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 드라이브 20251112 윤이규 백업\2026년 계약중\2026년 계약\(청사관리 공사계약)\(유현규)\(유현규) 경찰청 본관 물탱크(중간층) 교체 공사\설계도서(경찰청 본관 물탱크(중간층) 교체 공사(기계))\02. 내역서\"/>
    </mc:Choice>
  </mc:AlternateContent>
  <xr:revisionPtr revIDLastSave="0" documentId="13_ncr:1_{18A04312-112C-4926-8B06-43DE298792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원가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state="hidden" r:id="rId7"/>
  </sheets>
  <definedNames>
    <definedName name="_xlnm.Print_Area" localSheetId="2">공종별내역서!$A$1:$M$459</definedName>
    <definedName name="_xlnm.Print_Area" localSheetId="1">공종별집계표!$A$1:$M$27</definedName>
    <definedName name="_xlnm.Print_Area" localSheetId="5">단가대비표!$A$1:$X$127</definedName>
    <definedName name="_xlnm.Print_Area" localSheetId="0">원가!$A$1:$F$35</definedName>
    <definedName name="_xlnm.Print_Area" localSheetId="4">일위대가!$A$1:$M$362</definedName>
    <definedName name="_xlnm.Print_Area" localSheetId="3">일위대가목록!$A$1:$M$63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8" l="1"/>
  <c r="D18" i="8"/>
  <c r="D39" i="8" l="1"/>
  <c r="D20" i="8"/>
  <c r="I17" i="8"/>
  <c r="H17" i="8"/>
  <c r="D17" i="8" s="1"/>
  <c r="D16" i="8"/>
  <c r="D14" i="8"/>
  <c r="D15" i="8" s="1"/>
  <c r="D9" i="8"/>
  <c r="D10" i="8" s="1"/>
  <c r="D7" i="8"/>
  <c r="D23" i="8" l="1"/>
  <c r="D13" i="8"/>
  <c r="D22" i="8"/>
  <c r="D21" i="8"/>
  <c r="D12" i="8"/>
  <c r="I438" i="6"/>
  <c r="G438" i="6"/>
  <c r="I437" i="6"/>
  <c r="G437" i="6"/>
  <c r="G436" i="6"/>
  <c r="E436" i="6"/>
  <c r="G435" i="6"/>
  <c r="E435" i="6"/>
  <c r="G434" i="6"/>
  <c r="E434" i="6"/>
  <c r="G433" i="6"/>
  <c r="E433" i="6"/>
  <c r="F433" i="6" s="1"/>
  <c r="G432" i="6"/>
  <c r="E432" i="6"/>
  <c r="G431" i="6"/>
  <c r="E431" i="6"/>
  <c r="G430" i="6"/>
  <c r="E430" i="6"/>
  <c r="F430" i="6" s="1"/>
  <c r="I428" i="6"/>
  <c r="G428" i="6"/>
  <c r="E428" i="6"/>
  <c r="I427" i="6"/>
  <c r="G427" i="6"/>
  <c r="E427" i="6"/>
  <c r="I426" i="6"/>
  <c r="G426" i="6"/>
  <c r="E426" i="6"/>
  <c r="I425" i="6"/>
  <c r="G425" i="6"/>
  <c r="I424" i="6"/>
  <c r="G424" i="6"/>
  <c r="I423" i="6"/>
  <c r="G423" i="6"/>
  <c r="I422" i="6"/>
  <c r="G422" i="6"/>
  <c r="I421" i="6"/>
  <c r="G421" i="6"/>
  <c r="I420" i="6"/>
  <c r="G420" i="6"/>
  <c r="I419" i="6"/>
  <c r="G419" i="6"/>
  <c r="I418" i="6"/>
  <c r="G418" i="6"/>
  <c r="I417" i="6"/>
  <c r="G417" i="6"/>
  <c r="I416" i="6"/>
  <c r="G416" i="6"/>
  <c r="I415" i="6"/>
  <c r="G415" i="6"/>
  <c r="I414" i="6"/>
  <c r="G414" i="6"/>
  <c r="I413" i="6"/>
  <c r="G413" i="6"/>
  <c r="I412" i="6"/>
  <c r="G412" i="6"/>
  <c r="I411" i="6"/>
  <c r="G411" i="6"/>
  <c r="I410" i="6"/>
  <c r="G410" i="6"/>
  <c r="I409" i="6"/>
  <c r="G409" i="6"/>
  <c r="I408" i="6"/>
  <c r="G408" i="6"/>
  <c r="I407" i="6"/>
  <c r="G407" i="6"/>
  <c r="I406" i="6"/>
  <c r="G406" i="6"/>
  <c r="I405" i="6"/>
  <c r="G405" i="6"/>
  <c r="I404" i="6"/>
  <c r="G404" i="6"/>
  <c r="I403" i="6"/>
  <c r="G403" i="6"/>
  <c r="E403" i="6"/>
  <c r="I402" i="6"/>
  <c r="G402" i="6"/>
  <c r="E402" i="6"/>
  <c r="I401" i="6"/>
  <c r="G401" i="6"/>
  <c r="K401" i="6" s="1"/>
  <c r="E401" i="6"/>
  <c r="I400" i="6"/>
  <c r="G400" i="6"/>
  <c r="E400" i="6"/>
  <c r="I399" i="6"/>
  <c r="G399" i="6"/>
  <c r="H399" i="6" s="1"/>
  <c r="E399" i="6"/>
  <c r="I398" i="6"/>
  <c r="G398" i="6"/>
  <c r="I397" i="6"/>
  <c r="G397" i="6"/>
  <c r="I396" i="6"/>
  <c r="G396" i="6"/>
  <c r="I395" i="6"/>
  <c r="G395" i="6"/>
  <c r="I394" i="6"/>
  <c r="G394" i="6"/>
  <c r="I393" i="6"/>
  <c r="G393" i="6"/>
  <c r="I392" i="6"/>
  <c r="G392" i="6"/>
  <c r="I391" i="6"/>
  <c r="G391" i="6"/>
  <c r="I390" i="6"/>
  <c r="G390" i="6"/>
  <c r="I389" i="6"/>
  <c r="G389" i="6"/>
  <c r="E389" i="6"/>
  <c r="F389" i="6" s="1"/>
  <c r="I369" i="6"/>
  <c r="G369" i="6"/>
  <c r="I368" i="6"/>
  <c r="G368" i="6"/>
  <c r="I367" i="6"/>
  <c r="G367" i="6"/>
  <c r="I366" i="6"/>
  <c r="G366" i="6"/>
  <c r="I365" i="6"/>
  <c r="G365" i="6"/>
  <c r="I341" i="6"/>
  <c r="G341" i="6"/>
  <c r="G295" i="6"/>
  <c r="E295" i="6"/>
  <c r="G294" i="6"/>
  <c r="E294" i="6"/>
  <c r="G293" i="6"/>
  <c r="E293" i="6"/>
  <c r="I222" i="6"/>
  <c r="G222" i="6"/>
  <c r="I221" i="6"/>
  <c r="G221" i="6"/>
  <c r="I78" i="6"/>
  <c r="G78" i="6"/>
  <c r="I77" i="6"/>
  <c r="G77" i="6"/>
  <c r="I58" i="6"/>
  <c r="G58" i="6"/>
  <c r="I55" i="6"/>
  <c r="G55" i="6"/>
  <c r="I54" i="6"/>
  <c r="G54" i="6"/>
  <c r="I34" i="6"/>
  <c r="G34" i="6"/>
  <c r="I33" i="6"/>
  <c r="G33" i="6"/>
  <c r="I32" i="6"/>
  <c r="G32" i="6"/>
  <c r="I22" i="6"/>
  <c r="G22" i="6"/>
  <c r="I16" i="6"/>
  <c r="G16" i="6"/>
  <c r="I15" i="6"/>
  <c r="G15" i="6"/>
  <c r="I14" i="6"/>
  <c r="G14" i="6"/>
  <c r="I13" i="6"/>
  <c r="G13" i="6"/>
  <c r="I12" i="6"/>
  <c r="G12" i="6"/>
  <c r="I11" i="6"/>
  <c r="G11" i="6"/>
  <c r="I361" i="4"/>
  <c r="G361" i="4"/>
  <c r="E361" i="4"/>
  <c r="I360" i="4"/>
  <c r="G360" i="4"/>
  <c r="E360" i="4"/>
  <c r="I356" i="4"/>
  <c r="G356" i="4"/>
  <c r="E356" i="4"/>
  <c r="I355" i="4"/>
  <c r="G355" i="4"/>
  <c r="E355" i="4"/>
  <c r="I351" i="4"/>
  <c r="G351" i="4"/>
  <c r="E351" i="4"/>
  <c r="I350" i="4"/>
  <c r="G350" i="4"/>
  <c r="E350" i="4"/>
  <c r="I345" i="4"/>
  <c r="G345" i="4"/>
  <c r="E345" i="4"/>
  <c r="I344" i="4"/>
  <c r="G344" i="4"/>
  <c r="E344" i="4"/>
  <c r="F344" i="4" s="1"/>
  <c r="I339" i="4"/>
  <c r="G339" i="4"/>
  <c r="E339" i="4"/>
  <c r="F339" i="4" s="1"/>
  <c r="I338" i="4"/>
  <c r="G338" i="4"/>
  <c r="E338" i="4"/>
  <c r="I333" i="4"/>
  <c r="G333" i="4"/>
  <c r="E333" i="4"/>
  <c r="I332" i="4"/>
  <c r="G332" i="4"/>
  <c r="E332" i="4"/>
  <c r="I327" i="4"/>
  <c r="G327" i="4"/>
  <c r="E327" i="4"/>
  <c r="I326" i="4"/>
  <c r="G326" i="4"/>
  <c r="E326" i="4"/>
  <c r="I325" i="4"/>
  <c r="G325" i="4"/>
  <c r="E325" i="4"/>
  <c r="I324" i="4"/>
  <c r="G324" i="4"/>
  <c r="E324" i="4"/>
  <c r="F324" i="4" s="1"/>
  <c r="I319" i="4"/>
  <c r="G319" i="4"/>
  <c r="E319" i="4"/>
  <c r="I318" i="4"/>
  <c r="G318" i="4"/>
  <c r="E318" i="4"/>
  <c r="I317" i="4"/>
  <c r="J317" i="4" s="1"/>
  <c r="G317" i="4"/>
  <c r="H317" i="4" s="1"/>
  <c r="E317" i="4"/>
  <c r="I316" i="4"/>
  <c r="G316" i="4"/>
  <c r="E316" i="4"/>
  <c r="I311" i="4"/>
  <c r="G311" i="4"/>
  <c r="H311" i="4" s="1"/>
  <c r="E311" i="4"/>
  <c r="I310" i="4"/>
  <c r="G310" i="4"/>
  <c r="E310" i="4"/>
  <c r="I301" i="4"/>
  <c r="G301" i="4"/>
  <c r="I300" i="4"/>
  <c r="G300" i="4"/>
  <c r="I299" i="4"/>
  <c r="G299" i="4"/>
  <c r="I298" i="4"/>
  <c r="G298" i="4"/>
  <c r="I297" i="4"/>
  <c r="G297" i="4"/>
  <c r="I295" i="4"/>
  <c r="G295" i="4"/>
  <c r="I290" i="4"/>
  <c r="G290" i="4"/>
  <c r="I285" i="4"/>
  <c r="G285" i="4"/>
  <c r="I280" i="4"/>
  <c r="G280" i="4"/>
  <c r="I275" i="4"/>
  <c r="G275" i="4"/>
  <c r="E275" i="4"/>
  <c r="I274" i="4"/>
  <c r="G274" i="4"/>
  <c r="E274" i="4"/>
  <c r="I269" i="4"/>
  <c r="G269" i="4"/>
  <c r="E269" i="4"/>
  <c r="I268" i="4"/>
  <c r="G268" i="4"/>
  <c r="E268" i="4"/>
  <c r="I263" i="4"/>
  <c r="G263" i="4"/>
  <c r="I258" i="4"/>
  <c r="G258" i="4"/>
  <c r="I253" i="4"/>
  <c r="G253" i="4"/>
  <c r="I248" i="4"/>
  <c r="G248" i="4"/>
  <c r="I243" i="4"/>
  <c r="G243" i="4"/>
  <c r="I238" i="4"/>
  <c r="G238" i="4"/>
  <c r="E238" i="4"/>
  <c r="I237" i="4"/>
  <c r="G237" i="4"/>
  <c r="E237" i="4"/>
  <c r="I232" i="4"/>
  <c r="G232" i="4"/>
  <c r="E232" i="4"/>
  <c r="I231" i="4"/>
  <c r="G231" i="4"/>
  <c r="E231" i="4"/>
  <c r="I226" i="4"/>
  <c r="G226" i="4"/>
  <c r="E226" i="4"/>
  <c r="I225" i="4"/>
  <c r="G225" i="4"/>
  <c r="E225" i="4"/>
  <c r="I220" i="4"/>
  <c r="G220" i="4"/>
  <c r="I219" i="4"/>
  <c r="G219" i="4"/>
  <c r="I217" i="4"/>
  <c r="G217" i="4"/>
  <c r="I212" i="4"/>
  <c r="G212" i="4"/>
  <c r="I211" i="4"/>
  <c r="G211" i="4"/>
  <c r="I209" i="4"/>
  <c r="G209" i="4"/>
  <c r="I204" i="4"/>
  <c r="J204" i="4" s="1"/>
  <c r="G204" i="4"/>
  <c r="H204" i="4" s="1"/>
  <c r="I203" i="4"/>
  <c r="G203" i="4"/>
  <c r="I201" i="4"/>
  <c r="G201" i="4"/>
  <c r="I197" i="4"/>
  <c r="G197" i="4"/>
  <c r="E197" i="4"/>
  <c r="I196" i="4"/>
  <c r="G196" i="4"/>
  <c r="E196" i="4"/>
  <c r="I192" i="4"/>
  <c r="G192" i="4"/>
  <c r="E192" i="4"/>
  <c r="I191" i="4"/>
  <c r="G191" i="4"/>
  <c r="E191" i="4"/>
  <c r="I187" i="4"/>
  <c r="G187" i="4"/>
  <c r="E187" i="4"/>
  <c r="I186" i="4"/>
  <c r="G186" i="4"/>
  <c r="E186" i="4"/>
  <c r="I181" i="4"/>
  <c r="G181" i="4"/>
  <c r="I180" i="4"/>
  <c r="G180" i="4"/>
  <c r="I179" i="4"/>
  <c r="G179" i="4"/>
  <c r="I178" i="4"/>
  <c r="G178" i="4"/>
  <c r="I173" i="4"/>
  <c r="G173" i="4"/>
  <c r="I172" i="4"/>
  <c r="G172" i="4"/>
  <c r="I171" i="4"/>
  <c r="G171" i="4"/>
  <c r="I170" i="4"/>
  <c r="G170" i="4"/>
  <c r="I165" i="4"/>
  <c r="G165" i="4"/>
  <c r="I164" i="4"/>
  <c r="G164" i="4"/>
  <c r="I163" i="4"/>
  <c r="G163" i="4"/>
  <c r="I162" i="4"/>
  <c r="G162" i="4"/>
  <c r="I156" i="4"/>
  <c r="G156" i="4"/>
  <c r="I150" i="4"/>
  <c r="G150" i="4"/>
  <c r="I145" i="4"/>
  <c r="G145" i="4"/>
  <c r="I144" i="4"/>
  <c r="G144" i="4"/>
  <c r="I139" i="4"/>
  <c r="G139" i="4"/>
  <c r="I138" i="4"/>
  <c r="G138" i="4"/>
  <c r="I133" i="4"/>
  <c r="G133" i="4"/>
  <c r="E133" i="4"/>
  <c r="I132" i="4"/>
  <c r="G132" i="4"/>
  <c r="E132" i="4"/>
  <c r="I127" i="4"/>
  <c r="G127" i="4"/>
  <c r="E127" i="4"/>
  <c r="I126" i="4"/>
  <c r="G126" i="4"/>
  <c r="E126" i="4"/>
  <c r="I121" i="4"/>
  <c r="G121" i="4"/>
  <c r="E121" i="4"/>
  <c r="I120" i="4"/>
  <c r="G120" i="4"/>
  <c r="E120" i="4"/>
  <c r="I114" i="4"/>
  <c r="J114" i="4" s="1"/>
  <c r="G114" i="4"/>
  <c r="I109" i="4"/>
  <c r="G109" i="4"/>
  <c r="I108" i="4"/>
  <c r="G108" i="4"/>
  <c r="I103" i="4"/>
  <c r="G103" i="4"/>
  <c r="E103" i="4"/>
  <c r="I98" i="4"/>
  <c r="G98" i="4"/>
  <c r="H98" i="4" s="1"/>
  <c r="E98" i="4"/>
  <c r="I93" i="4"/>
  <c r="G93" i="4"/>
  <c r="E93" i="4"/>
  <c r="I89" i="4"/>
  <c r="G89" i="4"/>
  <c r="E89" i="4"/>
  <c r="I79" i="4"/>
  <c r="G79" i="4"/>
  <c r="E79" i="4"/>
  <c r="I78" i="4"/>
  <c r="G78" i="4"/>
  <c r="E78" i="4"/>
  <c r="I73" i="4"/>
  <c r="G73" i="4"/>
  <c r="E73" i="4"/>
  <c r="I72" i="4"/>
  <c r="G72" i="4"/>
  <c r="E72" i="4"/>
  <c r="I68" i="4"/>
  <c r="J68" i="4" s="1"/>
  <c r="G68" i="4"/>
  <c r="H68" i="4" s="1"/>
  <c r="E68" i="4"/>
  <c r="I67" i="4"/>
  <c r="G67" i="4"/>
  <c r="I66" i="4"/>
  <c r="G66" i="4"/>
  <c r="I55" i="4"/>
  <c r="G55" i="4"/>
  <c r="E55" i="4"/>
  <c r="I54" i="4"/>
  <c r="G54" i="4"/>
  <c r="K54" i="4" s="1"/>
  <c r="E54" i="4"/>
  <c r="I49" i="4"/>
  <c r="G49" i="4"/>
  <c r="E49" i="4"/>
  <c r="I48" i="4"/>
  <c r="G48" i="4"/>
  <c r="H48" i="4" s="1"/>
  <c r="E48" i="4"/>
  <c r="I39" i="4"/>
  <c r="G39" i="4"/>
  <c r="E39" i="4"/>
  <c r="I38" i="4"/>
  <c r="G38" i="4"/>
  <c r="E38" i="4"/>
  <c r="I37" i="4"/>
  <c r="G37" i="4"/>
  <c r="E37" i="4"/>
  <c r="I33" i="4"/>
  <c r="G33" i="4"/>
  <c r="K33" i="4" s="1"/>
  <c r="E33" i="4"/>
  <c r="G29" i="4"/>
  <c r="E29" i="4"/>
  <c r="G28" i="4"/>
  <c r="E28" i="4"/>
  <c r="G27" i="4"/>
  <c r="E27" i="4"/>
  <c r="G23" i="4"/>
  <c r="E23" i="4"/>
  <c r="G19" i="4"/>
  <c r="E19" i="4"/>
  <c r="I15" i="4"/>
  <c r="G15" i="4"/>
  <c r="E15" i="4"/>
  <c r="I13" i="4"/>
  <c r="G13" i="4"/>
  <c r="G12" i="4"/>
  <c r="E12" i="4"/>
  <c r="I8" i="4"/>
  <c r="G8" i="4"/>
  <c r="E8" i="4"/>
  <c r="I6" i="4"/>
  <c r="G6" i="4"/>
  <c r="G5" i="4"/>
  <c r="E5" i="4"/>
  <c r="V127" i="3"/>
  <c r="V126" i="3"/>
  <c r="E438" i="6"/>
  <c r="F438" i="6" s="1"/>
  <c r="E437" i="6"/>
  <c r="V123" i="3"/>
  <c r="V122" i="3"/>
  <c r="V121" i="3"/>
  <c r="V120" i="3"/>
  <c r="V119" i="3"/>
  <c r="E369" i="6"/>
  <c r="F369" i="6" s="1"/>
  <c r="E425" i="6"/>
  <c r="E424" i="6"/>
  <c r="K424" i="6" s="1"/>
  <c r="E423" i="6"/>
  <c r="E422" i="6"/>
  <c r="E421" i="6"/>
  <c r="K421" i="6" s="1"/>
  <c r="E420" i="6"/>
  <c r="E419" i="6"/>
  <c r="E418" i="6"/>
  <c r="K418" i="6" s="1"/>
  <c r="E417" i="6"/>
  <c r="F417" i="6" s="1"/>
  <c r="E416" i="6"/>
  <c r="E415" i="6"/>
  <c r="K415" i="6" s="1"/>
  <c r="E414" i="6"/>
  <c r="E413" i="6"/>
  <c r="E412" i="6"/>
  <c r="K412" i="6" s="1"/>
  <c r="E411" i="6"/>
  <c r="F411" i="6" s="1"/>
  <c r="E410" i="6"/>
  <c r="E409" i="6"/>
  <c r="K409" i="6" s="1"/>
  <c r="E408" i="6"/>
  <c r="F408" i="6" s="1"/>
  <c r="E407" i="6"/>
  <c r="E406" i="6"/>
  <c r="K406" i="6" s="1"/>
  <c r="E405" i="6"/>
  <c r="F405" i="6" s="1"/>
  <c r="E404" i="6"/>
  <c r="E398" i="6"/>
  <c r="E397" i="6"/>
  <c r="F397" i="6" s="1"/>
  <c r="E396" i="6"/>
  <c r="F396" i="6" s="1"/>
  <c r="E395" i="6"/>
  <c r="F395" i="6" s="1"/>
  <c r="E394" i="6"/>
  <c r="K394" i="6" s="1"/>
  <c r="E393" i="6"/>
  <c r="F393" i="6" s="1"/>
  <c r="E392" i="6"/>
  <c r="F392" i="6" s="1"/>
  <c r="E391" i="6"/>
  <c r="F391" i="6" s="1"/>
  <c r="E390" i="6"/>
  <c r="E78" i="6"/>
  <c r="E77" i="6"/>
  <c r="E368" i="6"/>
  <c r="K368" i="6" s="1"/>
  <c r="E366" i="6"/>
  <c r="F366" i="6" s="1"/>
  <c r="V64" i="3"/>
  <c r="V63" i="3"/>
  <c r="V62" i="3"/>
  <c r="V61" i="3"/>
  <c r="J29" i="4" s="1"/>
  <c r="V60" i="3"/>
  <c r="V59" i="3"/>
  <c r="K28" i="4" s="1"/>
  <c r="E253" i="4"/>
  <c r="E248" i="4"/>
  <c r="F248" i="4" s="1"/>
  <c r="E243" i="4"/>
  <c r="E299" i="4"/>
  <c r="K299" i="4" s="1"/>
  <c r="E181" i="4"/>
  <c r="E165" i="4"/>
  <c r="E178" i="4"/>
  <c r="E170" i="4"/>
  <c r="E22" i="6"/>
  <c r="E290" i="4"/>
  <c r="E285" i="4"/>
  <c r="E16" i="6"/>
  <c r="K16" i="6" s="1"/>
  <c r="E15" i="6"/>
  <c r="F15" i="6" s="1"/>
  <c r="E14" i="6"/>
  <c r="F14" i="6" s="1"/>
  <c r="E13" i="6"/>
  <c r="E54" i="6"/>
  <c r="F54" i="6" s="1"/>
  <c r="E300" i="4"/>
  <c r="E156" i="4"/>
  <c r="E150" i="4"/>
  <c r="E295" i="4"/>
  <c r="E263" i="4"/>
  <c r="E258" i="4"/>
  <c r="E298" i="4"/>
  <c r="E280" i="4"/>
  <c r="K280" i="4" s="1"/>
  <c r="E219" i="4"/>
  <c r="E220" i="4"/>
  <c r="E217" i="4"/>
  <c r="K217" i="4" s="1"/>
  <c r="E209" i="4"/>
  <c r="F209" i="4" s="1"/>
  <c r="E210" i="4" s="1"/>
  <c r="K210" i="4" s="1"/>
  <c r="E201" i="4"/>
  <c r="E365" i="6"/>
  <c r="K365" i="6" s="1"/>
  <c r="E367" i="6"/>
  <c r="E66" i="4"/>
  <c r="F66" i="4" s="1"/>
  <c r="E67" i="4"/>
  <c r="E180" i="4"/>
  <c r="E172" i="4"/>
  <c r="E179" i="4"/>
  <c r="E171" i="4"/>
  <c r="E58" i="6"/>
  <c r="K58" i="6" s="1"/>
  <c r="E34" i="6"/>
  <c r="E33" i="6"/>
  <c r="E32" i="6"/>
  <c r="E222" i="6"/>
  <c r="F222" i="6" s="1"/>
  <c r="E138" i="4"/>
  <c r="E6" i="4"/>
  <c r="K6" i="4" s="1"/>
  <c r="E139" i="4"/>
  <c r="E341" i="6"/>
  <c r="K341" i="6" s="1"/>
  <c r="E221" i="6"/>
  <c r="V8" i="3"/>
  <c r="J23" i="4" s="1"/>
  <c r="V7" i="3"/>
  <c r="V6" i="3"/>
  <c r="V5" i="3"/>
  <c r="J5" i="4" s="1"/>
  <c r="F361" i="4"/>
  <c r="H361" i="4"/>
  <c r="J361" i="4"/>
  <c r="K361" i="4"/>
  <c r="F360" i="4"/>
  <c r="F362" i="4" s="1"/>
  <c r="H360" i="4"/>
  <c r="H362" i="4" s="1"/>
  <c r="F63" i="5" s="1"/>
  <c r="J360" i="4"/>
  <c r="K360" i="4"/>
  <c r="F356" i="4"/>
  <c r="H356" i="4"/>
  <c r="J356" i="4"/>
  <c r="K356" i="4"/>
  <c r="F355" i="4"/>
  <c r="F357" i="4" s="1"/>
  <c r="H355" i="4"/>
  <c r="J355" i="4"/>
  <c r="J357" i="4" s="1"/>
  <c r="G62" i="5" s="1"/>
  <c r="J352" i="4"/>
  <c r="G61" i="5" s="1"/>
  <c r="I128" i="6" s="1"/>
  <c r="F351" i="4"/>
  <c r="H351" i="4"/>
  <c r="J351" i="4"/>
  <c r="K351" i="4"/>
  <c r="F350" i="4"/>
  <c r="H350" i="4"/>
  <c r="J350" i="4"/>
  <c r="K350" i="4"/>
  <c r="H346" i="4"/>
  <c r="J346" i="4"/>
  <c r="F345" i="4"/>
  <c r="H345" i="4"/>
  <c r="J345" i="4"/>
  <c r="K345" i="4"/>
  <c r="H344" i="4"/>
  <c r="J344" i="4"/>
  <c r="K344" i="4"/>
  <c r="H340" i="4"/>
  <c r="J340" i="4"/>
  <c r="H339" i="4"/>
  <c r="J339" i="4"/>
  <c r="K339" i="4"/>
  <c r="F338" i="4"/>
  <c r="H338" i="4"/>
  <c r="H341" i="4" s="1"/>
  <c r="F59" i="5" s="1"/>
  <c r="G126" i="6" s="1"/>
  <c r="H126" i="6" s="1"/>
  <c r="J338" i="4"/>
  <c r="K338" i="4"/>
  <c r="H334" i="4"/>
  <c r="J334" i="4"/>
  <c r="F333" i="4"/>
  <c r="H333" i="4"/>
  <c r="J333" i="4"/>
  <c r="K333" i="4"/>
  <c r="F332" i="4"/>
  <c r="H332" i="4"/>
  <c r="J332" i="4"/>
  <c r="K332" i="4"/>
  <c r="E328" i="4"/>
  <c r="K328" i="4" s="1"/>
  <c r="H328" i="4"/>
  <c r="J328" i="4"/>
  <c r="F327" i="4"/>
  <c r="H327" i="4"/>
  <c r="J327" i="4"/>
  <c r="K327" i="4"/>
  <c r="F326" i="4"/>
  <c r="H326" i="4"/>
  <c r="J326" i="4"/>
  <c r="K326" i="4"/>
  <c r="F325" i="4"/>
  <c r="H325" i="4"/>
  <c r="J325" i="4"/>
  <c r="K325" i="4"/>
  <c r="H324" i="4"/>
  <c r="J324" i="4"/>
  <c r="K324" i="4"/>
  <c r="H320" i="4"/>
  <c r="J320" i="4"/>
  <c r="F319" i="4"/>
  <c r="H319" i="4"/>
  <c r="J319" i="4"/>
  <c r="K319" i="4"/>
  <c r="F318" i="4"/>
  <c r="H318" i="4"/>
  <c r="J318" i="4"/>
  <c r="K318" i="4"/>
  <c r="F317" i="4"/>
  <c r="F316" i="4"/>
  <c r="H316" i="4"/>
  <c r="J316" i="4"/>
  <c r="H312" i="4"/>
  <c r="J312" i="4"/>
  <c r="F311" i="4"/>
  <c r="J311" i="4"/>
  <c r="F310" i="4"/>
  <c r="H310" i="4"/>
  <c r="J310" i="4"/>
  <c r="K310" i="4"/>
  <c r="H301" i="4"/>
  <c r="J301" i="4"/>
  <c r="H300" i="4"/>
  <c r="J300" i="4"/>
  <c r="F299" i="4"/>
  <c r="H299" i="4"/>
  <c r="J299" i="4"/>
  <c r="H298" i="4"/>
  <c r="J298" i="4"/>
  <c r="H297" i="4"/>
  <c r="J297" i="4"/>
  <c r="H296" i="4"/>
  <c r="J296" i="4"/>
  <c r="H295" i="4"/>
  <c r="J295" i="4"/>
  <c r="H290" i="4"/>
  <c r="J290" i="4"/>
  <c r="H285" i="4"/>
  <c r="J285" i="4"/>
  <c r="H280" i="4"/>
  <c r="J280" i="4"/>
  <c r="H276" i="4"/>
  <c r="J276" i="4"/>
  <c r="F275" i="4"/>
  <c r="H275" i="4"/>
  <c r="J275" i="4"/>
  <c r="K275" i="4"/>
  <c r="F274" i="4"/>
  <c r="H274" i="4"/>
  <c r="J274" i="4"/>
  <c r="K274" i="4"/>
  <c r="H270" i="4"/>
  <c r="J270" i="4"/>
  <c r="F269" i="4"/>
  <c r="H269" i="4"/>
  <c r="H271" i="4" s="1"/>
  <c r="F49" i="5" s="1"/>
  <c r="G286" i="4" s="1"/>
  <c r="H286" i="4" s="1"/>
  <c r="J269" i="4"/>
  <c r="K269" i="4"/>
  <c r="F268" i="4"/>
  <c r="H268" i="4"/>
  <c r="J268" i="4"/>
  <c r="J271" i="4" s="1"/>
  <c r="G49" i="5" s="1"/>
  <c r="I286" i="4" s="1"/>
  <c r="J286" i="4" s="1"/>
  <c r="J287" i="4" s="1"/>
  <c r="G52" i="5" s="1"/>
  <c r="I26" i="6" s="1"/>
  <c r="J26" i="6" s="1"/>
  <c r="H263" i="4"/>
  <c r="J263" i="4"/>
  <c r="H258" i="4"/>
  <c r="J258" i="4"/>
  <c r="H253" i="4"/>
  <c r="J253" i="4"/>
  <c r="H248" i="4"/>
  <c r="J248" i="4"/>
  <c r="H243" i="4"/>
  <c r="J243" i="4"/>
  <c r="H239" i="4"/>
  <c r="J239" i="4"/>
  <c r="F238" i="4"/>
  <c r="H238" i="4"/>
  <c r="J238" i="4"/>
  <c r="K238" i="4"/>
  <c r="F237" i="4"/>
  <c r="H237" i="4"/>
  <c r="J237" i="4"/>
  <c r="K237" i="4"/>
  <c r="H233" i="4"/>
  <c r="J233" i="4"/>
  <c r="F232" i="4"/>
  <c r="H232" i="4"/>
  <c r="J232" i="4"/>
  <c r="K232" i="4"/>
  <c r="F231" i="4"/>
  <c r="H231" i="4"/>
  <c r="J231" i="4"/>
  <c r="K231" i="4"/>
  <c r="H227" i="4"/>
  <c r="J227" i="4"/>
  <c r="F226" i="4"/>
  <c r="H226" i="4"/>
  <c r="J226" i="4"/>
  <c r="K226" i="4"/>
  <c r="F225" i="4"/>
  <c r="H225" i="4"/>
  <c r="J225" i="4"/>
  <c r="K225" i="4"/>
  <c r="H220" i="4"/>
  <c r="J220" i="4"/>
  <c r="H219" i="4"/>
  <c r="J219" i="4"/>
  <c r="H218" i="4"/>
  <c r="J218" i="4"/>
  <c r="F217" i="4"/>
  <c r="H217" i="4"/>
  <c r="J217" i="4"/>
  <c r="H212" i="4"/>
  <c r="J212" i="4"/>
  <c r="H211" i="4"/>
  <c r="J211" i="4"/>
  <c r="H210" i="4"/>
  <c r="J210" i="4"/>
  <c r="H209" i="4"/>
  <c r="J209" i="4"/>
  <c r="H203" i="4"/>
  <c r="J203" i="4"/>
  <c r="H202" i="4"/>
  <c r="J202" i="4"/>
  <c r="H201" i="4"/>
  <c r="J201" i="4"/>
  <c r="J198" i="4"/>
  <c r="G37" i="5" s="1"/>
  <c r="I221" i="4" s="1"/>
  <c r="J221" i="4" s="1"/>
  <c r="J222" i="4" s="1"/>
  <c r="G40" i="5" s="1"/>
  <c r="I10" i="6" s="1"/>
  <c r="J10" i="6" s="1"/>
  <c r="F197" i="4"/>
  <c r="H197" i="4"/>
  <c r="J197" i="4"/>
  <c r="K197" i="4"/>
  <c r="F196" i="4"/>
  <c r="H196" i="4"/>
  <c r="H198" i="4" s="1"/>
  <c r="F37" i="5" s="1"/>
  <c r="G221" i="4" s="1"/>
  <c r="H221" i="4" s="1"/>
  <c r="J196" i="4"/>
  <c r="K196" i="4"/>
  <c r="F192" i="4"/>
  <c r="H192" i="4"/>
  <c r="H193" i="4" s="1"/>
  <c r="F36" i="5" s="1"/>
  <c r="G213" i="4" s="1"/>
  <c r="H213" i="4" s="1"/>
  <c r="J192" i="4"/>
  <c r="K192" i="4"/>
  <c r="F191" i="4"/>
  <c r="H191" i="4"/>
  <c r="J191" i="4"/>
  <c r="J193" i="4" s="1"/>
  <c r="G36" i="5" s="1"/>
  <c r="I213" i="4" s="1"/>
  <c r="J213" i="4" s="1"/>
  <c r="K191" i="4"/>
  <c r="F187" i="4"/>
  <c r="H187" i="4"/>
  <c r="J187" i="4"/>
  <c r="K187" i="4"/>
  <c r="F186" i="4"/>
  <c r="H186" i="4"/>
  <c r="J186" i="4"/>
  <c r="J188" i="4" s="1"/>
  <c r="G35" i="5" s="1"/>
  <c r="I205" i="4" s="1"/>
  <c r="J205" i="4" s="1"/>
  <c r="K186" i="4"/>
  <c r="H181" i="4"/>
  <c r="J181" i="4"/>
  <c r="H180" i="4"/>
  <c r="J180" i="4"/>
  <c r="H179" i="4"/>
  <c r="J179" i="4"/>
  <c r="H178" i="4"/>
  <c r="J178" i="4"/>
  <c r="H173" i="4"/>
  <c r="J173" i="4"/>
  <c r="H172" i="4"/>
  <c r="J172" i="4"/>
  <c r="H171" i="4"/>
  <c r="J171" i="4"/>
  <c r="H170" i="4"/>
  <c r="J170" i="4"/>
  <c r="H165" i="4"/>
  <c r="J165" i="4"/>
  <c r="H164" i="4"/>
  <c r="J164" i="4"/>
  <c r="H163" i="4"/>
  <c r="J163" i="4"/>
  <c r="H162" i="4"/>
  <c r="J162" i="4"/>
  <c r="H157" i="4"/>
  <c r="J157" i="4"/>
  <c r="H156" i="4"/>
  <c r="J156" i="4"/>
  <c r="H151" i="4"/>
  <c r="J151" i="4"/>
  <c r="H150" i="4"/>
  <c r="J150" i="4"/>
  <c r="H145" i="4"/>
  <c r="J145" i="4"/>
  <c r="H144" i="4"/>
  <c r="J144" i="4"/>
  <c r="H139" i="4"/>
  <c r="J139" i="4"/>
  <c r="H138" i="4"/>
  <c r="J138" i="4"/>
  <c r="H134" i="4"/>
  <c r="J134" i="4"/>
  <c r="F133" i="4"/>
  <c r="H133" i="4"/>
  <c r="J133" i="4"/>
  <c r="K133" i="4"/>
  <c r="F132" i="4"/>
  <c r="H132" i="4"/>
  <c r="E134" i="4" s="1"/>
  <c r="F134" i="4" s="1"/>
  <c r="J132" i="4"/>
  <c r="J135" i="4" s="1"/>
  <c r="G27" i="5" s="1"/>
  <c r="I158" i="4" s="1"/>
  <c r="J158" i="4" s="1"/>
  <c r="J159" i="4" s="1"/>
  <c r="G31" i="5" s="1"/>
  <c r="K132" i="4"/>
  <c r="H128" i="4"/>
  <c r="J128" i="4"/>
  <c r="F127" i="4"/>
  <c r="H127" i="4"/>
  <c r="J127" i="4"/>
  <c r="K127" i="4"/>
  <c r="F126" i="4"/>
  <c r="H126" i="4"/>
  <c r="J126" i="4"/>
  <c r="J129" i="4" s="1"/>
  <c r="G26" i="5" s="1"/>
  <c r="I152" i="4" s="1"/>
  <c r="J152" i="4" s="1"/>
  <c r="K126" i="4"/>
  <c r="H122" i="4"/>
  <c r="J122" i="4"/>
  <c r="F121" i="4"/>
  <c r="H121" i="4"/>
  <c r="J121" i="4"/>
  <c r="K121" i="4"/>
  <c r="F120" i="4"/>
  <c r="H120" i="4"/>
  <c r="J120" i="4"/>
  <c r="K120" i="4"/>
  <c r="H115" i="4"/>
  <c r="J115" i="4"/>
  <c r="H114" i="4"/>
  <c r="H109" i="4"/>
  <c r="J109" i="4"/>
  <c r="H108" i="4"/>
  <c r="J108" i="4"/>
  <c r="H104" i="4"/>
  <c r="J104" i="4"/>
  <c r="F103" i="4"/>
  <c r="H103" i="4"/>
  <c r="J103" i="4"/>
  <c r="K103" i="4"/>
  <c r="H99" i="4"/>
  <c r="J99" i="4"/>
  <c r="F98" i="4"/>
  <c r="J98" i="4"/>
  <c r="K98" i="4"/>
  <c r="H94" i="4"/>
  <c r="J94" i="4"/>
  <c r="F93" i="4"/>
  <c r="H93" i="4"/>
  <c r="E94" i="4" s="1"/>
  <c r="F94" i="4" s="1"/>
  <c r="J93" i="4"/>
  <c r="J95" i="4" s="1"/>
  <c r="G20" i="5" s="1"/>
  <c r="I110" i="4" s="1"/>
  <c r="J110" i="4" s="1"/>
  <c r="K93" i="4"/>
  <c r="F89" i="4"/>
  <c r="F90" i="4" s="1"/>
  <c r="H89" i="4"/>
  <c r="H90" i="4" s="1"/>
  <c r="F19" i="5" s="1"/>
  <c r="G270" i="6" s="1"/>
  <c r="H270" i="6" s="1"/>
  <c r="J89" i="4"/>
  <c r="J90" i="4" s="1"/>
  <c r="G19" i="5" s="1"/>
  <c r="I270" i="6" s="1"/>
  <c r="J270" i="6" s="1"/>
  <c r="K89" i="4"/>
  <c r="H81" i="4"/>
  <c r="J81" i="4"/>
  <c r="F79" i="4"/>
  <c r="H79" i="4"/>
  <c r="J79" i="4"/>
  <c r="K79" i="4"/>
  <c r="F78" i="4"/>
  <c r="H78" i="4"/>
  <c r="J78" i="4"/>
  <c r="K78" i="4"/>
  <c r="H74" i="4"/>
  <c r="J74" i="4"/>
  <c r="F73" i="4"/>
  <c r="H73" i="4"/>
  <c r="J73" i="4"/>
  <c r="K73" i="4"/>
  <c r="F72" i="4"/>
  <c r="H72" i="4"/>
  <c r="J72" i="4"/>
  <c r="K72" i="4"/>
  <c r="F68" i="4"/>
  <c r="H67" i="4"/>
  <c r="J67" i="4"/>
  <c r="H66" i="4"/>
  <c r="J66" i="4"/>
  <c r="J57" i="4"/>
  <c r="G13" i="5" s="1"/>
  <c r="I62" i="4" s="1"/>
  <c r="J62" i="4" s="1"/>
  <c r="H56" i="4"/>
  <c r="J56" i="4"/>
  <c r="F55" i="4"/>
  <c r="H55" i="4"/>
  <c r="J55" i="4"/>
  <c r="K55" i="4"/>
  <c r="F54" i="4"/>
  <c r="H54" i="4"/>
  <c r="E56" i="4" s="1"/>
  <c r="J54" i="4"/>
  <c r="F50" i="4"/>
  <c r="H50" i="4"/>
  <c r="F49" i="4"/>
  <c r="H49" i="4"/>
  <c r="J49" i="4"/>
  <c r="K49" i="4"/>
  <c r="F48" i="4"/>
  <c r="J48" i="4"/>
  <c r="K48" i="4"/>
  <c r="F39" i="4"/>
  <c r="H39" i="4"/>
  <c r="J39" i="4"/>
  <c r="K39" i="4"/>
  <c r="F38" i="4"/>
  <c r="H38" i="4"/>
  <c r="J38" i="4"/>
  <c r="K38" i="4"/>
  <c r="F37" i="4"/>
  <c r="F40" i="4" s="1"/>
  <c r="H37" i="4"/>
  <c r="J37" i="4"/>
  <c r="K37" i="4"/>
  <c r="F34" i="4"/>
  <c r="J34" i="4"/>
  <c r="G9" i="5" s="1"/>
  <c r="I173" i="6" s="1"/>
  <c r="J173" i="6" s="1"/>
  <c r="J195" i="6" s="1"/>
  <c r="I15" i="7" s="1"/>
  <c r="J15" i="7" s="1"/>
  <c r="F33" i="4"/>
  <c r="J33" i="4"/>
  <c r="F29" i="4"/>
  <c r="H29" i="4"/>
  <c r="F28" i="4"/>
  <c r="H28" i="4"/>
  <c r="J28" i="4"/>
  <c r="F27" i="4"/>
  <c r="F30" i="4" s="1"/>
  <c r="H27" i="4"/>
  <c r="H30" i="4" s="1"/>
  <c r="F8" i="5" s="1"/>
  <c r="G320" i="6" s="1"/>
  <c r="H320" i="6" s="1"/>
  <c r="J24" i="4"/>
  <c r="G7" i="5" s="1"/>
  <c r="I80" i="4" s="1"/>
  <c r="J80" i="4" s="1"/>
  <c r="J82" i="4" s="1"/>
  <c r="G17" i="5" s="1"/>
  <c r="I85" i="4" s="1"/>
  <c r="J85" i="4" s="1"/>
  <c r="J86" i="4" s="1"/>
  <c r="G18" i="5" s="1"/>
  <c r="I269" i="6" s="1"/>
  <c r="J269" i="6" s="1"/>
  <c r="J291" i="6" s="1"/>
  <c r="I19" i="7" s="1"/>
  <c r="J19" i="7" s="1"/>
  <c r="F23" i="4"/>
  <c r="F24" i="4" s="1"/>
  <c r="H23" i="4"/>
  <c r="H24" i="4" s="1"/>
  <c r="F7" i="5" s="1"/>
  <c r="G80" i="4" s="1"/>
  <c r="H80" i="4" s="1"/>
  <c r="K23" i="4"/>
  <c r="F19" i="4"/>
  <c r="F20" i="4" s="1"/>
  <c r="H19" i="4"/>
  <c r="H20" i="4" s="1"/>
  <c r="F6" i="5" s="1"/>
  <c r="F15" i="4"/>
  <c r="H15" i="4"/>
  <c r="J15" i="4"/>
  <c r="K15" i="4"/>
  <c r="H14" i="4"/>
  <c r="J14" i="4"/>
  <c r="H13" i="4"/>
  <c r="J13" i="4"/>
  <c r="F12" i="4"/>
  <c r="H12" i="4"/>
  <c r="F8" i="4"/>
  <c r="H8" i="4"/>
  <c r="J8" i="4"/>
  <c r="K8" i="4"/>
  <c r="H7" i="4"/>
  <c r="J7" i="4"/>
  <c r="H6" i="4"/>
  <c r="J6" i="4"/>
  <c r="F5" i="4"/>
  <c r="H5" i="4"/>
  <c r="K5" i="4"/>
  <c r="H438" i="6"/>
  <c r="J438" i="6"/>
  <c r="H437" i="6"/>
  <c r="J437" i="6"/>
  <c r="F436" i="6"/>
  <c r="H436" i="6"/>
  <c r="F435" i="6"/>
  <c r="H435" i="6"/>
  <c r="F434" i="6"/>
  <c r="H434" i="6"/>
  <c r="H433" i="6"/>
  <c r="F432" i="6"/>
  <c r="H432" i="6"/>
  <c r="F431" i="6"/>
  <c r="H431" i="6"/>
  <c r="H430" i="6"/>
  <c r="H429" i="6"/>
  <c r="J429" i="6"/>
  <c r="F428" i="6"/>
  <c r="H428" i="6"/>
  <c r="J428" i="6"/>
  <c r="K428" i="6"/>
  <c r="F427" i="6"/>
  <c r="H427" i="6"/>
  <c r="J427" i="6"/>
  <c r="K427" i="6"/>
  <c r="F426" i="6"/>
  <c r="H426" i="6"/>
  <c r="J426" i="6"/>
  <c r="K426" i="6"/>
  <c r="H425" i="6"/>
  <c r="J425" i="6"/>
  <c r="F424" i="6"/>
  <c r="H424" i="6"/>
  <c r="J424" i="6"/>
  <c r="H423" i="6"/>
  <c r="J423" i="6"/>
  <c r="H422" i="6"/>
  <c r="J422" i="6"/>
  <c r="H421" i="6"/>
  <c r="J421" i="6"/>
  <c r="H420" i="6"/>
  <c r="J420" i="6"/>
  <c r="H419" i="6"/>
  <c r="J419" i="6"/>
  <c r="F418" i="6"/>
  <c r="H418" i="6"/>
  <c r="J418" i="6"/>
  <c r="H417" i="6"/>
  <c r="J417" i="6"/>
  <c r="H416" i="6"/>
  <c r="J416" i="6"/>
  <c r="H415" i="6"/>
  <c r="J415" i="6"/>
  <c r="H414" i="6"/>
  <c r="J414" i="6"/>
  <c r="H413" i="6"/>
  <c r="J413" i="6"/>
  <c r="H412" i="6"/>
  <c r="J412" i="6"/>
  <c r="H411" i="6"/>
  <c r="J411" i="6"/>
  <c r="H410" i="6"/>
  <c r="J410" i="6"/>
  <c r="F409" i="6"/>
  <c r="H409" i="6"/>
  <c r="J409" i="6"/>
  <c r="H408" i="6"/>
  <c r="J408" i="6"/>
  <c r="H407" i="6"/>
  <c r="J407" i="6"/>
  <c r="F406" i="6"/>
  <c r="H406" i="6"/>
  <c r="J406" i="6"/>
  <c r="H405" i="6"/>
  <c r="J405" i="6"/>
  <c r="H404" i="6"/>
  <c r="J404" i="6"/>
  <c r="F403" i="6"/>
  <c r="H403" i="6"/>
  <c r="J403" i="6"/>
  <c r="K403" i="6"/>
  <c r="F402" i="6"/>
  <c r="H402" i="6"/>
  <c r="J402" i="6"/>
  <c r="K402" i="6"/>
  <c r="F401" i="6"/>
  <c r="J401" i="6"/>
  <c r="F400" i="6"/>
  <c r="H400" i="6"/>
  <c r="J400" i="6"/>
  <c r="K400" i="6"/>
  <c r="F399" i="6"/>
  <c r="J399" i="6"/>
  <c r="H398" i="6"/>
  <c r="J398" i="6"/>
  <c r="H397" i="6"/>
  <c r="J397" i="6"/>
  <c r="H396" i="6"/>
  <c r="J396" i="6"/>
  <c r="H395" i="6"/>
  <c r="J395" i="6"/>
  <c r="K395" i="6"/>
  <c r="H394" i="6"/>
  <c r="J394" i="6"/>
  <c r="H393" i="6"/>
  <c r="J393" i="6"/>
  <c r="K393" i="6"/>
  <c r="H392" i="6"/>
  <c r="J392" i="6"/>
  <c r="H391" i="6"/>
  <c r="J391" i="6"/>
  <c r="H390" i="6"/>
  <c r="J390" i="6"/>
  <c r="H389" i="6"/>
  <c r="J389" i="6"/>
  <c r="K389" i="6"/>
  <c r="H369" i="6"/>
  <c r="J369" i="6"/>
  <c r="F368" i="6"/>
  <c r="H368" i="6"/>
  <c r="J368" i="6"/>
  <c r="H367" i="6"/>
  <c r="J367" i="6"/>
  <c r="H366" i="6"/>
  <c r="J366" i="6"/>
  <c r="J387" i="6" s="1"/>
  <c r="I24" i="7" s="1"/>
  <c r="J24" i="7" s="1"/>
  <c r="K366" i="6"/>
  <c r="F365" i="6"/>
  <c r="H365" i="6"/>
  <c r="J365" i="6"/>
  <c r="H363" i="6"/>
  <c r="G22" i="7" s="1"/>
  <c r="H22" i="7" s="1"/>
  <c r="H341" i="6"/>
  <c r="J341" i="6"/>
  <c r="J363" i="6" s="1"/>
  <c r="I22" i="7" s="1"/>
  <c r="J22" i="7" s="1"/>
  <c r="F295" i="6"/>
  <c r="H295" i="6"/>
  <c r="F294" i="6"/>
  <c r="H294" i="6"/>
  <c r="F293" i="6"/>
  <c r="H293" i="6"/>
  <c r="F246" i="6"/>
  <c r="H246" i="6"/>
  <c r="F245" i="6"/>
  <c r="H245" i="6"/>
  <c r="H267" i="6" s="1"/>
  <c r="G18" i="7" s="1"/>
  <c r="H18" i="7" s="1"/>
  <c r="J267" i="6"/>
  <c r="I18" i="7" s="1"/>
  <c r="J18" i="7" s="1"/>
  <c r="H222" i="6"/>
  <c r="J222" i="6"/>
  <c r="F221" i="6"/>
  <c r="H221" i="6"/>
  <c r="J221" i="6"/>
  <c r="K221" i="6"/>
  <c r="J128" i="6"/>
  <c r="F78" i="6"/>
  <c r="H78" i="6"/>
  <c r="J78" i="6"/>
  <c r="K78" i="6"/>
  <c r="H77" i="6"/>
  <c r="H99" i="6" s="1"/>
  <c r="G9" i="7" s="1"/>
  <c r="H9" i="7" s="1"/>
  <c r="J77" i="6"/>
  <c r="H58" i="6"/>
  <c r="J58" i="6"/>
  <c r="H55" i="6"/>
  <c r="J55" i="6"/>
  <c r="H54" i="6"/>
  <c r="J54" i="6"/>
  <c r="K54" i="6"/>
  <c r="F34" i="6"/>
  <c r="H34" i="6"/>
  <c r="J34" i="6"/>
  <c r="K34" i="6"/>
  <c r="H33" i="6"/>
  <c r="J33" i="6"/>
  <c r="F32" i="6"/>
  <c r="H32" i="6"/>
  <c r="J32" i="6"/>
  <c r="K32" i="6"/>
  <c r="F22" i="6"/>
  <c r="H22" i="6"/>
  <c r="J22" i="6"/>
  <c r="K22" i="6"/>
  <c r="F16" i="6"/>
  <c r="H16" i="6"/>
  <c r="J16" i="6"/>
  <c r="H15" i="6"/>
  <c r="J15" i="6"/>
  <c r="H14" i="6"/>
  <c r="J14" i="6"/>
  <c r="F13" i="6"/>
  <c r="H13" i="6"/>
  <c r="J13" i="6"/>
  <c r="K13" i="6"/>
  <c r="H12" i="6"/>
  <c r="J12" i="6"/>
  <c r="H11" i="6"/>
  <c r="J11" i="6"/>
  <c r="F280" i="4" l="1"/>
  <c r="K29" i="4"/>
  <c r="H33" i="4"/>
  <c r="H34" i="4" s="1"/>
  <c r="F9" i="5" s="1"/>
  <c r="G173" i="6" s="1"/>
  <c r="H173" i="6" s="1"/>
  <c r="H195" i="6" s="1"/>
  <c r="G15" i="7" s="1"/>
  <c r="H15" i="7" s="1"/>
  <c r="H352" i="4"/>
  <c r="F61" i="5" s="1"/>
  <c r="G317" i="6" s="1"/>
  <c r="H317" i="6" s="1"/>
  <c r="H401" i="6"/>
  <c r="E81" i="4"/>
  <c r="F81" i="4" s="1"/>
  <c r="H329" i="4"/>
  <c r="F57" i="5" s="1"/>
  <c r="G102" i="6" s="1"/>
  <c r="H102" i="6" s="1"/>
  <c r="E334" i="4"/>
  <c r="F334" i="4" s="1"/>
  <c r="H123" i="4"/>
  <c r="F25" i="5" s="1"/>
  <c r="G116" i="4" s="1"/>
  <c r="H116" i="4" s="1"/>
  <c r="H117" i="4" s="1"/>
  <c r="F24" i="5" s="1"/>
  <c r="G5" i="6" s="1"/>
  <c r="H5" i="6" s="1"/>
  <c r="K399" i="6"/>
  <c r="K15" i="6"/>
  <c r="K438" i="6"/>
  <c r="K392" i="6"/>
  <c r="K408" i="6"/>
  <c r="F415" i="6"/>
  <c r="F394" i="6"/>
  <c r="L394" i="6" s="1"/>
  <c r="F421" i="6"/>
  <c r="K248" i="4"/>
  <c r="K14" i="6"/>
  <c r="K411" i="6"/>
  <c r="K369" i="6"/>
  <c r="K396" i="6"/>
  <c r="K405" i="6"/>
  <c r="F341" i="6"/>
  <c r="F363" i="6" s="1"/>
  <c r="E22" i="7" s="1"/>
  <c r="K66" i="4"/>
  <c r="F58" i="6"/>
  <c r="F6" i="4"/>
  <c r="K222" i="6"/>
  <c r="F243" i="6"/>
  <c r="E17" i="7" s="1"/>
  <c r="F17" i="7" s="1"/>
  <c r="L17" i="7" s="1"/>
  <c r="J12" i="4"/>
  <c r="J16" i="4" s="1"/>
  <c r="G5" i="5" s="1"/>
  <c r="K12" i="4"/>
  <c r="F398" i="6"/>
  <c r="L398" i="6" s="1"/>
  <c r="K398" i="6"/>
  <c r="K150" i="4"/>
  <c r="F150" i="4"/>
  <c r="E151" i="4" s="1"/>
  <c r="F151" i="4" s="1"/>
  <c r="L151" i="4" s="1"/>
  <c r="K414" i="6"/>
  <c r="F414" i="6"/>
  <c r="L414" i="6" s="1"/>
  <c r="K390" i="6"/>
  <c r="F390" i="6"/>
  <c r="F33" i="6"/>
  <c r="L33" i="6" s="1"/>
  <c r="K33" i="6"/>
  <c r="K77" i="6"/>
  <c r="F77" i="6"/>
  <c r="F99" i="6" s="1"/>
  <c r="E9" i="7" s="1"/>
  <c r="F9" i="7" s="1"/>
  <c r="L9" i="7" s="1"/>
  <c r="K367" i="6"/>
  <c r="F367" i="6"/>
  <c r="F387" i="6" s="1"/>
  <c r="E24" i="7" s="1"/>
  <c r="F24" i="7" s="1"/>
  <c r="F67" i="4"/>
  <c r="F69" i="4" s="1"/>
  <c r="L69" i="4" s="1"/>
  <c r="K67" i="4"/>
  <c r="L22" i="6"/>
  <c r="J313" i="4"/>
  <c r="G55" i="5" s="1"/>
  <c r="I149" i="6" s="1"/>
  <c r="J149" i="6" s="1"/>
  <c r="J171" i="6" s="1"/>
  <c r="I13" i="7" s="1"/>
  <c r="J13" i="7" s="1"/>
  <c r="H82" i="4"/>
  <c r="F17" i="5" s="1"/>
  <c r="G85" i="4" s="1"/>
  <c r="H85" i="4" s="1"/>
  <c r="H86" i="4" s="1"/>
  <c r="F18" i="5" s="1"/>
  <c r="G269" i="6" s="1"/>
  <c r="H269" i="6" s="1"/>
  <c r="H291" i="6" s="1"/>
  <c r="G19" i="7" s="1"/>
  <c r="H19" i="7" s="1"/>
  <c r="E128" i="4"/>
  <c r="F128" i="4" s="1"/>
  <c r="J228" i="4"/>
  <c r="G41" i="5" s="1"/>
  <c r="I281" i="4" s="1"/>
  <c r="J281" i="4" s="1"/>
  <c r="J282" i="4" s="1"/>
  <c r="G51" i="5" s="1"/>
  <c r="I30" i="6" s="1"/>
  <c r="J30" i="6" s="1"/>
  <c r="H234" i="4"/>
  <c r="F42" i="5" s="1"/>
  <c r="J234" i="4"/>
  <c r="G42" i="5" s="1"/>
  <c r="J347" i="4"/>
  <c r="G60" i="5" s="1"/>
  <c r="I127" i="6" s="1"/>
  <c r="J127" i="6" s="1"/>
  <c r="H357" i="4"/>
  <c r="F62" i="5" s="1"/>
  <c r="G129" i="6" s="1"/>
  <c r="H129" i="6" s="1"/>
  <c r="J362" i="4"/>
  <c r="G63" i="5" s="1"/>
  <c r="I319" i="6" s="1"/>
  <c r="J319" i="6" s="1"/>
  <c r="E108" i="4"/>
  <c r="H335" i="4"/>
  <c r="F58" i="5" s="1"/>
  <c r="G125" i="6" s="1"/>
  <c r="H125" i="6" s="1"/>
  <c r="J341" i="4"/>
  <c r="G59" i="5" s="1"/>
  <c r="I126" i="6" s="1"/>
  <c r="J126" i="6" s="1"/>
  <c r="E55" i="6"/>
  <c r="F315" i="6"/>
  <c r="E20" i="7" s="1"/>
  <c r="J100" i="4"/>
  <c r="G21" i="5" s="1"/>
  <c r="I140" i="4" s="1"/>
  <c r="J140" i="4" s="1"/>
  <c r="J141" i="4" s="1"/>
  <c r="G28" i="5" s="1"/>
  <c r="I18" i="6" s="1"/>
  <c r="J18" i="6" s="1"/>
  <c r="E227" i="4"/>
  <c r="F227" i="4" s="1"/>
  <c r="L227" i="4" s="1"/>
  <c r="J40" i="4"/>
  <c r="G10" i="5" s="1"/>
  <c r="I43" i="4" s="1"/>
  <c r="J43" i="4" s="1"/>
  <c r="L81" i="4"/>
  <c r="F188" i="4"/>
  <c r="H240" i="4"/>
  <c r="F43" i="5" s="1"/>
  <c r="G306" i="4" s="1"/>
  <c r="H306" i="4" s="1"/>
  <c r="J335" i="4"/>
  <c r="G58" i="5" s="1"/>
  <c r="I125" i="6" s="1"/>
  <c r="J125" i="6" s="1"/>
  <c r="J147" i="6" s="1"/>
  <c r="I12" i="7" s="1"/>
  <c r="J12" i="7" s="1"/>
  <c r="E340" i="4"/>
  <c r="F340" i="4" s="1"/>
  <c r="L340" i="4" s="1"/>
  <c r="E162" i="4"/>
  <c r="K316" i="4"/>
  <c r="K355" i="4"/>
  <c r="F193" i="4"/>
  <c r="E36" i="5" s="1"/>
  <c r="J99" i="6"/>
  <c r="I9" i="7" s="1"/>
  <c r="J9" i="7" s="1"/>
  <c r="H243" i="6"/>
  <c r="G17" i="7" s="1"/>
  <c r="H17" i="7" s="1"/>
  <c r="H387" i="6"/>
  <c r="G24" i="7" s="1"/>
  <c r="H24" i="7" s="1"/>
  <c r="H16" i="4"/>
  <c r="F5" i="5" s="1"/>
  <c r="H40" i="4"/>
  <c r="F10" i="5" s="1"/>
  <c r="G43" i="4" s="1"/>
  <c r="H43" i="4" s="1"/>
  <c r="H57" i="4"/>
  <c r="F13" i="5" s="1"/>
  <c r="G62" i="4" s="1"/>
  <c r="H62" i="4" s="1"/>
  <c r="H63" i="4" s="1"/>
  <c r="F14" i="5" s="1"/>
  <c r="G198" i="6" s="1"/>
  <c r="H198" i="6" s="1"/>
  <c r="H188" i="4"/>
  <c r="F35" i="5" s="1"/>
  <c r="G205" i="4" s="1"/>
  <c r="H205" i="4" s="1"/>
  <c r="F198" i="4"/>
  <c r="H214" i="4"/>
  <c r="F39" i="5" s="1"/>
  <c r="G9" i="6" s="1"/>
  <c r="H9" i="6" s="1"/>
  <c r="H228" i="4"/>
  <c r="F41" i="5" s="1"/>
  <c r="G281" i="4" s="1"/>
  <c r="H281" i="4" s="1"/>
  <c r="H282" i="4" s="1"/>
  <c r="F51" i="5" s="1"/>
  <c r="G30" i="6" s="1"/>
  <c r="H30" i="6" s="1"/>
  <c r="J240" i="4"/>
  <c r="G43" i="5" s="1"/>
  <c r="I306" i="4" s="1"/>
  <c r="J306" i="4" s="1"/>
  <c r="F352" i="4"/>
  <c r="J9" i="4"/>
  <c r="G4" i="5" s="1"/>
  <c r="J315" i="6"/>
  <c r="I20" i="7" s="1"/>
  <c r="J20" i="7" s="1"/>
  <c r="L20" i="7" s="1"/>
  <c r="H287" i="4"/>
  <c r="F52" i="5" s="1"/>
  <c r="G26" i="6" s="1"/>
  <c r="H26" i="6" s="1"/>
  <c r="L66" i="4"/>
  <c r="K391" i="6"/>
  <c r="K397" i="6"/>
  <c r="E173" i="4"/>
  <c r="D24" i="8"/>
  <c r="I53" i="6"/>
  <c r="J53" i="6" s="1"/>
  <c r="I7" i="6"/>
  <c r="J7" i="6" s="1"/>
  <c r="F267" i="6"/>
  <c r="E18" i="7" s="1"/>
  <c r="L267" i="6"/>
  <c r="J153" i="4"/>
  <c r="G30" i="5" s="1"/>
  <c r="I6" i="6" s="1"/>
  <c r="J6" i="6" s="1"/>
  <c r="G264" i="4"/>
  <c r="H264" i="4" s="1"/>
  <c r="H265" i="4" s="1"/>
  <c r="F48" i="5" s="1"/>
  <c r="G25" i="6" s="1"/>
  <c r="H25" i="6" s="1"/>
  <c r="G254" i="4"/>
  <c r="H254" i="4" s="1"/>
  <c r="H255" i="4" s="1"/>
  <c r="F46" i="5" s="1"/>
  <c r="G29" i="6" s="1"/>
  <c r="H29" i="6" s="1"/>
  <c r="G244" i="4"/>
  <c r="H244" i="4" s="1"/>
  <c r="G318" i="6"/>
  <c r="H318" i="6" s="1"/>
  <c r="I130" i="6"/>
  <c r="J130" i="6" s="1"/>
  <c r="F156" i="4"/>
  <c r="L156" i="4" s="1"/>
  <c r="K156" i="4"/>
  <c r="K165" i="4"/>
  <c r="F165" i="4"/>
  <c r="L165" i="4" s="1"/>
  <c r="H315" i="6"/>
  <c r="G20" i="7" s="1"/>
  <c r="H20" i="7" s="1"/>
  <c r="F201" i="4"/>
  <c r="E202" i="4" s="1"/>
  <c r="K202" i="4" s="1"/>
  <c r="K201" i="4"/>
  <c r="F300" i="4"/>
  <c r="L300" i="4" s="1"/>
  <c r="K300" i="4"/>
  <c r="F181" i="4"/>
  <c r="L181" i="4" s="1"/>
  <c r="K181" i="4"/>
  <c r="F404" i="6"/>
  <c r="L404" i="6" s="1"/>
  <c r="K404" i="6"/>
  <c r="F416" i="6"/>
  <c r="L416" i="6" s="1"/>
  <c r="K416" i="6"/>
  <c r="L94" i="4"/>
  <c r="F95" i="4"/>
  <c r="L280" i="4"/>
  <c r="K243" i="4"/>
  <c r="F243" i="4"/>
  <c r="L243" i="4" s="1"/>
  <c r="F51" i="4"/>
  <c r="K209" i="4"/>
  <c r="G128" i="6"/>
  <c r="H128" i="6" s="1"/>
  <c r="F220" i="4"/>
  <c r="L220" i="4" s="1"/>
  <c r="K220" i="4"/>
  <c r="F407" i="6"/>
  <c r="K407" i="6"/>
  <c r="F419" i="6"/>
  <c r="L419" i="6" s="1"/>
  <c r="K419" i="6"/>
  <c r="L222" i="6"/>
  <c r="L397" i="6"/>
  <c r="F412" i="6"/>
  <c r="K417" i="6"/>
  <c r="L274" i="4"/>
  <c r="H277" i="4"/>
  <c r="F50" i="5" s="1"/>
  <c r="G291" i="4" s="1"/>
  <c r="H291" i="4" s="1"/>
  <c r="H292" i="4" s="1"/>
  <c r="F53" i="5" s="1"/>
  <c r="G27" i="6" s="1"/>
  <c r="H27" i="6" s="1"/>
  <c r="J19" i="4"/>
  <c r="J20" i="4" s="1"/>
  <c r="G6" i="5" s="1"/>
  <c r="K19" i="4"/>
  <c r="F171" i="4"/>
  <c r="L171" i="4" s="1"/>
  <c r="K171" i="4"/>
  <c r="K219" i="4"/>
  <c r="F219" i="4"/>
  <c r="L219" i="4" s="1"/>
  <c r="F253" i="4"/>
  <c r="L253" i="4" s="1"/>
  <c r="K253" i="4"/>
  <c r="L408" i="6"/>
  <c r="K420" i="6"/>
  <c r="F420" i="6"/>
  <c r="L420" i="6" s="1"/>
  <c r="F437" i="6"/>
  <c r="L437" i="6" s="1"/>
  <c r="K437" i="6"/>
  <c r="H95" i="4"/>
  <c r="F20" i="5" s="1"/>
  <c r="G110" i="4" s="1"/>
  <c r="H110" i="4" s="1"/>
  <c r="H111" i="4" s="1"/>
  <c r="F23" i="5" s="1"/>
  <c r="I264" i="4"/>
  <c r="J264" i="4" s="1"/>
  <c r="J265" i="4" s="1"/>
  <c r="G48" i="5" s="1"/>
  <c r="I25" i="6" s="1"/>
  <c r="J25" i="6" s="1"/>
  <c r="I254" i="4"/>
  <c r="J254" i="4" s="1"/>
  <c r="J255" i="4" s="1"/>
  <c r="G46" i="5" s="1"/>
  <c r="I29" i="6" s="1"/>
  <c r="J29" i="6" s="1"/>
  <c r="I244" i="4"/>
  <c r="J244" i="4" s="1"/>
  <c r="J245" i="4" s="1"/>
  <c r="G44" i="5" s="1"/>
  <c r="I23" i="6" s="1"/>
  <c r="J23" i="6" s="1"/>
  <c r="K179" i="4"/>
  <c r="F179" i="4"/>
  <c r="J111" i="4"/>
  <c r="G23" i="5" s="1"/>
  <c r="H245" i="4"/>
  <c r="F44" i="5" s="1"/>
  <c r="G23" i="6" s="1"/>
  <c r="H23" i="6" s="1"/>
  <c r="F172" i="4"/>
  <c r="L172" i="4" s="1"/>
  <c r="K172" i="4"/>
  <c r="K298" i="4"/>
  <c r="F298" i="4"/>
  <c r="L298" i="4" s="1"/>
  <c r="F285" i="4"/>
  <c r="K285" i="4"/>
  <c r="J27" i="4"/>
  <c r="J30" i="4" s="1"/>
  <c r="G8" i="5" s="1"/>
  <c r="I320" i="6" s="1"/>
  <c r="J320" i="6" s="1"/>
  <c r="K27" i="4"/>
  <c r="F410" i="6"/>
  <c r="L410" i="6" s="1"/>
  <c r="K410" i="6"/>
  <c r="F422" i="6"/>
  <c r="L422" i="6" s="1"/>
  <c r="K422" i="6"/>
  <c r="F180" i="4"/>
  <c r="L180" i="4" s="1"/>
  <c r="K180" i="4"/>
  <c r="F258" i="4"/>
  <c r="L258" i="4" s="1"/>
  <c r="K258" i="4"/>
  <c r="F290" i="4"/>
  <c r="L290" i="4" s="1"/>
  <c r="K290" i="4"/>
  <c r="K423" i="6"/>
  <c r="F423" i="6"/>
  <c r="L423" i="6" s="1"/>
  <c r="G319" i="6"/>
  <c r="H319" i="6" s="1"/>
  <c r="G130" i="6"/>
  <c r="H130" i="6" s="1"/>
  <c r="F139" i="4"/>
  <c r="L139" i="4" s="1"/>
  <c r="K139" i="4"/>
  <c r="K263" i="4"/>
  <c r="F263" i="4"/>
  <c r="L263" i="4" s="1"/>
  <c r="E74" i="4"/>
  <c r="F74" i="4" s="1"/>
  <c r="F75" i="4" s="1"/>
  <c r="L75" i="4" s="1"/>
  <c r="H75" i="4"/>
  <c r="F16" i="5" s="1"/>
  <c r="G60" i="4" s="1"/>
  <c r="H60" i="4" s="1"/>
  <c r="F295" i="4"/>
  <c r="E296" i="4" s="1"/>
  <c r="F296" i="4" s="1"/>
  <c r="L296" i="4" s="1"/>
  <c r="K295" i="4"/>
  <c r="F170" i="4"/>
  <c r="K170" i="4"/>
  <c r="F413" i="6"/>
  <c r="L413" i="6" s="1"/>
  <c r="K413" i="6"/>
  <c r="F425" i="6"/>
  <c r="K425" i="6"/>
  <c r="J243" i="6"/>
  <c r="I17" i="7" s="1"/>
  <c r="J17" i="7" s="1"/>
  <c r="J214" i="4"/>
  <c r="G39" i="5" s="1"/>
  <c r="I9" i="6" s="1"/>
  <c r="J9" i="6" s="1"/>
  <c r="I318" i="6"/>
  <c r="J318" i="6" s="1"/>
  <c r="I129" i="6"/>
  <c r="J129" i="6" s="1"/>
  <c r="F138" i="4"/>
  <c r="L138" i="4" s="1"/>
  <c r="K138" i="4"/>
  <c r="F178" i="4"/>
  <c r="L178" i="4" s="1"/>
  <c r="K178" i="4"/>
  <c r="E297" i="4"/>
  <c r="E301" i="4"/>
  <c r="L231" i="4"/>
  <c r="E239" i="4"/>
  <c r="F239" i="4" s="1"/>
  <c r="L239" i="4" s="1"/>
  <c r="I50" i="4"/>
  <c r="J50" i="4" s="1"/>
  <c r="J75" i="4"/>
  <c r="G16" i="5" s="1"/>
  <c r="I60" i="4" s="1"/>
  <c r="J60" i="4" s="1"/>
  <c r="J123" i="4"/>
  <c r="G25" i="5" s="1"/>
  <c r="I116" i="4" s="1"/>
  <c r="J116" i="4" s="1"/>
  <c r="E109" i="4"/>
  <c r="E144" i="4"/>
  <c r="E163" i="4"/>
  <c r="J329" i="4"/>
  <c r="G57" i="5" s="1"/>
  <c r="I102" i="6" s="1"/>
  <c r="J102" i="6" s="1"/>
  <c r="H69" i="4"/>
  <c r="F15" i="5" s="1"/>
  <c r="G61" i="4" s="1"/>
  <c r="H61" i="4" s="1"/>
  <c r="K268" i="4"/>
  <c r="E429" i="6"/>
  <c r="K429" i="6" s="1"/>
  <c r="H222" i="4"/>
  <c r="F40" i="5" s="1"/>
  <c r="G10" i="6" s="1"/>
  <c r="H10" i="6" s="1"/>
  <c r="J69" i="4"/>
  <c r="G15" i="5" s="1"/>
  <c r="I61" i="4" s="1"/>
  <c r="J61" i="4" s="1"/>
  <c r="J63" i="4" s="1"/>
  <c r="G14" i="5" s="1"/>
  <c r="I198" i="6" s="1"/>
  <c r="J198" i="6" s="1"/>
  <c r="I317" i="6"/>
  <c r="J317" i="6" s="1"/>
  <c r="E13" i="4"/>
  <c r="E145" i="4"/>
  <c r="F145" i="4" s="1"/>
  <c r="E164" i="4"/>
  <c r="E203" i="4"/>
  <c r="E211" i="4"/>
  <c r="E11" i="6"/>
  <c r="L8" i="4"/>
  <c r="H129" i="4"/>
  <c r="F26" i="5" s="1"/>
  <c r="G152" i="4" s="1"/>
  <c r="H152" i="4" s="1"/>
  <c r="H153" i="4" s="1"/>
  <c r="F30" i="5" s="1"/>
  <c r="G6" i="6" s="1"/>
  <c r="H6" i="6" s="1"/>
  <c r="H135" i="4"/>
  <c r="F27" i="5" s="1"/>
  <c r="G158" i="4" s="1"/>
  <c r="H158" i="4" s="1"/>
  <c r="H159" i="4" s="1"/>
  <c r="F31" i="5" s="1"/>
  <c r="E270" i="4"/>
  <c r="F270" i="4" s="1"/>
  <c r="F271" i="4" s="1"/>
  <c r="E49" i="5" s="1"/>
  <c r="H347" i="4"/>
  <c r="F60" i="5" s="1"/>
  <c r="G127" i="6" s="1"/>
  <c r="H127" i="6" s="1"/>
  <c r="G249" i="4"/>
  <c r="H249" i="4" s="1"/>
  <c r="H250" i="4" s="1"/>
  <c r="F45" i="5" s="1"/>
  <c r="G28" i="6" s="1"/>
  <c r="H28" i="6" s="1"/>
  <c r="G259" i="4"/>
  <c r="H259" i="4" s="1"/>
  <c r="H260" i="4" s="1"/>
  <c r="F47" i="5" s="1"/>
  <c r="G24" i="6" s="1"/>
  <c r="H24" i="6" s="1"/>
  <c r="J459" i="6"/>
  <c r="I25" i="7" s="1"/>
  <c r="J25" i="7" s="1"/>
  <c r="I23" i="7" s="1"/>
  <c r="J23" i="7" s="1"/>
  <c r="H9" i="4"/>
  <c r="F4" i="5" s="1"/>
  <c r="E233" i="4"/>
  <c r="K233" i="4" s="1"/>
  <c r="L248" i="4"/>
  <c r="J105" i="4"/>
  <c r="G22" i="5" s="1"/>
  <c r="I146" i="4" s="1"/>
  <c r="J146" i="4" s="1"/>
  <c r="J147" i="4" s="1"/>
  <c r="G29" i="5" s="1"/>
  <c r="J277" i="4"/>
  <c r="G50" i="5" s="1"/>
  <c r="I291" i="4" s="1"/>
  <c r="J291" i="4" s="1"/>
  <c r="J292" i="4" s="1"/>
  <c r="G53" i="5" s="1"/>
  <c r="I27" i="6" s="1"/>
  <c r="J27" i="6" s="1"/>
  <c r="E114" i="4"/>
  <c r="F114" i="4" s="1"/>
  <c r="E115" i="4" s="1"/>
  <c r="K115" i="4" s="1"/>
  <c r="E204" i="4"/>
  <c r="E212" i="4"/>
  <c r="E12" i="6"/>
  <c r="L389" i="6"/>
  <c r="H105" i="4"/>
  <c r="F22" i="5" s="1"/>
  <c r="G146" i="4" s="1"/>
  <c r="H146" i="4" s="1"/>
  <c r="H147" i="4" s="1"/>
  <c r="F29" i="5" s="1"/>
  <c r="L192" i="4"/>
  <c r="L126" i="4"/>
  <c r="K311" i="4"/>
  <c r="L438" i="6"/>
  <c r="L428" i="6"/>
  <c r="L427" i="6"/>
  <c r="L426" i="6"/>
  <c r="L425" i="6"/>
  <c r="L424" i="6"/>
  <c r="L421" i="6"/>
  <c r="L418" i="6"/>
  <c r="L417" i="6"/>
  <c r="L415" i="6"/>
  <c r="L412" i="6"/>
  <c r="L411" i="6"/>
  <c r="L409" i="6"/>
  <c r="L407" i="6"/>
  <c r="L406" i="6"/>
  <c r="L405" i="6"/>
  <c r="L403" i="6"/>
  <c r="L402" i="6"/>
  <c r="L401" i="6"/>
  <c r="L400" i="6"/>
  <c r="L399" i="6"/>
  <c r="L396" i="6"/>
  <c r="L395" i="6"/>
  <c r="H459" i="6"/>
  <c r="G25" i="7" s="1"/>
  <c r="H25" i="7" s="1"/>
  <c r="G23" i="7" s="1"/>
  <c r="H23" i="7" s="1"/>
  <c r="L393" i="6"/>
  <c r="L392" i="6"/>
  <c r="L391" i="6"/>
  <c r="L390" i="6"/>
  <c r="L369" i="6"/>
  <c r="L368" i="6"/>
  <c r="L366" i="6"/>
  <c r="L365" i="6"/>
  <c r="K22" i="7"/>
  <c r="F22" i="7"/>
  <c r="L22" i="7" s="1"/>
  <c r="L341" i="6"/>
  <c r="L363" i="6" s="1"/>
  <c r="F20" i="7"/>
  <c r="L221" i="6"/>
  <c r="L78" i="6"/>
  <c r="L58" i="6"/>
  <c r="L54" i="6"/>
  <c r="L34" i="6"/>
  <c r="L32" i="6"/>
  <c r="L16" i="6"/>
  <c r="L15" i="6"/>
  <c r="L14" i="6"/>
  <c r="L13" i="6"/>
  <c r="L361" i="4"/>
  <c r="L360" i="4"/>
  <c r="L362" i="4"/>
  <c r="L356" i="4"/>
  <c r="L355" i="4"/>
  <c r="L351" i="4"/>
  <c r="L350" i="4"/>
  <c r="L352" i="4"/>
  <c r="L345" i="4"/>
  <c r="E346" i="4"/>
  <c r="F346" i="4" s="1"/>
  <c r="L344" i="4"/>
  <c r="L339" i="4"/>
  <c r="F341" i="4"/>
  <c r="L341" i="4" s="1"/>
  <c r="L338" i="4"/>
  <c r="L333" i="4"/>
  <c r="L334" i="4"/>
  <c r="F335" i="4"/>
  <c r="L332" i="4"/>
  <c r="L327" i="4"/>
  <c r="L326" i="4"/>
  <c r="L325" i="4"/>
  <c r="F328" i="4"/>
  <c r="L324" i="4"/>
  <c r="L319" i="4"/>
  <c r="L318" i="4"/>
  <c r="J321" i="4"/>
  <c r="G56" i="5" s="1"/>
  <c r="I101" i="6" s="1"/>
  <c r="J101" i="6" s="1"/>
  <c r="J123" i="6" s="1"/>
  <c r="I11" i="7" s="1"/>
  <c r="J11" i="7" s="1"/>
  <c r="K317" i="4"/>
  <c r="H321" i="4"/>
  <c r="F56" i="5" s="1"/>
  <c r="G101" i="6" s="1"/>
  <c r="H101" i="6" s="1"/>
  <c r="H123" i="6" s="1"/>
  <c r="G11" i="7" s="1"/>
  <c r="H11" i="7" s="1"/>
  <c r="L317" i="4"/>
  <c r="E320" i="4"/>
  <c r="F320" i="4" s="1"/>
  <c r="L316" i="4"/>
  <c r="H313" i="4"/>
  <c r="F55" i="5" s="1"/>
  <c r="G149" i="6" s="1"/>
  <c r="H149" i="6" s="1"/>
  <c r="H171" i="6" s="1"/>
  <c r="G13" i="7" s="1"/>
  <c r="H13" i="7" s="1"/>
  <c r="E312" i="4"/>
  <c r="F312" i="4" s="1"/>
  <c r="L312" i="4" s="1"/>
  <c r="L311" i="4"/>
  <c r="L310" i="4"/>
  <c r="L299" i="4"/>
  <c r="L275" i="4"/>
  <c r="E276" i="4"/>
  <c r="F276" i="4" s="1"/>
  <c r="L269" i="4"/>
  <c r="L268" i="4"/>
  <c r="L238" i="4"/>
  <c r="L237" i="4"/>
  <c r="L232" i="4"/>
  <c r="L226" i="4"/>
  <c r="L225" i="4"/>
  <c r="L217" i="4"/>
  <c r="E218" i="4"/>
  <c r="F218" i="4" s="1"/>
  <c r="F210" i="4"/>
  <c r="L209" i="4"/>
  <c r="H206" i="4"/>
  <c r="F38" i="5" s="1"/>
  <c r="J206" i="4"/>
  <c r="G38" i="5" s="1"/>
  <c r="L197" i="4"/>
  <c r="L196" i="4"/>
  <c r="L198" i="4"/>
  <c r="L191" i="4"/>
  <c r="L193" i="4"/>
  <c r="L187" i="4"/>
  <c r="L188" i="4"/>
  <c r="L186" i="4"/>
  <c r="E35" i="5"/>
  <c r="E205" i="4" s="1"/>
  <c r="L179" i="4"/>
  <c r="L145" i="4"/>
  <c r="L133" i="4"/>
  <c r="L134" i="4"/>
  <c r="F135" i="4"/>
  <c r="L132" i="4"/>
  <c r="L127" i="4"/>
  <c r="L128" i="4"/>
  <c r="F129" i="4"/>
  <c r="L129" i="4" s="1"/>
  <c r="L121" i="4"/>
  <c r="J117" i="4"/>
  <c r="G24" i="5" s="1"/>
  <c r="I5" i="6" s="1"/>
  <c r="J5" i="6" s="1"/>
  <c r="E122" i="4"/>
  <c r="F122" i="4" s="1"/>
  <c r="L120" i="4"/>
  <c r="L103" i="4"/>
  <c r="E104" i="4"/>
  <c r="F104" i="4" s="1"/>
  <c r="E99" i="4"/>
  <c r="F99" i="4" s="1"/>
  <c r="H100" i="4"/>
  <c r="F21" i="5" s="1"/>
  <c r="G140" i="4" s="1"/>
  <c r="H140" i="4" s="1"/>
  <c r="H141" i="4" s="1"/>
  <c r="F28" i="5" s="1"/>
  <c r="G18" i="6" s="1"/>
  <c r="H18" i="6" s="1"/>
  <c r="L98" i="4"/>
  <c r="L95" i="4"/>
  <c r="L93" i="4"/>
  <c r="L89" i="4"/>
  <c r="L90" i="4"/>
  <c r="E19" i="5"/>
  <c r="L79" i="4"/>
  <c r="L78" i="4"/>
  <c r="L73" i="4"/>
  <c r="L72" i="4"/>
  <c r="K68" i="4"/>
  <c r="L68" i="4"/>
  <c r="L55" i="4"/>
  <c r="F56" i="4"/>
  <c r="K56" i="4"/>
  <c r="L54" i="4"/>
  <c r="L50" i="4"/>
  <c r="J51" i="4"/>
  <c r="G12" i="5" s="1"/>
  <c r="I44" i="4" s="1"/>
  <c r="J44" i="4" s="1"/>
  <c r="J45" i="4" s="1"/>
  <c r="G11" i="5" s="1"/>
  <c r="I197" i="6" s="1"/>
  <c r="J197" i="6" s="1"/>
  <c r="H51" i="4"/>
  <c r="F12" i="5" s="1"/>
  <c r="G44" i="4" s="1"/>
  <c r="H44" i="4" s="1"/>
  <c r="H45" i="4" s="1"/>
  <c r="F11" i="5" s="1"/>
  <c r="G197" i="6" s="1"/>
  <c r="H197" i="6" s="1"/>
  <c r="L49" i="4"/>
  <c r="L48" i="4"/>
  <c r="L39" i="4"/>
  <c r="L38" i="4"/>
  <c r="L37" i="4"/>
  <c r="L33" i="4"/>
  <c r="L34" i="4"/>
  <c r="E9" i="5"/>
  <c r="E173" i="6" s="1"/>
  <c r="L29" i="4"/>
  <c r="L28" i="4"/>
  <c r="L23" i="4"/>
  <c r="L24" i="4"/>
  <c r="L15" i="4"/>
  <c r="L6" i="4"/>
  <c r="E7" i="4"/>
  <c r="F7" i="4" s="1"/>
  <c r="L5" i="4"/>
  <c r="E63" i="5"/>
  <c r="E62" i="5"/>
  <c r="E61" i="5"/>
  <c r="K340" i="4"/>
  <c r="K334" i="4"/>
  <c r="K227" i="4"/>
  <c r="E37" i="5"/>
  <c r="H35" i="5"/>
  <c r="K134" i="4"/>
  <c r="K128" i="4"/>
  <c r="E20" i="5"/>
  <c r="K94" i="4"/>
  <c r="K81" i="4"/>
  <c r="E12" i="5"/>
  <c r="K50" i="4"/>
  <c r="E10" i="5"/>
  <c r="E8" i="5"/>
  <c r="E7" i="5"/>
  <c r="E6" i="5"/>
  <c r="K20" i="7" l="1"/>
  <c r="H6" i="5"/>
  <c r="L12" i="4"/>
  <c r="L201" i="4"/>
  <c r="F429" i="6"/>
  <c r="L429" i="6" s="1"/>
  <c r="L24" i="7"/>
  <c r="L30" i="4"/>
  <c r="L27" i="4"/>
  <c r="J339" i="6"/>
  <c r="I21" i="7" s="1"/>
  <c r="J21" i="7" s="1"/>
  <c r="L270" i="4"/>
  <c r="F313" i="4"/>
  <c r="E55" i="5" s="1"/>
  <c r="H55" i="5" s="1"/>
  <c r="F233" i="4"/>
  <c r="L357" i="4"/>
  <c r="H147" i="6"/>
  <c r="G12" i="7" s="1"/>
  <c r="H12" i="7" s="1"/>
  <c r="G10" i="7" s="1"/>
  <c r="H10" i="7" s="1"/>
  <c r="L295" i="4"/>
  <c r="L77" i="6"/>
  <c r="L99" i="6" s="1"/>
  <c r="K114" i="4"/>
  <c r="F115" i="4"/>
  <c r="E15" i="5"/>
  <c r="H15" i="5" s="1"/>
  <c r="L243" i="6"/>
  <c r="K24" i="7"/>
  <c r="K296" i="4"/>
  <c r="F202" i="4"/>
  <c r="L202" i="4" s="1"/>
  <c r="L367" i="6"/>
  <c r="K17" i="7"/>
  <c r="I249" i="4"/>
  <c r="J249" i="4" s="1"/>
  <c r="J250" i="4" s="1"/>
  <c r="G45" i="5" s="1"/>
  <c r="I28" i="6" s="1"/>
  <c r="J28" i="6" s="1"/>
  <c r="H219" i="6"/>
  <c r="G16" i="7" s="1"/>
  <c r="H16" i="7" s="1"/>
  <c r="G14" i="7" s="1"/>
  <c r="H14" i="7" s="1"/>
  <c r="K151" i="4"/>
  <c r="K270" i="4"/>
  <c r="L19" i="4"/>
  <c r="L40" i="4"/>
  <c r="L20" i="4"/>
  <c r="L74" i="4"/>
  <c r="L335" i="4"/>
  <c r="K9" i="7"/>
  <c r="I259" i="4"/>
  <c r="J259" i="4" s="1"/>
  <c r="J260" i="4" s="1"/>
  <c r="G47" i="5" s="1"/>
  <c r="I24" i="6" s="1"/>
  <c r="J24" i="6" s="1"/>
  <c r="F55" i="6"/>
  <c r="L55" i="6" s="1"/>
  <c r="K55" i="6"/>
  <c r="K239" i="4"/>
  <c r="L67" i="4"/>
  <c r="L150" i="4"/>
  <c r="F228" i="4"/>
  <c r="L228" i="4" s="1"/>
  <c r="F240" i="4"/>
  <c r="L240" i="4" s="1"/>
  <c r="K162" i="4"/>
  <c r="F162" i="4"/>
  <c r="L162" i="4" s="1"/>
  <c r="K108" i="4"/>
  <c r="F108" i="4"/>
  <c r="L108" i="4" s="1"/>
  <c r="K74" i="4"/>
  <c r="J219" i="6"/>
  <c r="I16" i="7" s="1"/>
  <c r="J16" i="7" s="1"/>
  <c r="I14" i="7" s="1"/>
  <c r="J14" i="7" s="1"/>
  <c r="K173" i="4"/>
  <c r="F173" i="4"/>
  <c r="L173" i="4" s="1"/>
  <c r="D25" i="8"/>
  <c r="G19" i="6"/>
  <c r="H19" i="6" s="1"/>
  <c r="G182" i="4"/>
  <c r="H182" i="4" s="1"/>
  <c r="H183" i="4" s="1"/>
  <c r="F34" i="5" s="1"/>
  <c r="G56" i="6"/>
  <c r="H56" i="6" s="1"/>
  <c r="G302" i="4"/>
  <c r="H302" i="4" s="1"/>
  <c r="G174" i="4"/>
  <c r="H174" i="4" s="1"/>
  <c r="H175" i="4" s="1"/>
  <c r="F33" i="5" s="1"/>
  <c r="G304" i="4" s="1"/>
  <c r="H304" i="4" s="1"/>
  <c r="G17" i="6"/>
  <c r="H17" i="6" s="1"/>
  <c r="G166" i="4"/>
  <c r="H166" i="4" s="1"/>
  <c r="H167" i="4" s="1"/>
  <c r="F32" i="5" s="1"/>
  <c r="G53" i="6"/>
  <c r="H53" i="6" s="1"/>
  <c r="G7" i="6"/>
  <c r="H7" i="6" s="1"/>
  <c r="L459" i="6"/>
  <c r="F459" i="6"/>
  <c r="E25" i="7" s="1"/>
  <c r="F25" i="7" s="1"/>
  <c r="L114" i="4"/>
  <c r="F205" i="4"/>
  <c r="L205" i="4" s="1"/>
  <c r="K205" i="4"/>
  <c r="F211" i="4"/>
  <c r="L211" i="4" s="1"/>
  <c r="K211" i="4"/>
  <c r="F163" i="4"/>
  <c r="K163" i="4"/>
  <c r="L135" i="4"/>
  <c r="L315" i="6"/>
  <c r="F203" i="4"/>
  <c r="K203" i="4"/>
  <c r="F144" i="4"/>
  <c r="K144" i="4"/>
  <c r="L387" i="6"/>
  <c r="F164" i="4"/>
  <c r="L164" i="4" s="1"/>
  <c r="K164" i="4"/>
  <c r="F109" i="4"/>
  <c r="K109" i="4"/>
  <c r="I302" i="4"/>
  <c r="J302" i="4" s="1"/>
  <c r="I174" i="4"/>
  <c r="J174" i="4" s="1"/>
  <c r="J175" i="4" s="1"/>
  <c r="G33" i="5" s="1"/>
  <c r="I304" i="4" s="1"/>
  <c r="J304" i="4" s="1"/>
  <c r="I17" i="6"/>
  <c r="J17" i="6" s="1"/>
  <c r="I166" i="4"/>
  <c r="J166" i="4" s="1"/>
  <c r="J167" i="4" s="1"/>
  <c r="G32" i="5" s="1"/>
  <c r="H339" i="6"/>
  <c r="G21" i="7" s="1"/>
  <c r="H21" i="7" s="1"/>
  <c r="H49" i="5"/>
  <c r="E286" i="4"/>
  <c r="E149" i="6"/>
  <c r="F212" i="4"/>
  <c r="L212" i="4" s="1"/>
  <c r="K212" i="4"/>
  <c r="F13" i="4"/>
  <c r="K13" i="4"/>
  <c r="K12" i="6"/>
  <c r="F12" i="6"/>
  <c r="L12" i="6" s="1"/>
  <c r="H37" i="5"/>
  <c r="E221" i="4"/>
  <c r="G8" i="6"/>
  <c r="H8" i="6" s="1"/>
  <c r="G305" i="4"/>
  <c r="H305" i="4" s="1"/>
  <c r="H7" i="5"/>
  <c r="E80" i="4"/>
  <c r="H61" i="5"/>
  <c r="E128" i="6"/>
  <c r="E317" i="6"/>
  <c r="F204" i="4"/>
  <c r="L204" i="4" s="1"/>
  <c r="K204" i="4"/>
  <c r="H20" i="5"/>
  <c r="E110" i="4"/>
  <c r="E157" i="4"/>
  <c r="I8" i="6"/>
  <c r="J8" i="6" s="1"/>
  <c r="I305" i="4"/>
  <c r="J305" i="4" s="1"/>
  <c r="H36" i="5"/>
  <c r="E213" i="4"/>
  <c r="H8" i="5"/>
  <c r="E320" i="6"/>
  <c r="H62" i="5"/>
  <c r="E318" i="6"/>
  <c r="E129" i="6"/>
  <c r="H9" i="5"/>
  <c r="H63" i="5"/>
  <c r="E319" i="6"/>
  <c r="E130" i="6"/>
  <c r="K145" i="4"/>
  <c r="F18" i="7"/>
  <c r="L18" i="7" s="1"/>
  <c r="K18" i="7"/>
  <c r="I19" i="6"/>
  <c r="J19" i="6" s="1"/>
  <c r="I182" i="4"/>
  <c r="J182" i="4" s="1"/>
  <c r="J183" i="4" s="1"/>
  <c r="G34" i="5" s="1"/>
  <c r="I56" i="6"/>
  <c r="J56" i="6" s="1"/>
  <c r="K301" i="4"/>
  <c r="F301" i="4"/>
  <c r="L301" i="4" s="1"/>
  <c r="H19" i="5"/>
  <c r="E270" i="6"/>
  <c r="H10" i="5"/>
  <c r="E43" i="4"/>
  <c r="F297" i="4"/>
  <c r="K297" i="4"/>
  <c r="K173" i="6"/>
  <c r="F173" i="6"/>
  <c r="L170" i="4"/>
  <c r="L285" i="4"/>
  <c r="F11" i="6"/>
  <c r="L11" i="6" s="1"/>
  <c r="K11" i="6"/>
  <c r="I10" i="7"/>
  <c r="J10" i="7" s="1"/>
  <c r="K346" i="4"/>
  <c r="L346" i="4"/>
  <c r="F347" i="4"/>
  <c r="E59" i="5"/>
  <c r="E58" i="5"/>
  <c r="L328" i="4"/>
  <c r="F329" i="4"/>
  <c r="K320" i="4"/>
  <c r="L320" i="4"/>
  <c r="F321" i="4"/>
  <c r="K312" i="4"/>
  <c r="L313" i="4"/>
  <c r="K276" i="4"/>
  <c r="L276" i="4"/>
  <c r="F277" i="4"/>
  <c r="L271" i="4"/>
  <c r="L233" i="4"/>
  <c r="F234" i="4"/>
  <c r="E41" i="5"/>
  <c r="K218" i="4"/>
  <c r="L218" i="4"/>
  <c r="L210" i="4"/>
  <c r="E27" i="5"/>
  <c r="E26" i="5"/>
  <c r="K122" i="4"/>
  <c r="L122" i="4"/>
  <c r="F123" i="4"/>
  <c r="L115" i="4"/>
  <c r="K104" i="4"/>
  <c r="L104" i="4"/>
  <c r="F105" i="4"/>
  <c r="K99" i="4"/>
  <c r="L99" i="4"/>
  <c r="F100" i="4"/>
  <c r="E16" i="5"/>
  <c r="H16" i="5"/>
  <c r="E60" i="4"/>
  <c r="L56" i="4"/>
  <c r="F57" i="4"/>
  <c r="L51" i="4"/>
  <c r="H12" i="5"/>
  <c r="E44" i="4"/>
  <c r="K7" i="4"/>
  <c r="L7" i="4"/>
  <c r="F9" i="4"/>
  <c r="E43" i="5" l="1"/>
  <c r="E306" i="4" s="1"/>
  <c r="E61" i="4"/>
  <c r="F61" i="4" s="1"/>
  <c r="K25" i="7"/>
  <c r="D26" i="8"/>
  <c r="I20" i="6"/>
  <c r="J20" i="6" s="1"/>
  <c r="I303" i="4"/>
  <c r="J303" i="4" s="1"/>
  <c r="J307" i="4" s="1"/>
  <c r="G54" i="5" s="1"/>
  <c r="I31" i="6" s="1"/>
  <c r="J31" i="6" s="1"/>
  <c r="K130" i="6"/>
  <c r="F130" i="6"/>
  <c r="L130" i="6" s="1"/>
  <c r="F206" i="4"/>
  <c r="L203" i="4"/>
  <c r="E14" i="4"/>
  <c r="L13" i="4"/>
  <c r="H26" i="5"/>
  <c r="E152" i="4"/>
  <c r="F270" i="6"/>
  <c r="L270" i="6" s="1"/>
  <c r="K270" i="6"/>
  <c r="F319" i="6"/>
  <c r="L319" i="6" s="1"/>
  <c r="K319" i="6"/>
  <c r="F317" i="6"/>
  <c r="K317" i="6"/>
  <c r="H27" i="5"/>
  <c r="E158" i="4"/>
  <c r="H43" i="5"/>
  <c r="F157" i="4"/>
  <c r="K157" i="4"/>
  <c r="F128" i="6"/>
  <c r="L128" i="6" s="1"/>
  <c r="K128" i="6"/>
  <c r="H41" i="5"/>
  <c r="E281" i="4"/>
  <c r="E259" i="4"/>
  <c r="E249" i="4"/>
  <c r="F43" i="4"/>
  <c r="L43" i="4" s="1"/>
  <c r="K43" i="4"/>
  <c r="G20" i="6"/>
  <c r="H20" i="6" s="1"/>
  <c r="G303" i="4"/>
  <c r="H303" i="4" s="1"/>
  <c r="H307" i="4" s="1"/>
  <c r="F54" i="5" s="1"/>
  <c r="G31" i="6" s="1"/>
  <c r="H31" i="6" s="1"/>
  <c r="F129" i="6"/>
  <c r="L129" i="6" s="1"/>
  <c r="K129" i="6"/>
  <c r="F80" i="4"/>
  <c r="K80" i="4"/>
  <c r="F149" i="6"/>
  <c r="K149" i="6"/>
  <c r="L109" i="4"/>
  <c r="L163" i="4"/>
  <c r="I57" i="6"/>
  <c r="J57" i="6" s="1"/>
  <c r="J75" i="6" s="1"/>
  <c r="I8" i="7" s="1"/>
  <c r="J8" i="7" s="1"/>
  <c r="I21" i="6"/>
  <c r="J21" i="6" s="1"/>
  <c r="F286" i="4"/>
  <c r="K286" i="4"/>
  <c r="H59" i="5"/>
  <c r="E126" i="6"/>
  <c r="F318" i="6"/>
  <c r="L318" i="6" s="1"/>
  <c r="K318" i="6"/>
  <c r="L173" i="6"/>
  <c r="L195" i="6" s="1"/>
  <c r="F195" i="6"/>
  <c r="E15" i="7" s="1"/>
  <c r="G57" i="6"/>
  <c r="H57" i="6" s="1"/>
  <c r="H75" i="6" s="1"/>
  <c r="G8" i="7" s="1"/>
  <c r="H8" i="7" s="1"/>
  <c r="G21" i="6"/>
  <c r="H21" i="6" s="1"/>
  <c r="K320" i="6"/>
  <c r="F320" i="6"/>
  <c r="L320" i="6" s="1"/>
  <c r="F221" i="4"/>
  <c r="K221" i="4"/>
  <c r="K110" i="4"/>
  <c r="F110" i="4"/>
  <c r="L110" i="4" s="1"/>
  <c r="H58" i="5"/>
  <c r="E125" i="6"/>
  <c r="L297" i="4"/>
  <c r="K213" i="4"/>
  <c r="F213" i="4"/>
  <c r="L213" i="4" s="1"/>
  <c r="L144" i="4"/>
  <c r="L25" i="7"/>
  <c r="E23" i="7"/>
  <c r="L347" i="4"/>
  <c r="E60" i="5"/>
  <c r="E57" i="5"/>
  <c r="L329" i="4"/>
  <c r="L321" i="4"/>
  <c r="E56" i="5"/>
  <c r="L277" i="4"/>
  <c r="E50" i="5"/>
  <c r="E42" i="5"/>
  <c r="L234" i="4"/>
  <c r="L123" i="4"/>
  <c r="E25" i="5"/>
  <c r="L105" i="4"/>
  <c r="E22" i="5"/>
  <c r="L100" i="4"/>
  <c r="E21" i="5"/>
  <c r="K60" i="4"/>
  <c r="F60" i="4"/>
  <c r="L60" i="4" s="1"/>
  <c r="L57" i="4"/>
  <c r="E13" i="5"/>
  <c r="F44" i="4"/>
  <c r="K44" i="4"/>
  <c r="L9" i="4"/>
  <c r="E4" i="5"/>
  <c r="H4" i="5" s="1"/>
  <c r="K61" i="4" l="1"/>
  <c r="H51" i="6"/>
  <c r="G7" i="7" s="1"/>
  <c r="H7" i="7" s="1"/>
  <c r="G6" i="7" s="1"/>
  <c r="H6" i="7" s="1"/>
  <c r="G5" i="7" s="1"/>
  <c r="H5" i="7" s="1"/>
  <c r="H27" i="7" s="1"/>
  <c r="J51" i="6"/>
  <c r="I7" i="7" s="1"/>
  <c r="J7" i="7" s="1"/>
  <c r="I6" i="7" s="1"/>
  <c r="J6" i="7" s="1"/>
  <c r="I5" i="7" s="1"/>
  <c r="J5" i="7" s="1"/>
  <c r="J27" i="7" s="1"/>
  <c r="F111" i="4"/>
  <c r="E23" i="5" s="1"/>
  <c r="F214" i="4"/>
  <c r="L214" i="4" s="1"/>
  <c r="D35" i="8"/>
  <c r="L157" i="4"/>
  <c r="K15" i="7"/>
  <c r="F15" i="7"/>
  <c r="F306" i="4"/>
  <c r="L306" i="4" s="1"/>
  <c r="K306" i="4"/>
  <c r="H42" i="5"/>
  <c r="E264" i="4"/>
  <c r="E254" i="4"/>
  <c r="E244" i="4"/>
  <c r="H57" i="5"/>
  <c r="E102" i="6"/>
  <c r="H60" i="5"/>
  <c r="E127" i="6"/>
  <c r="K249" i="4"/>
  <c r="F249" i="4"/>
  <c r="E38" i="5"/>
  <c r="L206" i="4"/>
  <c r="F158" i="4"/>
  <c r="L158" i="4" s="1"/>
  <c r="K158" i="4"/>
  <c r="H13" i="5"/>
  <c r="E62" i="4"/>
  <c r="L286" i="4"/>
  <c r="F287" i="4"/>
  <c r="H22" i="5"/>
  <c r="E146" i="4"/>
  <c r="F125" i="6"/>
  <c r="K125" i="6"/>
  <c r="F14" i="4"/>
  <c r="K14" i="4"/>
  <c r="F259" i="4"/>
  <c r="K259" i="4"/>
  <c r="K126" i="6"/>
  <c r="F126" i="6"/>
  <c r="L126" i="6" s="1"/>
  <c r="F281" i="4"/>
  <c r="K281" i="4"/>
  <c r="F339" i="6"/>
  <c r="E21" i="7" s="1"/>
  <c r="L317" i="6"/>
  <c r="L339" i="6" s="1"/>
  <c r="L221" i="4"/>
  <c r="F222" i="4"/>
  <c r="F171" i="6"/>
  <c r="E13" i="7" s="1"/>
  <c r="L149" i="6"/>
  <c r="L171" i="6" s="1"/>
  <c r="H50" i="5"/>
  <c r="E291" i="4"/>
  <c r="L80" i="4"/>
  <c r="F82" i="4"/>
  <c r="H21" i="5"/>
  <c r="E140" i="4"/>
  <c r="H56" i="5"/>
  <c r="E101" i="6"/>
  <c r="F152" i="4"/>
  <c r="K152" i="4"/>
  <c r="F23" i="7"/>
  <c r="L23" i="7" s="1"/>
  <c r="K23" i="7"/>
  <c r="E116" i="4"/>
  <c r="H25" i="5"/>
  <c r="L61" i="4"/>
  <c r="F45" i="4"/>
  <c r="L44" i="4"/>
  <c r="E39" i="5" l="1"/>
  <c r="H39" i="5" s="1"/>
  <c r="L111" i="4"/>
  <c r="F21" i="7"/>
  <c r="L21" i="7" s="1"/>
  <c r="K21" i="7"/>
  <c r="L15" i="7"/>
  <c r="F153" i="4"/>
  <c r="L152" i="4"/>
  <c r="E9" i="6"/>
  <c r="L259" i="4"/>
  <c r="F260" i="4"/>
  <c r="F244" i="4"/>
  <c r="K244" i="4"/>
  <c r="F254" i="4"/>
  <c r="K254" i="4"/>
  <c r="F13" i="7"/>
  <c r="L13" i="7" s="1"/>
  <c r="K13" i="7"/>
  <c r="L14" i="4"/>
  <c r="F16" i="4"/>
  <c r="E8" i="6"/>
  <c r="E305" i="4"/>
  <c r="H38" i="5"/>
  <c r="F264" i="4"/>
  <c r="K264" i="4"/>
  <c r="L222" i="4"/>
  <c r="E40" i="5"/>
  <c r="F250" i="4"/>
  <c r="L249" i="4"/>
  <c r="K101" i="6"/>
  <c r="F101" i="6"/>
  <c r="L101" i="6" s="1"/>
  <c r="L125" i="6"/>
  <c r="F140" i="4"/>
  <c r="K140" i="4"/>
  <c r="F146" i="4"/>
  <c r="K146" i="4"/>
  <c r="H23" i="5"/>
  <c r="E302" i="4"/>
  <c r="E174" i="4"/>
  <c r="E17" i="6"/>
  <c r="E166" i="4"/>
  <c r="L287" i="4"/>
  <c r="E52" i="5"/>
  <c r="K127" i="6"/>
  <c r="F127" i="6"/>
  <c r="L127" i="6" s="1"/>
  <c r="L82" i="4"/>
  <c r="E17" i="5"/>
  <c r="F282" i="4"/>
  <c r="L281" i="4"/>
  <c r="F159" i="4"/>
  <c r="F291" i="4"/>
  <c r="K291" i="4"/>
  <c r="F62" i="4"/>
  <c r="K62" i="4"/>
  <c r="F102" i="6"/>
  <c r="K102" i="6"/>
  <c r="F116" i="4"/>
  <c r="K116" i="4"/>
  <c r="L45" i="4"/>
  <c r="E11" i="5"/>
  <c r="F147" i="6" l="1"/>
  <c r="E12" i="7" s="1"/>
  <c r="F12" i="7" s="1"/>
  <c r="L12" i="7" s="1"/>
  <c r="E51" i="5"/>
  <c r="L282" i="4"/>
  <c r="L244" i="4"/>
  <c r="F245" i="4"/>
  <c r="L260" i="4"/>
  <c r="E47" i="5"/>
  <c r="L264" i="4"/>
  <c r="F265" i="4"/>
  <c r="L140" i="4"/>
  <c r="F141" i="4"/>
  <c r="K305" i="4"/>
  <c r="F305" i="4"/>
  <c r="L305" i="4" s="1"/>
  <c r="K9" i="6"/>
  <c r="F9" i="6"/>
  <c r="L9" i="6" s="1"/>
  <c r="F174" i="4"/>
  <c r="K174" i="4"/>
  <c r="H17" i="5"/>
  <c r="E85" i="4"/>
  <c r="L147" i="6"/>
  <c r="K8" i="6"/>
  <c r="F8" i="6"/>
  <c r="L8" i="6" s="1"/>
  <c r="L291" i="4"/>
  <c r="F292" i="4"/>
  <c r="L16" i="4"/>
  <c r="E5" i="5"/>
  <c r="H5" i="5" s="1"/>
  <c r="E30" i="5"/>
  <c r="L153" i="4"/>
  <c r="L146" i="4"/>
  <c r="F147" i="4"/>
  <c r="F123" i="6"/>
  <c r="E11" i="7" s="1"/>
  <c r="L102" i="6"/>
  <c r="L123" i="6" s="1"/>
  <c r="H52" i="5"/>
  <c r="E26" i="6"/>
  <c r="L62" i="4"/>
  <c r="F63" i="4"/>
  <c r="F166" i="4"/>
  <c r="K166" i="4"/>
  <c r="K12" i="7"/>
  <c r="H11" i="5"/>
  <c r="E197" i="6"/>
  <c r="K17" i="6"/>
  <c r="F17" i="6"/>
  <c r="L17" i="6" s="1"/>
  <c r="L250" i="4"/>
  <c r="E45" i="5"/>
  <c r="L159" i="4"/>
  <c r="E31" i="5"/>
  <c r="K302" i="4"/>
  <c r="F302" i="4"/>
  <c r="H40" i="5"/>
  <c r="E10" i="6"/>
  <c r="L254" i="4"/>
  <c r="F255" i="4"/>
  <c r="F117" i="4"/>
  <c r="L116" i="4"/>
  <c r="L292" i="4" l="1"/>
  <c r="E53" i="5"/>
  <c r="E28" i="5"/>
  <c r="L141" i="4"/>
  <c r="L63" i="4"/>
  <c r="E14" i="5"/>
  <c r="H45" i="5"/>
  <c r="E28" i="6"/>
  <c r="L265" i="4"/>
  <c r="E48" i="5"/>
  <c r="K26" i="6"/>
  <c r="F26" i="6"/>
  <c r="L26" i="6" s="1"/>
  <c r="K11" i="7"/>
  <c r="F11" i="7"/>
  <c r="F85" i="4"/>
  <c r="K85" i="4"/>
  <c r="H47" i="5"/>
  <c r="E24" i="6"/>
  <c r="E29" i="5"/>
  <c r="L147" i="4"/>
  <c r="E44" i="5"/>
  <c r="L245" i="4"/>
  <c r="H31" i="5"/>
  <c r="E53" i="6"/>
  <c r="E7" i="6"/>
  <c r="L255" i="4"/>
  <c r="E46" i="5"/>
  <c r="F197" i="6"/>
  <c r="K197" i="6"/>
  <c r="F10" i="6"/>
  <c r="L10" i="6" s="1"/>
  <c r="K10" i="6"/>
  <c r="L174" i="4"/>
  <c r="F175" i="4"/>
  <c r="L302" i="4"/>
  <c r="H30" i="5"/>
  <c r="E6" i="6"/>
  <c r="L166" i="4"/>
  <c r="F167" i="4"/>
  <c r="H51" i="5"/>
  <c r="E30" i="6"/>
  <c r="E24" i="5"/>
  <c r="L117" i="4"/>
  <c r="L175" i="4" l="1"/>
  <c r="E33" i="5"/>
  <c r="H24" i="5"/>
  <c r="E5" i="6"/>
  <c r="F53" i="6"/>
  <c r="K53" i="6"/>
  <c r="H44" i="5"/>
  <c r="E23" i="6"/>
  <c r="K24" i="6"/>
  <c r="F24" i="6"/>
  <c r="L24" i="6" s="1"/>
  <c r="H14" i="5"/>
  <c r="E198" i="6"/>
  <c r="H48" i="5"/>
  <c r="E25" i="6"/>
  <c r="F28" i="6"/>
  <c r="L28" i="6" s="1"/>
  <c r="K28" i="6"/>
  <c r="H29" i="5"/>
  <c r="E19" i="6"/>
  <c r="E182" i="4"/>
  <c r="E56" i="6"/>
  <c r="K30" i="6"/>
  <c r="F30" i="6"/>
  <c r="L30" i="6" s="1"/>
  <c r="L197" i="6"/>
  <c r="E32" i="5"/>
  <c r="L167" i="4"/>
  <c r="H46" i="5"/>
  <c r="E29" i="6"/>
  <c r="F86" i="4"/>
  <c r="L85" i="4"/>
  <c r="E18" i="6"/>
  <c r="H28" i="5"/>
  <c r="L11" i="7"/>
  <c r="E10" i="7"/>
  <c r="H53" i="5"/>
  <c r="E27" i="6"/>
  <c r="K6" i="6"/>
  <c r="F6" i="6"/>
  <c r="L6" i="6" s="1"/>
  <c r="F7" i="6"/>
  <c r="L7" i="6" s="1"/>
  <c r="K7" i="6"/>
  <c r="K19" i="6" l="1"/>
  <c r="F19" i="6"/>
  <c r="L19" i="6" s="1"/>
  <c r="K27" i="6"/>
  <c r="F27" i="6"/>
  <c r="L27" i="6" s="1"/>
  <c r="K182" i="4"/>
  <c r="F182" i="4"/>
  <c r="L53" i="6"/>
  <c r="F56" i="6"/>
  <c r="L56" i="6" s="1"/>
  <c r="K56" i="6"/>
  <c r="K18" i="6"/>
  <c r="F18" i="6"/>
  <c r="L18" i="6" s="1"/>
  <c r="F5" i="6"/>
  <c r="K5" i="6"/>
  <c r="E18" i="5"/>
  <c r="L86" i="4"/>
  <c r="F29" i="6"/>
  <c r="L29" i="6" s="1"/>
  <c r="K29" i="6"/>
  <c r="K198" i="6"/>
  <c r="F198" i="6"/>
  <c r="K10" i="7"/>
  <c r="F10" i="7"/>
  <c r="L10" i="7" s="1"/>
  <c r="K23" i="6"/>
  <c r="F23" i="6"/>
  <c r="L23" i="6" s="1"/>
  <c r="F25" i="6"/>
  <c r="L25" i="6" s="1"/>
  <c r="K25" i="6"/>
  <c r="H33" i="5"/>
  <c r="E304" i="4"/>
  <c r="E20" i="6"/>
  <c r="E303" i="4"/>
  <c r="H32" i="5"/>
  <c r="L198" i="6" l="1"/>
  <c r="L219" i="6" s="1"/>
  <c r="F219" i="6"/>
  <c r="E16" i="7" s="1"/>
  <c r="F303" i="4"/>
  <c r="K303" i="4"/>
  <c r="L182" i="4"/>
  <c r="F183" i="4"/>
  <c r="F20" i="6"/>
  <c r="L20" i="6" s="1"/>
  <c r="K20" i="6"/>
  <c r="K304" i="4"/>
  <c r="F304" i="4"/>
  <c r="L304" i="4" s="1"/>
  <c r="H18" i="5"/>
  <c r="E269" i="6"/>
  <c r="L5" i="6"/>
  <c r="E34" i="5" l="1"/>
  <c r="L183" i="4"/>
  <c r="L303" i="4"/>
  <c r="F307" i="4"/>
  <c r="K16" i="7"/>
  <c r="F16" i="7"/>
  <c r="F269" i="6"/>
  <c r="K269" i="6"/>
  <c r="L16" i="7" l="1"/>
  <c r="E54" i="5"/>
  <c r="L307" i="4"/>
  <c r="F291" i="6"/>
  <c r="E19" i="7" s="1"/>
  <c r="L269" i="6"/>
  <c r="L291" i="6" s="1"/>
  <c r="E57" i="6"/>
  <c r="E21" i="6"/>
  <c r="H34" i="5"/>
  <c r="K21" i="6" l="1"/>
  <c r="F21" i="6"/>
  <c r="F57" i="6"/>
  <c r="K57" i="6"/>
  <c r="H54" i="5"/>
  <c r="E31" i="6"/>
  <c r="F19" i="7"/>
  <c r="K19" i="7"/>
  <c r="L19" i="7" l="1"/>
  <c r="E14" i="7"/>
  <c r="F31" i="6"/>
  <c r="L31" i="6" s="1"/>
  <c r="K31" i="6"/>
  <c r="L57" i="6"/>
  <c r="L75" i="6" s="1"/>
  <c r="F75" i="6"/>
  <c r="E8" i="7" s="1"/>
  <c r="L21" i="6"/>
  <c r="L51" i="6" s="1"/>
  <c r="F51" i="6"/>
  <c r="E7" i="7" s="1"/>
  <c r="F7" i="7" l="1"/>
  <c r="K7" i="7"/>
  <c r="K8" i="7"/>
  <c r="F8" i="7"/>
  <c r="L8" i="7" s="1"/>
  <c r="F14" i="7"/>
  <c r="L14" i="7" s="1"/>
  <c r="K14" i="7"/>
  <c r="L7" i="7" l="1"/>
  <c r="E6" i="7"/>
  <c r="F6" i="7" l="1"/>
  <c r="K6" i="7"/>
  <c r="E5" i="7" l="1"/>
  <c r="L6" i="7"/>
  <c r="K5" i="7" l="1"/>
  <c r="F5" i="7"/>
  <c r="L5" i="7" l="1"/>
  <c r="L27" i="7" s="1"/>
  <c r="F27" i="7"/>
</calcChain>
</file>

<file path=xl/sharedStrings.xml><?xml version="1.0" encoding="utf-8"?>
<sst xmlns="http://schemas.openxmlformats.org/spreadsheetml/2006/main" count="7989" uniqueCount="1260">
  <si>
    <t>공 종 별 집 계 표</t>
  </si>
  <si>
    <t>[ 본관 물탱크 등 기계설비 교체 설계용역(물탱크 교체공사)(기계)(7층저수조실)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</si>
  <si>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</si>
  <si>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</si>
  <si>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</si>
  <si>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</si>
  <si>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</si>
  <si>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</si>
  <si>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</si>
  <si>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</si>
  <si>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</si>
  <si>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</si>
  <si>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</si>
  <si>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</si>
  <si>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</si>
  <si>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</si>
  <si>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</si>
  <si>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</si>
  <si>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</si>
  <si>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</si>
  <si>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</si>
  <si>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</si>
  <si>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</si>
  <si>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</si>
  <si>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</si>
  <si>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</si>
  <si>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</si>
  <si>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</si>
  <si>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</si>
  <si>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</si>
  <si>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</si>
  <si>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</si>
  <si>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</si>
  <si>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</si>
  <si>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</si>
  <si>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</si>
  <si>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</si>
  <si>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</si>
  <si>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</si>
  <si>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</si>
  <si>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</si>
  <si>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</si>
  <si>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</si>
  <si>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</si>
  <si>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</si>
  <si>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</si>
  <si>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</si>
  <si>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</si>
  <si>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</si>
  <si>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</si>
  <si>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</si>
  <si>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본관 물탱크 등 기계설비 교체 설계용역(물탱크 교체공사)(기계)(7층저수조실)</t>
  </si>
  <si>
    <t/>
  </si>
  <si>
    <t>01</t>
  </si>
  <si>
    <t>0101  기계설비공사</t>
  </si>
  <si>
    <t>0101</t>
  </si>
  <si>
    <t>010101  급수급탕배관공사</t>
  </si>
  <si>
    <t>010101</t>
  </si>
  <si>
    <t>스테인리스배관</t>
  </si>
  <si>
    <t>D 80 x 3T</t>
  </si>
  <si>
    <t>M</t>
  </si>
  <si>
    <t>5EC8A43D212B53D4F172A7D0FCBB12</t>
  </si>
  <si>
    <t>T</t>
  </si>
  <si>
    <t>F</t>
  </si>
  <si>
    <t>0101015EC8A43D212B53D4F172A7D0FCBB12</t>
  </si>
  <si>
    <t>D100 x 3T</t>
  </si>
  <si>
    <t>5EC8A43E3120561F2152DB7751E90A</t>
  </si>
  <si>
    <t>0101015EC8A43E3120561F2152DB7751E90A</t>
  </si>
  <si>
    <t>D125 x 3T</t>
  </si>
  <si>
    <t>5EC8A43E3120561F2152DB7750D93B</t>
  </si>
  <si>
    <t>0101015EC8A43E3120561F2152DB7750D93B</t>
  </si>
  <si>
    <t>관보온(가교발포+매직)</t>
  </si>
  <si>
    <t>25TxD80</t>
  </si>
  <si>
    <t>호표 35</t>
  </si>
  <si>
    <t>5EC8C404012A5307B1541938A47707</t>
  </si>
  <si>
    <t>0101015EC8C404012A5307B1541938A47707</t>
  </si>
  <si>
    <t>40TxD100</t>
  </si>
  <si>
    <t>5EC8C407C1255ECD619A20873CEE55</t>
  </si>
  <si>
    <t>0101015EC8C407C1255ECD619A20873CEE55</t>
  </si>
  <si>
    <t>40TxD125</t>
  </si>
  <si>
    <t>5EC8C407C1255EFA111C76D922BCC1</t>
  </si>
  <si>
    <t>0101015EC8C407C1255EFA111C76D922BCC1</t>
  </si>
  <si>
    <t>일반배관용 STS강관 이음쇠</t>
  </si>
  <si>
    <t>엘보(SUS 용접#10) D80</t>
  </si>
  <si>
    <t>EA</t>
  </si>
  <si>
    <t>5956D40BB12B55F9C1704DD33A584FF84917BB</t>
  </si>
  <si>
    <t>0101015956D40BB12B55F9C1704DD33A584FF84917BB</t>
  </si>
  <si>
    <t>엘보(SUS 용접#10) D125</t>
  </si>
  <si>
    <t>5956D40BB12B55F9C1704DD33A584FF84916AA</t>
  </si>
  <si>
    <t>0101015956D40BB12B55F9C1704DD33A584FF84916AA</t>
  </si>
  <si>
    <t>티이(SUS 용접 S#10) D80</t>
  </si>
  <si>
    <t>5956D40BB12B55F9C1704DD33A584FF848781D</t>
  </si>
  <si>
    <t>0101015956D40BB12B55F9C1704DD33A584FF848781D</t>
  </si>
  <si>
    <t>티이(SUS 용접 S#10) D100</t>
  </si>
  <si>
    <t>5956D40BB12B55F9C1704DD33A584FF848781A</t>
  </si>
  <si>
    <t>0101015956D40BB12B55F9C1704DD33A584FF848781A</t>
  </si>
  <si>
    <t>티이(SUS 용접 S#10) D125</t>
  </si>
  <si>
    <t>5956D40BB12B55F9C1704DD33A584FF848781B</t>
  </si>
  <si>
    <t>0101015956D40BB12B55F9C1704DD33A584FF848781B</t>
  </si>
  <si>
    <t>리듀서(SUS용접S#10) D100</t>
  </si>
  <si>
    <t>5956D40BB12B55F9C1704DD33A584FFB176D2E</t>
  </si>
  <si>
    <t>0101015956D40BB12B55F9C1704DD33A584FFB176D2E</t>
  </si>
  <si>
    <t>스테인리스용접</t>
  </si>
  <si>
    <t>D80</t>
  </si>
  <si>
    <t>개소</t>
  </si>
  <si>
    <t>호표 20</t>
  </si>
  <si>
    <t>5EC8A43D212A516A5112CBD3356635</t>
  </si>
  <si>
    <t>0101015EC8A43D212A516A5112CBD3356635</t>
  </si>
  <si>
    <t>D100</t>
  </si>
  <si>
    <t>5EC8A43E31215087C159EC6A5F3EAD</t>
  </si>
  <si>
    <t>0101015EC8A43E31215087C159EC6A5F3EAD</t>
  </si>
  <si>
    <t>D125</t>
  </si>
  <si>
    <t>호표 26</t>
  </si>
  <si>
    <t>5EC8A43E31215087C159EC69B8B4A4</t>
  </si>
  <si>
    <t>0101015EC8A43E31215087C159EC69B8B4A4</t>
  </si>
  <si>
    <t>스테인리스 합 후렌지</t>
  </si>
  <si>
    <t>호표 29</t>
  </si>
  <si>
    <t>5EC8A428112E559B2153FEEBF74113</t>
  </si>
  <si>
    <t>0101015EC8A428112E559B2153FEEBF74113</t>
  </si>
  <si>
    <t>5EC8A42921215E5CE1E1A554CE5362</t>
  </si>
  <si>
    <t>0101015EC8A42921215E5CE1E1A554CE5362</t>
  </si>
  <si>
    <t>플랜지(FLANGE)</t>
  </si>
  <si>
    <t>SUS맹플랜지(10KG) D80</t>
  </si>
  <si>
    <t>5956D40BB12B55F9B1582FA48770A3180F691E</t>
  </si>
  <si>
    <t>0101015956D40BB12B55F9B1582FA48770A3180F691E</t>
  </si>
  <si>
    <t>주철스트레이너</t>
  </si>
  <si>
    <t>D125  (10KG)</t>
  </si>
  <si>
    <t>5EC8E45221265A1721539FE6A9B175</t>
  </si>
  <si>
    <t>0101015EC8E45221265A1721539FE6A9B175</t>
  </si>
  <si>
    <t>버터플라이밸브(기어)</t>
  </si>
  <si>
    <t>D 80  (10KG)</t>
  </si>
  <si>
    <t>5EC8E45221245F39612BFC069731B9</t>
  </si>
  <si>
    <t>0101015EC8E45221245F39612BFC069731B9</t>
  </si>
  <si>
    <t>5EC8E45221245F39612BFC0691A914</t>
  </si>
  <si>
    <t>0101015EC8E45221245F39612BFC0691A914</t>
  </si>
  <si>
    <t>후렉시블죠인트(BELLOWS)</t>
  </si>
  <si>
    <t>5EC8E45B112F5283611FF5E4934BCF</t>
  </si>
  <si>
    <t>0101015EC8E45B112F5283611FF5E4934BCF</t>
  </si>
  <si>
    <t>5EC8E45B112F5283611FF5E5A2F3E6</t>
  </si>
  <si>
    <t>0101015EC8E45B112F5283611FF5E5A2F3E6</t>
  </si>
  <si>
    <t>여과망</t>
  </si>
  <si>
    <t>5EC8E45221265A06312B075F67D36A</t>
  </si>
  <si>
    <t>0101015EC8E45221265A06312B075F67D36A</t>
  </si>
  <si>
    <t>5EC8E45221265A33F1C0076A9B2E16</t>
  </si>
  <si>
    <t>0101015EC8E45221265A33F1C0076A9B2E16</t>
  </si>
  <si>
    <t>볼탑(SUS)</t>
  </si>
  <si>
    <t>5EC8E456912E5F47F10CE26007E91A</t>
  </si>
  <si>
    <t>0101015EC8E456912E5F47F10CE26007E91A</t>
  </si>
  <si>
    <t>정수위조절밸브(STS)</t>
  </si>
  <si>
    <t>D80x80x80</t>
  </si>
  <si>
    <t>5EC854B0C12059D7A1B4710772F795</t>
  </si>
  <si>
    <t>0101015EC854B0C12059D7A1B4710772F795</t>
  </si>
  <si>
    <t>U자형볼트/너트</t>
  </si>
  <si>
    <t>절연, D80</t>
  </si>
  <si>
    <t>59298484012855D6316C77994883FC5E858713</t>
  </si>
  <si>
    <t>01010159298484012855D6316C77994883FC5E858713</t>
  </si>
  <si>
    <t>절연, D100</t>
  </si>
  <si>
    <t>59298484012855D6316C77994883FC5E858714</t>
  </si>
  <si>
    <t>01010159298484012855D6316C77994883FC5E858714</t>
  </si>
  <si>
    <t>절연, D125</t>
  </si>
  <si>
    <t>59298484012855D6316C77994883FC5E858715</t>
  </si>
  <si>
    <t>01010159298484012855D6316C77994883FC5E858715</t>
  </si>
  <si>
    <t>[ 합           계 ]</t>
  </si>
  <si>
    <t>TOTAL</t>
  </si>
  <si>
    <t>010102  배수배관공사</t>
  </si>
  <si>
    <t>010102</t>
  </si>
  <si>
    <t>0101025EC8A43E3120561F2152DB7750D93B</t>
  </si>
  <si>
    <t>0101025956D40BB12B55F9C1704DD33A584FF84916AA</t>
  </si>
  <si>
    <t>0101025956D40BB12B55F9C1704DD33A584FF848781B</t>
  </si>
  <si>
    <t>0101025EC8A43E31215087C159EC69B8B4A4</t>
  </si>
  <si>
    <t>0101025EC8A42921215E5CE1E1A554CE5362</t>
  </si>
  <si>
    <t>절연, D150</t>
  </si>
  <si>
    <t>59298484012855D6316C77994883FC5E858716</t>
  </si>
  <si>
    <t>01010259298484012855D6316C77994883FC5E858716</t>
  </si>
  <si>
    <t>010103  물탱크건식패드</t>
  </si>
  <si>
    <t>010103</t>
  </si>
  <si>
    <t>건식패드</t>
  </si>
  <si>
    <t>3,000 x 4,500 x 1,500H</t>
  </si>
  <si>
    <t>식</t>
  </si>
  <si>
    <t>5EC854CFD12F513CF195FE06364632AE196273</t>
  </si>
  <si>
    <t>0101035EC854CFD12F513CF195FE06364632AE196273</t>
  </si>
  <si>
    <t>2,000 x 4,500 x 1,500H</t>
  </si>
  <si>
    <t>5EC854CFD12F513CF195FE06364632AE196270</t>
  </si>
  <si>
    <t>0101035EC854CFD12F513CF195FE06364632AE196270</t>
  </si>
  <si>
    <t>010104  철거공사</t>
  </si>
  <si>
    <t>010104</t>
  </si>
  <si>
    <t>01010401  장비철거공사</t>
  </si>
  <si>
    <t>01010401</t>
  </si>
  <si>
    <t>시수탱크철거</t>
  </si>
  <si>
    <t>29,700L</t>
  </si>
  <si>
    <t>대</t>
  </si>
  <si>
    <t>5EC854BF412E5794A1BCDC1114AF23</t>
  </si>
  <si>
    <t>010104015EC854BF412E5794A1BCDC1114AF23</t>
  </si>
  <si>
    <t>정수탱크철거</t>
  </si>
  <si>
    <t>19,800L</t>
  </si>
  <si>
    <t>5EC854BF412E5794A1BCDC1114AF20</t>
  </si>
  <si>
    <t>010104015EC854BF412E5794A1BCDC1114AF20</t>
  </si>
  <si>
    <t>01010402  급수급탕배관철거공사</t>
  </si>
  <si>
    <t>01010402</t>
  </si>
  <si>
    <t>배관 해체/강관</t>
  </si>
  <si>
    <t>D80mm이하, 강관</t>
  </si>
  <si>
    <t>m</t>
  </si>
  <si>
    <t>5EC994BCC12857E341EE1A025E039C</t>
  </si>
  <si>
    <t>010104025EC994BCC12857E341EE1A025E039C</t>
  </si>
  <si>
    <t>D100mm이하, 강관</t>
  </si>
  <si>
    <t>5EC994BCC12857E341EE1A025F2981</t>
  </si>
  <si>
    <t>010104025EC994BCC12857E341EE1A025F2981</t>
  </si>
  <si>
    <t>D125mm이하, 강관</t>
  </si>
  <si>
    <t>5EC994BCC12857E341EE1A037DD6C3</t>
  </si>
  <si>
    <t>010104025EC994BCC12857E341EE1A037DD6C3</t>
  </si>
  <si>
    <t>배관보온 해체/유리면보온재(글라스울)</t>
  </si>
  <si>
    <t>D80, 보온두께 50mm 이하, 유리면보온재(글라스울)</t>
  </si>
  <si>
    <t>5EC994BCC12B530CE146F362ED6A4A</t>
  </si>
  <si>
    <t>010104025EC994BCC12B530CE146F362ED6A4A</t>
  </si>
  <si>
    <t>D100, 보온두께 50mm 이하, 유리면보온재(글라스울)</t>
  </si>
  <si>
    <t>5EC994BCC12B530CE146F362EC437C</t>
  </si>
  <si>
    <t>010104025EC994BCC12B530CE146F362EC437C</t>
  </si>
  <si>
    <t>D125, 보온두께 50mm 이하, 유리면보온재(글라스울)</t>
  </si>
  <si>
    <t>5EC994BCC12B530CE146F3638C9E1A</t>
  </si>
  <si>
    <t>010104025EC994BCC12B530CE146F3638C9E1A</t>
  </si>
  <si>
    <t>01010403  배수배관철거공사</t>
  </si>
  <si>
    <t>01010403</t>
  </si>
  <si>
    <t>스테인레스배관 철거</t>
  </si>
  <si>
    <t>5EC854BF412E5794A1BDF814130BC8</t>
  </si>
  <si>
    <t>010104035EC854BF412E5794A1BDF814130BC8</t>
  </si>
  <si>
    <t>010105  기타공사</t>
  </si>
  <si>
    <t>010105</t>
  </si>
  <si>
    <t>01010501  가  설  공  사</t>
  </si>
  <si>
    <t>01010501</t>
  </si>
  <si>
    <t>건축물 현장정리</t>
  </si>
  <si>
    <t>M2</t>
  </si>
  <si>
    <t>5E0B64476128516121FA73FDD77714</t>
  </si>
  <si>
    <t>010105015E0B64476128516121FA73FDD77714</t>
  </si>
  <si>
    <t>01010502  미  장  공  사</t>
  </si>
  <si>
    <t>01010502</t>
  </si>
  <si>
    <t>모르타르 바름</t>
  </si>
  <si>
    <t>바닥, 30mm</t>
  </si>
  <si>
    <t>5E0B04DB0121591A714666C9A8258B</t>
  </si>
  <si>
    <t>010105025E0B04DB0121591A714666C9A8258B</t>
  </si>
  <si>
    <t>바탕만들기+에폭시 코팅</t>
  </si>
  <si>
    <t>롤러칠</t>
  </si>
  <si>
    <t>5E0B94FD912C5636E1FA382581AAAE</t>
  </si>
  <si>
    <t>010105025E0B94FD912C5636E1FA382581AAAE</t>
  </si>
  <si>
    <t>01010503  골    재    비</t>
  </si>
  <si>
    <t>01010503</t>
  </si>
  <si>
    <t>모래</t>
  </si>
  <si>
    <t>모래, 서울, 세척사, 도착도</t>
  </si>
  <si>
    <t>M3</t>
  </si>
  <si>
    <t>590ED4FCC1255E36D1A0855D372D83C2391D47</t>
  </si>
  <si>
    <t>01010503590ED4FCC1255E36D1A0855D372D83C2391D47</t>
  </si>
  <si>
    <t>시멘트</t>
  </si>
  <si>
    <t>시멘트, 분공장도</t>
  </si>
  <si>
    <t>포</t>
  </si>
  <si>
    <t>592994ADC12453A25140F5666B5E1C0772D2D4</t>
  </si>
  <si>
    <t>01010503592994ADC12453A25140F5666B5E1C0772D2D4</t>
  </si>
  <si>
    <t>01010504  운    반    비</t>
  </si>
  <si>
    <t>01010504</t>
  </si>
  <si>
    <t>모래운반비</t>
  </si>
  <si>
    <t>L:10km, 덤프 15ton</t>
  </si>
  <si>
    <t>5E0A34A3E12454A2F1BD1B095CA11E</t>
  </si>
  <si>
    <t>010105045E0A34A3E12454A2F1BD1B095CA11E</t>
  </si>
  <si>
    <t>시멘트운반</t>
  </si>
  <si>
    <t>L:10km, 덤프 8ton</t>
  </si>
  <si>
    <t>5E0A34A3E125551001B40B43528001</t>
  </si>
  <si>
    <t>010105045E0A34A3E125551001B40B43528001</t>
  </si>
  <si>
    <t>01010505  기  타  공  사</t>
  </si>
  <si>
    <t>01010505</t>
  </si>
  <si>
    <t>모르타르철거</t>
  </si>
  <si>
    <t>5E0A64D6212D565A21A2D3E5C317B1</t>
  </si>
  <si>
    <t>010105055E0A64D6212D565A21A2D3E5C317B1</t>
  </si>
  <si>
    <t>인력 소운반</t>
  </si>
  <si>
    <t>TON</t>
  </si>
  <si>
    <t>5E0A64D6212D565A21A2D3E5C6EBEE</t>
  </si>
  <si>
    <t>010105055E0A64D6212D565A21A2D3E5C6EBEE</t>
  </si>
  <si>
    <t>01010506  건설폐기물처리비</t>
  </si>
  <si>
    <t>01010506</t>
  </si>
  <si>
    <t>건설폐재류</t>
  </si>
  <si>
    <t>가연성이 제거된 재활용이 가능한 혼합물</t>
  </si>
  <si>
    <t>5E4A2436D12457DD31057D24A6BBAB681A3BF6</t>
  </si>
  <si>
    <t>010105065E4A2436D12457DD31057D24A6BBAB681A3BF6</t>
  </si>
  <si>
    <t>건설폐재류 상차비</t>
  </si>
  <si>
    <t>5E4A2436D12457DD31057D24A6BA8291C5D00F</t>
  </si>
  <si>
    <t>010105065E4A2436D12457DD31057D24A6BA8291C5D00F</t>
  </si>
  <si>
    <t>건설폐재류 운반비</t>
  </si>
  <si>
    <t>24톤 덤프트럭, 30km</t>
  </si>
  <si>
    <t>5E4A2436D12457DD31057D24A6BA8291C5D115</t>
  </si>
  <si>
    <t>010105065E4A2436D12457DD31057D24A6BA8291C5D115</t>
  </si>
  <si>
    <t>010106  폐기물처리비</t>
  </si>
  <si>
    <t>010106</t>
  </si>
  <si>
    <t>0101065EC994BCC12B530CE146F362ED6A4A</t>
  </si>
  <si>
    <t>0101065EC994BCC12B530CE146F362EC437C</t>
  </si>
  <si>
    <t>0101065EC994BCC12B530CE146F3638C9E1A</t>
  </si>
  <si>
    <t>폐기물처리비</t>
  </si>
  <si>
    <t>24TON 30KM</t>
  </si>
  <si>
    <t>5E0B644761285150B18AC967D80F54</t>
  </si>
  <si>
    <t>0101065E0B644761285150B18AC967D80F54</t>
  </si>
  <si>
    <t>0102  작업부산물</t>
  </si>
  <si>
    <t>0102</t>
  </si>
  <si>
    <t>고스텐레스</t>
  </si>
  <si>
    <t>Kg</t>
  </si>
  <si>
    <t>590ED4FCC12D539051FB3E24B2FFD8D5B72E21</t>
  </si>
  <si>
    <t>0102590ED4FCC12D539051FB3E24B2FFD8D5B72E21</t>
  </si>
  <si>
    <t>0103  관급자관급공사</t>
  </si>
  <si>
    <t>0103</t>
  </si>
  <si>
    <t>010301  SMC물탱크</t>
  </si>
  <si>
    <t>010301</t>
  </si>
  <si>
    <t>물탱크(SMC)20TON</t>
  </si>
  <si>
    <t>3,000x4,500x1,500H</t>
  </si>
  <si>
    <t>5929044E412F5706F174F47E179B7B88DBDC2B</t>
  </si>
  <si>
    <t>0103015929044E412F5706F174F47E179B7B88DBDC2B</t>
  </si>
  <si>
    <t>보온</t>
  </si>
  <si>
    <t>조</t>
  </si>
  <si>
    <t>5EC854CFD12F513CF195FE06364632AE1DC2E0</t>
  </si>
  <si>
    <t>0103015EC854CFD12F513CF195FE06364632AE1DC2E0</t>
  </si>
  <si>
    <t>물탱크(SMC)13TON</t>
  </si>
  <si>
    <t>2,000x4,500x1,500H</t>
  </si>
  <si>
    <t>5929044E412F5706F174F47E179B7B88DBDC2A</t>
  </si>
  <si>
    <t>0103015929044E412F5706F174F47E179B7B88DBDC2A</t>
  </si>
  <si>
    <t>5EC854CFD12F513CF195FE06364632AE1DC2E7</t>
  </si>
  <si>
    <t>0103015EC854CFD12F513CF195FE06364632AE1DC2E7</t>
  </si>
  <si>
    <t>조달수수료</t>
  </si>
  <si>
    <t>0.54%</t>
  </si>
  <si>
    <t>5FB0E420312952FE0160619F4B245EC2F11CF8</t>
  </si>
  <si>
    <t>0103015FB0E420312952FE0160619F4B245EC2F11CF8</t>
  </si>
  <si>
    <t>010302  자동제어설치공사</t>
  </si>
  <si>
    <t>010302</t>
  </si>
  <si>
    <t>1. 제조비</t>
  </si>
  <si>
    <t>5EC854CFD12F513CE18E895AC5C57B3C9BACB8</t>
  </si>
  <si>
    <t>0103025EC854CFD12F513CE18E895AC5C57B3C9BACB8</t>
  </si>
  <si>
    <t>직접디지털제어기</t>
  </si>
  <si>
    <t>CPU:32bit</t>
  </si>
  <si>
    <t>5EC854CFD12F513CE18E895AC5C57B3C9BACBF</t>
  </si>
  <si>
    <t>0103025EC854CFD12F513CE18E895AC5C57B3C9BACBF</t>
  </si>
  <si>
    <t>DI Module</t>
  </si>
  <si>
    <t>5EC854CFD12F513CE18E895AC5C57B3C9BACBE</t>
  </si>
  <si>
    <t>0103025EC854CFD12F513CE18E895AC5C57B3C9BACBE</t>
  </si>
  <si>
    <t>AI Module</t>
  </si>
  <si>
    <t>5EC854CFD12F513CE18E895AC5C57B3C9BACBD</t>
  </si>
  <si>
    <t>0103025EC854CFD12F513CE18E895AC5C57B3C9BACBD</t>
  </si>
  <si>
    <t>NFB</t>
  </si>
  <si>
    <t>15A</t>
  </si>
  <si>
    <t>5EC854CFD12F513CE18E895AC5C57B3C9BACBC</t>
  </si>
  <si>
    <t>0103025EC854CFD12F513CE18E895AC5C57B3C9BACBC</t>
  </si>
  <si>
    <t>POWER LAMP</t>
  </si>
  <si>
    <t>5EC854CFD12F513CE18E895AC5C57B3C9BACB3</t>
  </si>
  <si>
    <t>0103025EC854CFD12F513CE18E895AC5C57B3C9BACB3</t>
  </si>
  <si>
    <t>TRANSFORMER</t>
  </si>
  <si>
    <t>220V/24V/300VA</t>
  </si>
  <si>
    <t>5EC854CFD12F513CE18E895AC5C57B3C9BACB2</t>
  </si>
  <si>
    <t>0103025EC854CFD12F513CE18E895AC5C57B3C9BACB2</t>
  </si>
  <si>
    <t>DDC 외함</t>
  </si>
  <si>
    <t>900x1000x300</t>
  </si>
  <si>
    <t>면</t>
  </si>
  <si>
    <t>5EC854CFD12F513CE18E895AC5C57B3C9BAF0F</t>
  </si>
  <si>
    <t>0103025EC854CFD12F513CE18E895AC5C57B3C9BAF0F</t>
  </si>
  <si>
    <t>지진감지센서</t>
  </si>
  <si>
    <t>5EC854CFD12F513CE18E895AC5C57B3C9BAF0E</t>
  </si>
  <si>
    <t>0103025EC854CFD12F513CE18E895AC5C57B3C9BAF0E</t>
  </si>
  <si>
    <t>수위지시조절기(센서X1)</t>
  </si>
  <si>
    <t>기어식</t>
  </si>
  <si>
    <t>5EC854CFD12F513CE18E895AC5C57B3C9BAF0D</t>
  </si>
  <si>
    <t>0103025EC854CFD12F513CE18E895AC5C57B3C9BAF0D</t>
  </si>
  <si>
    <t>내선전공</t>
  </si>
  <si>
    <t>일반공사 직종</t>
  </si>
  <si>
    <t>인</t>
  </si>
  <si>
    <t>5ED9F41881285D2D313F5FCC10F41CC8A1AD95</t>
  </si>
  <si>
    <t>0103025ED9F41881285D2D313F5FCC10F41CC8A1AD95</t>
  </si>
  <si>
    <t>계장공</t>
  </si>
  <si>
    <t>5ED9F41881285D2D313F5FCC10F41CC8A1A281</t>
  </si>
  <si>
    <t>0103025ED9F41881285D2D313F5FCC10F41CC8A1A281</t>
  </si>
  <si>
    <t>보통인부</t>
  </si>
  <si>
    <t>5ED9F41881285D2D313F5FCC10F41CC8A1AAD9</t>
  </si>
  <si>
    <t>0103025ED9F41881285D2D313F5FCC10F41CC8A1AAD9</t>
  </si>
  <si>
    <t>통신관련기사</t>
  </si>
  <si>
    <t>기타 직종</t>
  </si>
  <si>
    <t>5ED9F41881285D2D313F5B5108395C738CAB76</t>
  </si>
  <si>
    <t>0103025ED9F41881285D2D313F5B5108395C738CAB76</t>
  </si>
  <si>
    <t>2. 설치공사비</t>
  </si>
  <si>
    <t>5EC854CFD12F513CE18E895AC5C57B3C9BAF07</t>
  </si>
  <si>
    <t>0103025EC854CFD12F513CE18E895AC5C57B3C9BAF07</t>
  </si>
  <si>
    <t>나사없는 전선관</t>
  </si>
  <si>
    <t>E19 (16C)</t>
  </si>
  <si>
    <t>5EC854CFD12F513CE18E895AC5C57B3C9BAF06</t>
  </si>
  <si>
    <t>0103025EC854CFD12F513CE18E895AC5C57B3C9BAF06</t>
  </si>
  <si>
    <t>E25 (22C)</t>
  </si>
  <si>
    <t>5EC854CFD12F513CE18E895AC5C57B3C9BAE68</t>
  </si>
  <si>
    <t>0103025EC854CFD12F513CE18E895AC5C57B3C9BAE68</t>
  </si>
  <si>
    <t>E31 (28C)</t>
  </si>
  <si>
    <t>5EC854CFD12F513CE18E895AC5C57B3C9BAE69</t>
  </si>
  <si>
    <t>0103025EC854CFD12F513CE18E895AC5C57B3C9BAE69</t>
  </si>
  <si>
    <t>전선관부속</t>
  </si>
  <si>
    <t>전선관의 20%</t>
  </si>
  <si>
    <t>5EC854CFD12F513CE18E895AC5C57B3C9BAE6A</t>
  </si>
  <si>
    <t>0103025EC854CFD12F513CE18E895AC5C57B3C9BAE6A</t>
  </si>
  <si>
    <t>후렉시블관, 고장력방수</t>
  </si>
  <si>
    <t>16C</t>
  </si>
  <si>
    <t>5EC854CFD12F513CE18E895AC5C57B3C9BAE6B</t>
  </si>
  <si>
    <t>0103025EC854CFD12F513CE18E895AC5C57B3C9BAE6B</t>
  </si>
  <si>
    <t>22C</t>
  </si>
  <si>
    <t>5EC854CFD12F513CE18E895AC5C57B3C9BAE6C</t>
  </si>
  <si>
    <t>0103025EC854CFD12F513CE18E895AC5C57B3C9BAE6C</t>
  </si>
  <si>
    <t>후렉시블 연결구, 방수아연</t>
  </si>
  <si>
    <t>5EC854CFD12F513CE18E895AC5C57B3C9BAE6D</t>
  </si>
  <si>
    <t>0103025EC854CFD12F513CE18E895AC5C57B3C9BAE6D</t>
  </si>
  <si>
    <t>5EC854CFD12F513CE18E895AC5C57B3C9BAE6E</t>
  </si>
  <si>
    <t>0103025EC854CFD12F513CE18E895AC5C57B3C9BAE6E</t>
  </si>
  <si>
    <t>전선</t>
  </si>
  <si>
    <t>HFIX 2.5</t>
  </si>
  <si>
    <t>5EC854CFD12F513CE18E895AC5C57B3C9BAE6F</t>
  </si>
  <si>
    <t>0103025EC854CFD12F513CE18E895AC5C57B3C9BAE6F</t>
  </si>
  <si>
    <t>케이블</t>
  </si>
  <si>
    <t>F-CVVS 1.5x2C</t>
  </si>
  <si>
    <t>5EC854CFD12F513CE18E895AC5C57B3C9BAE60</t>
  </si>
  <si>
    <t>0103025EC854CFD12F513CE18E895AC5C57B3C9BAE60</t>
  </si>
  <si>
    <t>통신용케이블</t>
  </si>
  <si>
    <t>AWG24 1P</t>
  </si>
  <si>
    <t>5EC854CFD12F513CE18E895AC5C57B3C9BAE61</t>
  </si>
  <si>
    <t>0103025EC854CFD12F513CE18E895AC5C57B3C9BAE61</t>
  </si>
  <si>
    <t>사각박스</t>
  </si>
  <si>
    <t>100X100X50</t>
  </si>
  <si>
    <t>5EC854CFD12F513CE18E895AC5C57B3C9BA9E7</t>
  </si>
  <si>
    <t>0103025EC854CFD12F513CE18E895AC5C57B3C9BA9E7</t>
  </si>
  <si>
    <t>풀박스</t>
  </si>
  <si>
    <t>200X200X150</t>
  </si>
  <si>
    <t>5EC854CFD12F513CE18E895AC5C57B3C9BA9E6</t>
  </si>
  <si>
    <t>0103025EC854CFD12F513CE18E895AC5C57B3C9BA9E6</t>
  </si>
  <si>
    <t>볼트고정식커플링</t>
  </si>
  <si>
    <t>5EC854CFD12F513CE18E895AC5C57B3C9BA9E5</t>
  </si>
  <si>
    <t>0103025EC854CFD12F513CE18E895AC5C57B3C9BA9E5</t>
  </si>
  <si>
    <t>5EC854CFD12F513CE18E895AC5C57B3C9BA9E4</t>
  </si>
  <si>
    <t>0103025EC854CFD12F513CE18E895AC5C57B3C9BA9E4</t>
  </si>
  <si>
    <t>5EC854CFD12F513CE18E895AC5C57B3C9BA9E3</t>
  </si>
  <si>
    <t>0103025EC854CFD12F513CE18E895AC5C57B3C9BA9E3</t>
  </si>
  <si>
    <t>볼트고정식커넥터</t>
  </si>
  <si>
    <t>5EC854CFD12F513CE18E895AC5C57B3C9BA9E2</t>
  </si>
  <si>
    <t>0103025EC854CFD12F513CE18E895AC5C57B3C9BA9E2</t>
  </si>
  <si>
    <t>5EC854CFD12F513CE18E895AC5C57B3C9BA9E1</t>
  </si>
  <si>
    <t>0103025EC854CFD12F513CE18E895AC5C57B3C9BA9E1</t>
  </si>
  <si>
    <t>C-찬넬</t>
  </si>
  <si>
    <t>1.2m x 1.6t</t>
  </si>
  <si>
    <t>5EC854CFD12F513CE18E895AC5C57B3C9BA9E0</t>
  </si>
  <si>
    <t>0103025EC854CFD12F513CE18E895AC5C57B3C9BA9E0</t>
  </si>
  <si>
    <t>행가로드</t>
  </si>
  <si>
    <t>3/8"</t>
  </si>
  <si>
    <t>5EC854CFD12F513CE18E895AC5C57B3C9BA9EF</t>
  </si>
  <si>
    <t>0103025EC854CFD12F513CE18E895AC5C57B3C9BA9EF</t>
  </si>
  <si>
    <t>앙카볼트</t>
  </si>
  <si>
    <t>5EC854CFD12F513CE18E895AC5C57B3C9BA9EE</t>
  </si>
  <si>
    <t>0103025EC854CFD12F513CE18E895AC5C57B3C9BA9EE</t>
  </si>
  <si>
    <t>잡자재비</t>
  </si>
  <si>
    <t>자재비의 5%</t>
  </si>
  <si>
    <t>5EC854CFD12F513CE18E895AC5C57B3C9BA8C0</t>
  </si>
  <si>
    <t>0103025EC854CFD12F513CE18E895AC5C57B3C9BA8C0</t>
  </si>
  <si>
    <t>저압케이블전공</t>
  </si>
  <si>
    <t>5ED9F41881285D2D313F5FCC10F41CC8A1AD98</t>
  </si>
  <si>
    <t>0103025ED9F41881285D2D313F5FCC10F41CC8A1AD98</t>
  </si>
  <si>
    <t>통신케이블공</t>
  </si>
  <si>
    <t>5ED9F41881285D2D313F5FCC10F41CC8A1A28C</t>
  </si>
  <si>
    <t>0103025ED9F41881285D2D313F5FCC10F41CC8A1A28C</t>
  </si>
  <si>
    <t>공구손료</t>
  </si>
  <si>
    <t>인력품의 2%</t>
  </si>
  <si>
    <t>5F11A402D12953C391B836FE46A5001</t>
  </si>
  <si>
    <t>0103025F11A402D12953C391B836FE46A5001</t>
  </si>
  <si>
    <t>산 재 보 험 료</t>
  </si>
  <si>
    <t>노무비의 3.56%</t>
  </si>
  <si>
    <t>5FB0E420312952FE0160619F4B245EC2F11923</t>
  </si>
  <si>
    <t>0103025FB0E420312952FE0160619F4B245EC2F11923</t>
  </si>
  <si>
    <t>고 용 보 험 료</t>
  </si>
  <si>
    <t>노무비의 1.01%</t>
  </si>
  <si>
    <t>5FB0E420312952FE0160619F4B245EC2F11922</t>
  </si>
  <si>
    <t>0103025FB0E420312952FE0160619F4B245EC2F11922</t>
  </si>
  <si>
    <t>국 민 건 강 보 험 료</t>
  </si>
  <si>
    <t>직접노무비의 3.595%</t>
  </si>
  <si>
    <t>5FB0E420312952FE0160619F4B245EC2F1192D</t>
  </si>
  <si>
    <t>0103025FB0E420312952FE0160619F4B245EC2F1192D</t>
  </si>
  <si>
    <t>노인장기요양보험료</t>
  </si>
  <si>
    <t>건강보험료의 13.14%</t>
  </si>
  <si>
    <t>5FB0E420312952FE0160619F4B245EC2F1192C</t>
  </si>
  <si>
    <t>0103025FB0E420312952FE0160619F4B245EC2F1192C</t>
  </si>
  <si>
    <t>국 민 연 금 보 험 료</t>
  </si>
  <si>
    <t>직접노무비의 4.75%</t>
  </si>
  <si>
    <t>5FB0E420312952FE0160619F4B245EC2F11ACC</t>
  </si>
  <si>
    <t>0103025FB0E420312952FE0160619F4B245EC2F11ACC</t>
  </si>
  <si>
    <t>석면분담금</t>
  </si>
  <si>
    <t>노무비의 0.006%</t>
  </si>
  <si>
    <t>5FB0E420312952FE0160619F4B245EC2F11AC9</t>
  </si>
  <si>
    <t>0103025FB0E420312952FE0160619F4B245EC2F11AC9</t>
  </si>
  <si>
    <t>임금채권부담금</t>
  </si>
  <si>
    <t>노무비의 0.09%</t>
  </si>
  <si>
    <t>5FB0E420312952FE0160619F4B245EC2F11ACA</t>
  </si>
  <si>
    <t>0103025FB0E420312952FE0160619F4B245EC2F11ACA</t>
  </si>
  <si>
    <t>부 가 가 치 세</t>
  </si>
  <si>
    <t>10%</t>
  </si>
  <si>
    <t>5FB0E420312952FE0160619F4B245EC2F11ACE</t>
  </si>
  <si>
    <t>0103025FB0E420312952FE0160619F4B245EC2F11ACE</t>
  </si>
  <si>
    <t>5천만원까지</t>
  </si>
  <si>
    <t>5FB0E420312952FE0160619F4B245EC2F11ACF</t>
  </si>
  <si>
    <t>0103025FB0E420312952FE0160619F4B245EC2F11ACF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</si>
  <si>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</si>
  <si>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</si>
  <si>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</si>
  <si>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</si>
  <si>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</si>
  <si>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</si>
  <si>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</si>
  <si>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</si>
  <si>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</si>
  <si>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</si>
  <si>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</si>
  <si>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</si>
  <si>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</si>
  <si>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</si>
  <si>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</si>
  <si>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</si>
  <si>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</si>
  <si>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</si>
  <si>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</si>
  <si>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</si>
  <si>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</si>
  <si>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덤프트럭  8ton  HR  공통 8-3,4(0602)   ( 호표 1 )</t>
  </si>
  <si>
    <t>591F242271265E5091609D7BC0046A034B27B4B6</t>
  </si>
  <si>
    <t>덤프트럭</t>
  </si>
  <si>
    <t>8ton</t>
  </si>
  <si>
    <t>HR</t>
  </si>
  <si>
    <t>A</t>
  </si>
  <si>
    <t>천원</t>
  </si>
  <si>
    <t>591F242271265E5091609D7BC0046A034B27B4</t>
  </si>
  <si>
    <t>591F242271265E5091609D7BC0046A034B27B4B6591F242271265E5091609D7BC0046A034B27B4</t>
  </si>
  <si>
    <t>경유</t>
  </si>
  <si>
    <t>저유황 0.05%</t>
  </si>
  <si>
    <t>L</t>
  </si>
  <si>
    <t>590E9403412A585C314A95E8FF64A5DD0F561E</t>
  </si>
  <si>
    <t>591F242271265E5091609D7BC0046A034B27B4B6590E9403412A585C314A95E8FF64A5DD0F561E</t>
  </si>
  <si>
    <t>잡재료</t>
  </si>
  <si>
    <t>주연료비의 38%</t>
  </si>
  <si>
    <t>591F242271265E5091609D7BC0046A034B27B4B65F11A402D12953C391B836FE46A5001</t>
  </si>
  <si>
    <t>화물차운전사</t>
  </si>
  <si>
    <t>5ED9F41881285D2D313F5FCC10F41CC8A1AEBF</t>
  </si>
  <si>
    <t>591F242271265E5091609D7BC0046A034B27B4B65ED9F41881285D2D313F5FCC10F41CC8A1AEBF</t>
  </si>
  <si>
    <t xml:space="preserve"> [ 합          계 ]</t>
  </si>
  <si>
    <t>덤프트럭  15ton  HR  공통 8-3,4(0602)   ( 호표 2 )</t>
  </si>
  <si>
    <t>591F242271265E5091609D7BC1166552C58B8649</t>
  </si>
  <si>
    <t>15ton</t>
  </si>
  <si>
    <t>591F242271265E5091609D7BC1166552C58B86</t>
  </si>
  <si>
    <t>591F242271265E5091609D7BC1166552C58B8649591F242271265E5091609D7BC1166552C58B86</t>
  </si>
  <si>
    <t>591F242271265E5091609D7BC1166552C58B8649590E9403412A585C314A95E8FF64A5DD0F561E</t>
  </si>
  <si>
    <t>591F242271265E5091609D7BC1166552C58B86495F11A402D12953C391B836FE46A5001</t>
  </si>
  <si>
    <t>건설기계운전사</t>
  </si>
  <si>
    <t>5ED9F41881285D2D313F5FCC10F41CC8A1AEBE</t>
  </si>
  <si>
    <t>591F242271265E5091609D7BC1166552C58B86495ED9F41881285D2D313F5FCC10F41CC8A1AEBE</t>
  </si>
  <si>
    <t>덤프트럭 자동덮개시설  15ton  HR  공통 8-3(0610)   ( 호표 3 )</t>
  </si>
  <si>
    <t>591F242271265E509161A61A6D91A4BDD4675A0A</t>
  </si>
  <si>
    <t>덤프트럭 자동덮개시설</t>
  </si>
  <si>
    <t>591F242271265E509161A61A6D91A4BDD4675A</t>
  </si>
  <si>
    <t>591F242271265E509161A61A6D91A4BDD4675A0A591F242271265E509161A61A6D91A4BDD4675A</t>
  </si>
  <si>
    <t>소형브레이커(전기식)  1.5kw  HR  공통 8-3(5220)   ( 호표 4 )</t>
  </si>
  <si>
    <t>591F242271265E08F17E440D506727E31979CCB6</t>
  </si>
  <si>
    <t>소형브레이커(전기식)</t>
  </si>
  <si>
    <t>1.5kw</t>
  </si>
  <si>
    <t>호표 4</t>
  </si>
  <si>
    <t>591F242271265E08F17E440D506727E31979CC</t>
  </si>
  <si>
    <t>591F242271265E08F17E440D506727E31979CCB6591F242271265E08F17E440D506727E31979CC</t>
  </si>
  <si>
    <t>폐기물처리비  24TON 30KM  TON     ( 호표 5 )</t>
  </si>
  <si>
    <t>폐기물반입수수료</t>
  </si>
  <si>
    <t>혼합폐기물</t>
  </si>
  <si>
    <t>5E0B644761285150A1E50D33C48CBA</t>
  </si>
  <si>
    <t>5E0B644761285150B18AC967D80F545E0B644761285150A1E50D33C48CBA</t>
  </si>
  <si>
    <t>건설폐기물상차비</t>
  </si>
  <si>
    <t>24톤 암롤트럭,30KM</t>
  </si>
  <si>
    <t>5E0B644761285150A1E50D3009D8DA</t>
  </si>
  <si>
    <t>5E0B644761285150B18AC967D80F545E0B644761285150A1E50D3009D8DA</t>
  </si>
  <si>
    <t>건설폐기물운반비</t>
  </si>
  <si>
    <t>5E0B644761285150A1E50D34EB972A</t>
  </si>
  <si>
    <t>5E0B644761285150B18AC967D80F545E0B644761285150A1E50D34EB972A</t>
  </si>
  <si>
    <t>건축물 현장정리    M2  공통 2-11-2   ( 호표 6 )</t>
  </si>
  <si>
    <t>5E0B64476128516121FA73FDD777145ED9F41881285D2D313F5FCC10F41CC8A1AAD9</t>
  </si>
  <si>
    <t>모르타르 배합(배합품 포함)  배합용적비 1:3, 시멘트, 모래 별도  M3  건축 9-1-1   ( 호표 7 )</t>
  </si>
  <si>
    <t>5E0B04DB01215924B178B55A4E6050</t>
  </si>
  <si>
    <t>모르타르 배합(배합품 포함)</t>
  </si>
  <si>
    <t>배합용적비 1:3, 시멘트, 모래 별도</t>
  </si>
  <si>
    <t>호표 7</t>
  </si>
  <si>
    <t>시멘트(별도)</t>
  </si>
  <si>
    <t>kg</t>
  </si>
  <si>
    <t>별도</t>
  </si>
  <si>
    <t>592994ADC12453A25140F5666B5E1C0772D2D7</t>
  </si>
  <si>
    <t>5E0B04DB01215924B178B55A4E6050592994ADC12453A25140F5666B5E1C0772D2D7</t>
  </si>
  <si>
    <t>(별도)</t>
  </si>
  <si>
    <t>590ED4FCC1255E36D1A0855D372D83C2391D45</t>
  </si>
  <si>
    <t>5E0B04DB01215924B178B55A4E6050590ED4FCC1255E36D1A0855D372D83C2391D45</t>
  </si>
  <si>
    <t>5E0B04DB01215924B178B55A4E60505ED9F41881285D2D313F5FCC10F41CC8A1AAD9</t>
  </si>
  <si>
    <t>모르타르 바름  바닥, 30mm  M2  건축 3-1-1 준용   ( 호표 8 )</t>
  </si>
  <si>
    <t>5E0B04DB0121591A714666C9A8258B5E0B04DB01215924B178B55A4E6050</t>
  </si>
  <si>
    <t>바탕 고르기</t>
  </si>
  <si>
    <t>바닥, 24mm 이하 기준, 62m2/일당</t>
  </si>
  <si>
    <t>호표 9</t>
  </si>
  <si>
    <t>5E0BA4DF51255BE881CCF6E98FD373</t>
  </si>
  <si>
    <t>5E0B04DB0121591A714666C9A8258B5E0BA4DF51255BE881CCF6E98FD373</t>
  </si>
  <si>
    <t>바탕 고르기  바닥, 24mm 이하 기준, 62m2/일당  M2  건축 3-1-1   ( 호표 9 )</t>
  </si>
  <si>
    <t>미장공</t>
  </si>
  <si>
    <t>5ED9F41881285D2D313F5FCC10F41CC8A1A829</t>
  </si>
  <si>
    <t>5E0BA4DF51255BE881CCF6E98FD3735ED9F41881285D2D313F5FCC10F41CC8A1A829</t>
  </si>
  <si>
    <t>5E0BA4DF51255BE881CCF6E98FD3735ED9F41881285D2D313F5FCC10F41CC8A1AAD9</t>
  </si>
  <si>
    <t>5E0BA4DF51255BE881CCF6E98FD3735F11A402D12953C391B836FE46A5001</t>
  </si>
  <si>
    <t>에폭시 코팅(롤러칠 노무비)  하도1회, 퍼티 및 연마, 에폭시 페인트 2회칠 기준  M2  건축 11-2-8   ( 호표 10 )</t>
  </si>
  <si>
    <t>5E0B94FD912C5636E1FA3824F930FF</t>
  </si>
  <si>
    <t>에폭시 코팅(롤러칠 노무비)</t>
  </si>
  <si>
    <t>하도1회, 퍼티 및 연마, 에폭시 페인트 2회칠 기준</t>
  </si>
  <si>
    <t>호표 10</t>
  </si>
  <si>
    <t>도장공</t>
  </si>
  <si>
    <t>5ED9F41881285D2D313F5FCC10F41CC8A1A827</t>
  </si>
  <si>
    <t>5E0B94FD912C5636E1FA3824F930FF5ED9F41881285D2D313F5FCC10F41CC8A1A827</t>
  </si>
  <si>
    <t>5E0B94FD912C5636E1FA3824F930FF5ED9F41881285D2D313F5FCC10F41CC8A1AAD9</t>
  </si>
  <si>
    <t>공구손료 및 잡재료비</t>
  </si>
  <si>
    <t>5E0B94FD912C5636E1FA3824F930FF5F11A402D12953C391B836FE46A5001</t>
  </si>
  <si>
    <t>바탕만들기+에폭시 코팅  롤러칠  M2  건축 11-2-8   ( 호표 11 )</t>
  </si>
  <si>
    <t>콘크리트·모르타르면 바탕만들기</t>
  </si>
  <si>
    <t>노무비</t>
  </si>
  <si>
    <t>호표 13</t>
  </si>
  <si>
    <t>5E0B94E411225C28C14D0A6C704F3D</t>
  </si>
  <si>
    <t>5E0B94FD912C5636E1FA382581AAAE5E0B94E411225C28C14D0A6C704F3D</t>
  </si>
  <si>
    <t>에폭시 페인트칠 재료비(20년 품셈기준)</t>
  </si>
  <si>
    <t>콘크리트, 시멘트 모르타르용</t>
  </si>
  <si>
    <t>호표 12</t>
  </si>
  <si>
    <t>5E0B94FD912C5636E1F80B3050B253</t>
  </si>
  <si>
    <t>5E0B94FD912C5636E1FA382581AAAE5E0B94FD912C5636E1F80B3050B253</t>
  </si>
  <si>
    <t>5E0B94FD912C5636E1FA382581AAAE5E0B94FD912C5636E1FA3824F930FF</t>
  </si>
  <si>
    <t>에폭시 페인트칠 재료비(20년 품셈기준)  콘크리트, 시멘트 모르타르용  M2     ( 호표 12 )</t>
  </si>
  <si>
    <t>유니폭시 투명라이닝</t>
  </si>
  <si>
    <t>후막형 투명 에폭시 바닥마감재(2~3mm)</t>
  </si>
  <si>
    <t>59298487C123570A31D552F5308696F9400B04</t>
  </si>
  <si>
    <t>5E0B94FD912C5636E1F80B3050B25359298487C123570A31D552F5308696F9400B04</t>
  </si>
  <si>
    <t>에폭시페인트</t>
  </si>
  <si>
    <t>EP1730 비철금속용 프라이머(회색)</t>
  </si>
  <si>
    <t>59298487C123570A31D552F5308696F9400A7F</t>
  </si>
  <si>
    <t>5E0B94FD912C5636E1F80B3050B25359298487C123570A31D552F5308696F9400A7F</t>
  </si>
  <si>
    <t>에폭시계시너</t>
  </si>
  <si>
    <t>024</t>
  </si>
  <si>
    <t>59298487C123570AE1FFA975D6BCA889618BDA</t>
  </si>
  <si>
    <t>5E0B94FD912C5636E1F80B3050B25359298487C123570AE1FFA975D6BCA889618BDA</t>
  </si>
  <si>
    <t>콘크리트·모르타르면 바탕만들기  노무비  M2  건축 11-1-1   ( 호표 13 )</t>
  </si>
  <si>
    <t>5E0B94E411225C28C14D0A6C704F3D5ED9F41881285D2D313F5FCC10F41CC8A1A827</t>
  </si>
  <si>
    <t>5E0B94E411225C28C14D0A6C704F3D5ED9F41881285D2D313F5FCC10F41CC8A1AAD9</t>
  </si>
  <si>
    <t>인력품의 3%</t>
  </si>
  <si>
    <t>5E0B94E411225C28C14D0A6C704F3D5F11A402D12953C391B836FE46A5001</t>
  </si>
  <si>
    <t>콘크리트구조물 헐기(인력)  소형브레이커(전기식), 무근, 2.7m3/일당  M3  유지 3-1-1   ( 호표 14 )</t>
  </si>
  <si>
    <t>5E0A64D621265315013B4F23DCB619</t>
  </si>
  <si>
    <t>콘크리트구조물 헐기(인력)</t>
  </si>
  <si>
    <t>소형브레이커(전기식), 무근, 2.7m3/일당</t>
  </si>
  <si>
    <t>호표 14</t>
  </si>
  <si>
    <t>착암공</t>
  </si>
  <si>
    <t>5ED9F41881285D2D313F5FCC10F41CC8A1ABE7</t>
  </si>
  <si>
    <t>5E0A64D621265315013B4F23DCB6195ED9F41881285D2D313F5FCC10F41CC8A1ABE7</t>
  </si>
  <si>
    <t>5E0A64D621265315013B4F23DCB6195ED9F41881285D2D313F5FCC10F41CC8A1AAD9</t>
  </si>
  <si>
    <t>5E0A64D621265315013B4F23DCB619591F242271265E08F17E440D506727E31979CCB6</t>
  </si>
  <si>
    <t>인력품의 1%</t>
  </si>
  <si>
    <t>5E0A64D621265315013B4F23DCB6195F11A402D12953C391B836FE46A5001</t>
  </si>
  <si>
    <t>모르타르철거    M2     ( 호표 15 )</t>
  </si>
  <si>
    <t>5E0A64D6212D565A21A2D3E5C317B15E0A64D621265315013B4F23DCB619</t>
  </si>
  <si>
    <t>인력 소운반    TON     ( 호표 16 )</t>
  </si>
  <si>
    <t>5E0A64D6212D565A21A2D3E5C6EBEE5ED9F41881285D2D313F5FCC10F41CC8A1AAD9</t>
  </si>
  <si>
    <t>스텐관 용접 접합  D80  개소  기계 1-3-1   ( 호표 17 )</t>
  </si>
  <si>
    <t>5EC8A43D212A516A511124935E114A</t>
  </si>
  <si>
    <t>스텐관 용접 접합</t>
  </si>
  <si>
    <t>호표 17</t>
  </si>
  <si>
    <t>용접공</t>
  </si>
  <si>
    <t>5ED9F41881285D2D313F5FCC10F41CC8A1ABE0</t>
  </si>
  <si>
    <t>5EC8A43D212A516A511124935E114A5ED9F41881285D2D313F5FCC10F41CC8A1ABE0</t>
  </si>
  <si>
    <t>공구손료및기계경비</t>
  </si>
  <si>
    <t>노무비의 4%</t>
  </si>
  <si>
    <t>5EC8A43D212A516A511124935E114A5F11A402D12953C391B836FE46A5001</t>
  </si>
  <si>
    <t>스텐관 용접 접합  D100  개소  기계 1-3-1   ( 호표 18 )</t>
  </si>
  <si>
    <t>5EC8A43D212A516A511124935C632E</t>
  </si>
  <si>
    <t>호표 18</t>
  </si>
  <si>
    <t>5EC8A43D212A516A511124935C632E5ED9F41881285D2D313F5FCC10F41CC8A1ABE0</t>
  </si>
  <si>
    <t>5EC8A43D212A516A511124935C632E5F11A402D12953C391B836FE46A5001</t>
  </si>
  <si>
    <t>스텐관 용접 접합  D125  개소  기계 1-3-1   ( 호표 19 )</t>
  </si>
  <si>
    <t>5EC8A43D212A516A511124935B5C38</t>
  </si>
  <si>
    <t>호표 19</t>
  </si>
  <si>
    <t>5EC8A43D212A516A511124935B5C385ED9F41881285D2D313F5FCC10F41CC8A1ABE0</t>
  </si>
  <si>
    <t>5EC8A43D212A516A511124935B5C385F11A402D12953C391B836FE46A5001</t>
  </si>
  <si>
    <t>스테인리스용접  D80  개소  기계 1-3-1   ( 호표 20 )</t>
  </si>
  <si>
    <t>스테인리스강용 용접봉</t>
  </si>
  <si>
    <t>D3.2mm, AWSE308</t>
  </si>
  <si>
    <t>KG</t>
  </si>
  <si>
    <t>593A3450812850C371CE75AC2C4A037B850EF2</t>
  </si>
  <si>
    <t>5EC8A43D212A516A5112CBD3356635593A3450812850C371CE75AC2C4A037B850EF2</t>
  </si>
  <si>
    <t>아르곤 가스</t>
  </si>
  <si>
    <t>건설용알곤가스</t>
  </si>
  <si>
    <t>ℓ</t>
  </si>
  <si>
    <t>590EE48541205B90D10981D8DEBB839FDF8E05</t>
  </si>
  <si>
    <t>5EC8A43D212A516A5112CBD3356635590EE48541205B90D10981D8DEBB839FDF8E05</t>
  </si>
  <si>
    <t>5EC8A43D212A516A5112CBD33566355EC8A43D212A516A511124935E114A</t>
  </si>
  <si>
    <t>스테인리스배관  D 80 x 3T  M  기계 1-3-2   ( 호표 21 )</t>
  </si>
  <si>
    <t>배관용 스테인리스 강관</t>
  </si>
  <si>
    <t>D80x3T</t>
  </si>
  <si>
    <t>5956D40BB12B55F9E12704942E2B76B4D29537</t>
  </si>
  <si>
    <t>5EC8A43D212B53D4F172A7D0FCBB125956D40BB12B55F9E12704942E2B76B4D29537</t>
  </si>
  <si>
    <t>잡재료비</t>
  </si>
  <si>
    <t>주재료비의 3%</t>
  </si>
  <si>
    <t>5EC8A43D212B53D4F172A7D0FCBB125F11A402D12953C391B836FBF6C2542</t>
  </si>
  <si>
    <t>스텐관 용접 배관</t>
  </si>
  <si>
    <t>D80, 옥내일반</t>
  </si>
  <si>
    <t>호표 22</t>
  </si>
  <si>
    <t>5EC8A43D212B53D4F1734CAC084D88</t>
  </si>
  <si>
    <t>5EC8A43D212B53D4F172A7D0FCBB125EC8A43D212B53D4F1734CAC084D88</t>
  </si>
  <si>
    <t>스텐관 용접 배관  D80, 옥내일반  m  기계 1-3-2   ( 호표 22 )</t>
  </si>
  <si>
    <t>배관공</t>
  </si>
  <si>
    <t>5ED9F41881285D2D313F5FCC10F41CC8A1A93C</t>
  </si>
  <si>
    <t>5EC8A43D212B53D4F1734CAC084D885ED9F41881285D2D313F5FCC10F41CC8A1A93C</t>
  </si>
  <si>
    <t>5EC8A43D212B53D4F1734CAC084D885ED9F41881285D2D313F5FCC10F41CC8A1AAD9</t>
  </si>
  <si>
    <t>노무비의 2%</t>
  </si>
  <si>
    <t>5EC8A43D212B53D4F1734CAC084D885F11A402D12953C391B836FE46A5001</t>
  </si>
  <si>
    <t>스텐관 용접 배관  D100, 옥내일반  m  기계 1-3-2   ( 호표 23 )</t>
  </si>
  <si>
    <t>5EC8A43D212B53D4F1734CAC0A7B85</t>
  </si>
  <si>
    <t>D100, 옥내일반</t>
  </si>
  <si>
    <t>호표 23</t>
  </si>
  <si>
    <t>5EC8A43D212B53D4F1734CAC0A7B855ED9F41881285D2D313F5FCC10F41CC8A1A93C</t>
  </si>
  <si>
    <t>5EC8A43D212B53D4F1734CAC0A7B855ED9F41881285D2D313F5FCC10F41CC8A1AAD9</t>
  </si>
  <si>
    <t>5EC8A43D212B53D4F1734CAC0A7B855F11A402D12953C391B836FE46A5001</t>
  </si>
  <si>
    <t>스텐관 용접 배관  D125, 옥내일반  m  기계 1-3-2   ( 호표 24 )</t>
  </si>
  <si>
    <t>5EC8A43D212B53D4F1734CAC0DCF87</t>
  </si>
  <si>
    <t>D125, 옥내일반</t>
  </si>
  <si>
    <t>호표 24</t>
  </si>
  <si>
    <t>5EC8A43D212B53D4F1734CAC0DCF875ED9F41881285D2D313F5FCC10F41CC8A1A93C</t>
  </si>
  <si>
    <t>5EC8A43D212B53D4F1734CAC0DCF875ED9F41881285D2D313F5FCC10F41CC8A1AAD9</t>
  </si>
  <si>
    <t>5EC8A43D212B53D4F1734CAC0DCF875F11A402D12953C391B836FE46A5001</t>
  </si>
  <si>
    <t>스테인리스용접  D100  개소  기계 1-3-1   ( 호표 25 )</t>
  </si>
  <si>
    <t>5EC8A43E31215087C159EC6A5F3EAD593A3450812850C371CE75AC2C4A037B850EF2</t>
  </si>
  <si>
    <t>5EC8A43E31215087C159EC6A5F3EAD590EE48541205B90D10981D8DEBB839FDF8E05</t>
  </si>
  <si>
    <t>5EC8A43E31215087C159EC6A5F3EAD5EC8A43D212A516A511124935C632E</t>
  </si>
  <si>
    <t>스테인리스용접  D125  개소  기계 1-3-1   ( 호표 26 )</t>
  </si>
  <si>
    <t>5EC8A43E31215087C159EC69B8B4A4593A3450812850C371CE75AC2C4A037B850EF2</t>
  </si>
  <si>
    <t>5EC8A43E31215087C159EC69B8B4A4590EE48541205B90D10981D8DEBB839FDF8E05</t>
  </si>
  <si>
    <t>5EC8A43E31215087C159EC69B8B4A45EC8A43D212A516A511124935B5C38</t>
  </si>
  <si>
    <t>스테인리스배관  D100 x 3T  M  기계 1-3-2   ( 호표 27 )</t>
  </si>
  <si>
    <t>D100x3T</t>
  </si>
  <si>
    <t>5956D40BB12B55F9E12704942E2B76B4D29536</t>
  </si>
  <si>
    <t>5EC8A43E3120561F2152DB7751E90A5956D40BB12B55F9E12704942E2B76B4D29536</t>
  </si>
  <si>
    <t>5EC8A43E3120561F2152DB7751E90A5F11A402D12953C391B836FBF6C4544</t>
  </si>
  <si>
    <t>5EC8A43E3120561F2152DB7751E90A5EC8A43D212B53D4F1734CAC0A7B85</t>
  </si>
  <si>
    <t>스테인리스배관  D125 x 3T  M  기계 1-3-2   ( 호표 28 )</t>
  </si>
  <si>
    <t>D125x3T</t>
  </si>
  <si>
    <t>5956D40BB12B55F9E12704942E2B76B4D29539</t>
  </si>
  <si>
    <t>5EC8A43E3120561F2152DB7750D93B5956D40BB12B55F9E12704942E2B76B4D29539</t>
  </si>
  <si>
    <t>5EC8A43E3120561F2152DB7750D93B5F11A402D12953C391B836FBF6C6546</t>
  </si>
  <si>
    <t>5EC8A43E3120561F2152DB7750D93B5EC8A43D212B53D4F1734CAC0DCF87</t>
  </si>
  <si>
    <t>스테인리스 합 후렌지  D80  개소     ( 호표 29 )</t>
  </si>
  <si>
    <t>SUS플랜지(10KG) D80</t>
  </si>
  <si>
    <t>5956D40BB12B55F9B1582FA48770A3180F6873</t>
  </si>
  <si>
    <t>5EC8A428112E559B2153FEEBF741135956D40BB12B55F9B1582FA48770A3180F6873</t>
  </si>
  <si>
    <t>볼트너트(STS)</t>
  </si>
  <si>
    <t>M16*70L</t>
  </si>
  <si>
    <t>59298484012855D6214447CD5F488963AE9830</t>
  </si>
  <si>
    <t>5EC8A428112E559B2153FEEBF7411359298484012855D6214447CD5F488963AE9830</t>
  </si>
  <si>
    <t>평와샤</t>
  </si>
  <si>
    <t>스테인리스, 호칭경16</t>
  </si>
  <si>
    <t>59298484012855D6D150AAB6A6A2B270112799</t>
  </si>
  <si>
    <t>5EC8A428112E559B2153FEEBF7411359298484012855D6D150AAB6A6A2B270112799</t>
  </si>
  <si>
    <t>패킹</t>
  </si>
  <si>
    <t>후렌지패킹, D80</t>
  </si>
  <si>
    <t>5956D40BB12B55F9B1582FA48778FF098AB23F</t>
  </si>
  <si>
    <t>5EC8A428112E559B2153FEEBF741135956D40BB12B55F9B1582FA48778FF098AB23F</t>
  </si>
  <si>
    <t>5EC8A428112E559B2153FEEBF741135EC8A43D212A516A5112CBD3356635</t>
  </si>
  <si>
    <t>스테인리스 조 후렌지  D80  개소     ( 호표 30 )</t>
  </si>
  <si>
    <t>5EC8A428112E559B2153FEE8221DFE</t>
  </si>
  <si>
    <t>스테인리스 조 후렌지</t>
  </si>
  <si>
    <t>호표 30</t>
  </si>
  <si>
    <t>5EC8A428112E559B2153FEE8221DFE5956D40BB12B55F9B1582FA48770A3180F6873</t>
  </si>
  <si>
    <t>5EC8A428112E559B2153FEE8221DFE59298484012855D6214447CD5F488963AE9830</t>
  </si>
  <si>
    <t>5EC8A428112E559B2153FEE8221DFE59298484012855D6D150AAB6A6A2B270112799</t>
  </si>
  <si>
    <t>5EC8A428112E559B2153FEE8221DFE5956D40BB12B55F9B1582FA48778FF098AB23F</t>
  </si>
  <si>
    <t>5EC8A428112E559B2153FEE8221DFE5EC8A43D212A516A5112CBD3356635</t>
  </si>
  <si>
    <t>스테인리스 합 후렌지  D125  개소     ( 호표 31 )</t>
  </si>
  <si>
    <t>SUS플랜지(10KG) D125</t>
  </si>
  <si>
    <t>5956D40BB12B55F9B1582FA48770A3180F687D</t>
  </si>
  <si>
    <t>5EC8A42921215E5CE1E1A554CE53625956D40BB12B55F9B1582FA48770A3180F687D</t>
  </si>
  <si>
    <t>M20*85L</t>
  </si>
  <si>
    <t>59298484012855D6214447CD5F488963AE9837</t>
  </si>
  <si>
    <t>5EC8A42921215E5CE1E1A554CE536259298484012855D6214447CD5F488963AE9837</t>
  </si>
  <si>
    <t>스테인리스, 호칭경20</t>
  </si>
  <si>
    <t>59298484012855D6D150AAB6A6A2B27011279B</t>
  </si>
  <si>
    <t>5EC8A42921215E5CE1E1A554CE536259298484012855D6D150AAB6A6A2B27011279B</t>
  </si>
  <si>
    <t>후렌지패킹, D125</t>
  </si>
  <si>
    <t>5956D40BB12B55F9B1582FA48778FF098AB3DE</t>
  </si>
  <si>
    <t>5EC8A42921215E5CE1E1A554CE53625956D40BB12B55F9B1582FA48778FF098AB3DE</t>
  </si>
  <si>
    <t>5EC8A42921215E5CE1E1A554CE53625EC8A43E31215087C159EC69B8B4A4</t>
  </si>
  <si>
    <t>관보온/발포폴리에틸렌보온재  D80, 보온두께 25mm 이하, 일반접합, 옥내일반, 매직  m  기계 3-1-1   ( 호표 32 )</t>
  </si>
  <si>
    <t>5EC8C404012D58CB1135248DF7FDD4</t>
  </si>
  <si>
    <t>관보온/발포폴리에틸렌보온재</t>
  </si>
  <si>
    <t>D80, 보온두께 25mm 이하, 일반접합, 옥내일반, 매직</t>
  </si>
  <si>
    <t>호표 32</t>
  </si>
  <si>
    <t>보온공</t>
  </si>
  <si>
    <t>5ED9F41881285D2D313F5FCC10F41CC8A1AEB2</t>
  </si>
  <si>
    <t>5EC8C404012D58CB1135248DF7FDD45ED9F41881285D2D313F5FCC10F41CC8A1AEB2</t>
  </si>
  <si>
    <t>5EC8C404012D58CB1135248DF7FDD45ED9F41881285D2D313F5FCC10F41CC8A1AAD9</t>
  </si>
  <si>
    <t>관보온/발포폴리에틸렌보온재  D100, 보온두께 50mm 이하, 일반접합, 옥내일반, 매직  m  기계 3-1-1   ( 호표 33 )</t>
  </si>
  <si>
    <t>5EC8C404012D58CB418922FF86E28A</t>
  </si>
  <si>
    <t>D100, 보온두께 50mm 이하, 일반접합, 옥내일반, 매직</t>
  </si>
  <si>
    <t>호표 33</t>
  </si>
  <si>
    <t>5EC8C404012D58CB418922FF86E28A5ED9F41881285D2D313F5FCC10F41CC8A1AEB2</t>
  </si>
  <si>
    <t>5EC8C404012D58CB418922FF86E28A5ED9F41881285D2D313F5FCC10F41CC8A1AAD9</t>
  </si>
  <si>
    <t>관보온/발포폴리에틸렌보온재  D125, 보온두께 50mm 이하, 일반접합, 옥내일반, 매직  m  기계 3-1-1   ( 호표 34 )</t>
  </si>
  <si>
    <t>5EC8C404012D58CB418922FEE8541F</t>
  </si>
  <si>
    <t>D125, 보온두께 50mm 이하, 일반접합, 옥내일반, 매직</t>
  </si>
  <si>
    <t>호표 34</t>
  </si>
  <si>
    <t>5EC8C404012D58CB418922FEE8541F5ED9F41881285D2D313F5FCC10F41CC8A1AEB2</t>
  </si>
  <si>
    <t>5EC8C404012D58CB418922FEE8541F5ED9F41881285D2D313F5FCC10F41CC8A1AAD9</t>
  </si>
  <si>
    <t>관보온(가교발포+매직)  25TxD80  M  기계 3-1-1   ( 호표 35 )</t>
  </si>
  <si>
    <t>관보온재</t>
  </si>
  <si>
    <t>가교발포(난연), 25TxD80</t>
  </si>
  <si>
    <t>5956D40BB12F539411430BCBB402990D6B99E0</t>
  </si>
  <si>
    <t>5EC8C404012A5307B1541938A477075956D40BB12F539411430BCBB402990D6B99E0</t>
  </si>
  <si>
    <t>5EC8C404012A5307B1541938A477075F11A402D12953C391B836FE401D061</t>
  </si>
  <si>
    <t>슈퍼매직 303</t>
  </si>
  <si>
    <t>0.2t, 100mm*15m</t>
  </si>
  <si>
    <t>㎡</t>
  </si>
  <si>
    <t>5956D40BB12F539411430BCBB6363E884BBEFA</t>
  </si>
  <si>
    <t>5EC8C404012A5307B1541938A477075956D40BB12F539411430BCBB6363E884BBEFA</t>
  </si>
  <si>
    <t>AL 밴드</t>
  </si>
  <si>
    <t>0.3*30W</t>
  </si>
  <si>
    <t>5956D40BB12F539411430BCBB6363E884BBEFB</t>
  </si>
  <si>
    <t>5EC8C404012A5307B1541938A477075956D40BB12F539411430BCBB6363E884BBEFB</t>
  </si>
  <si>
    <t>5EC8C404012A5307B1541938A477075EC8C404012D58CB1135248DF7FDD4</t>
  </si>
  <si>
    <t>관보온(가교발포+매직)  40TxD100  M  기계 3-1-1   ( 호표 36 )</t>
  </si>
  <si>
    <t>가교발포(난연), 40TxD100</t>
  </si>
  <si>
    <t>5956D40BB12F539411430BCBB402990D6B9E6F</t>
  </si>
  <si>
    <t>5EC8C407C1255ECD619A20873CEE555956D40BB12F539411430BCBB402990D6B9E6F</t>
  </si>
  <si>
    <t>5EC8C407C1255ECD619A20873CEE555F11A402D12953C391B836FF69DB148</t>
  </si>
  <si>
    <t>5EC8C407C1255ECD619A20873CEE555956D40BB12F539411430BCBB6363E884BBEFA</t>
  </si>
  <si>
    <t>5EC8C407C1255ECD619A20873CEE555956D40BB12F539411430BCBB6363E884BBEFB</t>
  </si>
  <si>
    <t>5EC8C407C1255ECD619A20873CEE555EC8C404012D58CB418922FF86E28A</t>
  </si>
  <si>
    <t>관보온(가교발포+매직)  40TxD125  M  기계 3-1-1   ( 호표 37 )</t>
  </si>
  <si>
    <t>가교발포(난연), 40TxD125</t>
  </si>
  <si>
    <t>5956D40BB12F539411430BCBB402990D6B9E6E</t>
  </si>
  <si>
    <t>5EC8C407C1255EFA111C76D922BCC15956D40BB12F539411430BCBB402990D6B9E6E</t>
  </si>
  <si>
    <t>5EC8C407C1255EFA111C76D922BCC15F11A402D12953C391B836FF68CC150</t>
  </si>
  <si>
    <t>5EC8C407C1255EFA111C76D922BCC15956D40BB12F539411430BCBB6363E884BBEFA</t>
  </si>
  <si>
    <t>5EC8C407C1255EFA111C76D922BCC15956D40BB12F539411430BCBB6363E884BBEFB</t>
  </si>
  <si>
    <t>5EC8C407C1255EFA111C76D922BCC15EC8C404012D58CB418922FEE8541F</t>
  </si>
  <si>
    <t>일반밸브 및 콕류 설치  D80  개  기계 5-1-1   ( 호표 38 )</t>
  </si>
  <si>
    <t>5EC8E45221225C6A11FD183C787DAF</t>
  </si>
  <si>
    <t>일반밸브 및 콕류 설치</t>
  </si>
  <si>
    <t>개</t>
  </si>
  <si>
    <t>호표 38</t>
  </si>
  <si>
    <t>5EC8E45221225C6A11FD183C787DAF5ED9F41881285D2D313F5FCC10F41CC8A1A93C</t>
  </si>
  <si>
    <t>5EC8E45221225C6A11FD183C787DAF5ED9F41881285D2D313F5FCC10F41CC8A1AAD9</t>
  </si>
  <si>
    <t>5EC8E45221225C6A11FD183C787DAF5F11A402D12953C391B836FE46A5001</t>
  </si>
  <si>
    <t>일반밸브 및 콕류 설치  D125  개  기계 5-1-1   ( 호표 39 )</t>
  </si>
  <si>
    <t>5EC8E45221225C6A11FD183C7A2AE2</t>
  </si>
  <si>
    <t>호표 39</t>
  </si>
  <si>
    <t>5EC8E45221225C6A11FD183C7A2AE25ED9F41881285D2D313F5FCC10F41CC8A1A93C</t>
  </si>
  <si>
    <t>5EC8E45221225C6A11FD183C7A2AE25ED9F41881285D2D313F5FCC10F41CC8A1AAD9</t>
  </si>
  <si>
    <t>5EC8E45221225C6A11FD183C7A2AE25F11A402D12953C391B836FE46A5001</t>
  </si>
  <si>
    <t>감압밸브장치 설치  D80  개  기계 5-1-2   ( 호표 40 )</t>
  </si>
  <si>
    <t>5EC8E45221235ECA41528495AD16E9</t>
  </si>
  <si>
    <t>감압밸브장치 설치</t>
  </si>
  <si>
    <t>호표 40</t>
  </si>
  <si>
    <t>5EC8E45221235ECA41528495AD16E95ED9F41881285D2D313F5FCC10F41CC8A1A93C</t>
  </si>
  <si>
    <t>5EC8E45221235ECA41528495AD16E95ED9F41881285D2D313F5FCC10F41CC8A1AAD9</t>
  </si>
  <si>
    <t>5EC8E45221235ECA41528495AD16E95F11A402D12953C391B836FE46A5001</t>
  </si>
  <si>
    <t>주철스트레이너  D125  (10KG)  EA  기계 5-1-1   ( 호표 41 )</t>
  </si>
  <si>
    <t>스트레이너</t>
  </si>
  <si>
    <t>후랜지, 10kg, D125</t>
  </si>
  <si>
    <t>5956D40BB12B55F9A14BAD714E642031D70EB6</t>
  </si>
  <si>
    <t>5EC8E45221265A1721539FE6A9B1755956D40BB12B55F9A14BAD714E642031D70EB6</t>
  </si>
  <si>
    <t>5EC8E45221265A1721539FE6A9B1755EC8E45221225C6A11FD183C7A2AE2</t>
  </si>
  <si>
    <t>여과망  D 80  (10KG)  EA  기계 5-1-1   ( 호표 42 )</t>
  </si>
  <si>
    <t>여과망, D80</t>
  </si>
  <si>
    <t>5956D40BB12B55F9A14BAD714E642031D667CA</t>
  </si>
  <si>
    <t>5EC8E45221265A06312B075F67D36A5956D40BB12B55F9A14BAD714E642031D667CA</t>
  </si>
  <si>
    <t>5EC8E45221265A06312B075F67D36A5EC8E45221225C6A11FD183C787DAF</t>
  </si>
  <si>
    <t>여과망  D125  (10KG)  EA  기계 5-1-1   ( 호표 43 )</t>
  </si>
  <si>
    <t>여과망, D125</t>
  </si>
  <si>
    <t>5956D40BB12B55F9A14BAD714E642031D667C8</t>
  </si>
  <si>
    <t>5EC8E45221265A33F1C0076A9B2E165956D40BB12B55F9A14BAD714E642031D667C8</t>
  </si>
  <si>
    <t>5EC8E45221265A33F1C0076A9B2E165EC8E45221225C6A11FD183C7A2AE2</t>
  </si>
  <si>
    <t>버터플라이밸브(기어)  D 80  (10KG)  EA  기계 5-1-1   ( 호표 44 )</t>
  </si>
  <si>
    <t>버터플라이 밸브</t>
  </si>
  <si>
    <t>GEAR,10K*D80</t>
  </si>
  <si>
    <t>5956D40BB12B55CCD1190E4D335B55EF11796B</t>
  </si>
  <si>
    <t>5EC8E45221245F39612BFC069731B95956D40BB12B55CCD1190E4D335B55EF11796B</t>
  </si>
  <si>
    <t>5EC8E45221245F39612BFC069731B95EC8E45221225C6A11FD183C787DAF</t>
  </si>
  <si>
    <t>버터플라이밸브(기어)  D125  (10KG)  EA  기계 5-1-1   ( 호표 45 )</t>
  </si>
  <si>
    <t>GEAR,10K*D125</t>
  </si>
  <si>
    <t>5956D40BB12B55CCD1190E4D335B55EF117EE5</t>
  </si>
  <si>
    <t>5EC8E45221245F39612BFC0691A9145956D40BB12B55CCD1190E4D335B55EF117EE5</t>
  </si>
  <si>
    <t>5EC8E45221245F39612BFC0691A9145EC8E45221225C6A11FD183C7A2AE2</t>
  </si>
  <si>
    <t>플랙시블커넥터 설치  D80  개  기계 5-3-2   ( 호표 46 )</t>
  </si>
  <si>
    <t>5EC8E4507125571CB1D85AE89EA455</t>
  </si>
  <si>
    <t>플랙시블커넥터 설치</t>
  </si>
  <si>
    <t>호표 46</t>
  </si>
  <si>
    <t>5EC8E4507125571CB1D85AE89EA4555ED9F41881285D2D313F5FCC10F41CC8A1A93C</t>
  </si>
  <si>
    <t>5EC8E4507125571CB1D85AE89EA4555ED9F41881285D2D313F5FCC10F41CC8A1AAD9</t>
  </si>
  <si>
    <t>5EC8E4507125571CB1D85AE89EA4555F11A402D12953C391B836FE46A5001</t>
  </si>
  <si>
    <t>플랙시블커넥터 설치  D125  개  기계 5-3-2   ( 호표 47 )</t>
  </si>
  <si>
    <t>5EC8E4507125571CB1D85AE89CF702</t>
  </si>
  <si>
    <t>호표 47</t>
  </si>
  <si>
    <t>5EC8E4507125571CB1D85AE89CF7025ED9F41881285D2D313F5FCC10F41CC8A1A93C</t>
  </si>
  <si>
    <t>5EC8E4507125571CB1D85AE89CF7025ED9F41881285D2D313F5FCC10F41CC8A1AAD9</t>
  </si>
  <si>
    <t>5EC8E4507125571CB1D85AE89CF7025F11A402D12953C391B836FE46A5001</t>
  </si>
  <si>
    <t>볼탑(SUS)  D 80  (10KG)  EA  기계 5-1-1   ( 호표 48 )</t>
  </si>
  <si>
    <t>플로우트 밸브</t>
  </si>
  <si>
    <t>볼탭 (SUS) D80</t>
  </si>
  <si>
    <t>5956D40BB12B55CCD11A1498007D38F861988C</t>
  </si>
  <si>
    <t>5EC8E456912E5F47F10CE26007E91A5956D40BB12B55CCD11A1498007D38F861988C</t>
  </si>
  <si>
    <t>5EC8E456912E5F47F10CE26007E91A5EC8E45221225C6A11FD183C787DAF</t>
  </si>
  <si>
    <t>후렉시블죠인트(BELLOWS)  D 80  (10KG)  EA  기계 5-3-2   ( 호표 49 )</t>
  </si>
  <si>
    <t>플랙시블 조인트</t>
  </si>
  <si>
    <t>벨로즈형, D80*10k</t>
  </si>
  <si>
    <t>5956D40BB12B55F9C17154C070B9D69C0A5BA2</t>
  </si>
  <si>
    <t>5EC8E45B112F5283611FF5E4934BCF5956D40BB12B55F9C17154C070B9D69C0A5BA2</t>
  </si>
  <si>
    <t>5EC8E45B112F5283611FF5E4934BCF5EC8E4507125571CB1D85AE89EA455</t>
  </si>
  <si>
    <t>후렉시블죠인트(BELLOWS)  D125  (10KG)  EA  기계 5-3-2   ( 호표 50 )</t>
  </si>
  <si>
    <t>벨로즈형, D125*10k</t>
  </si>
  <si>
    <t>5956D40BB12B55F9C17154C070B9D69C0A5A84</t>
  </si>
  <si>
    <t>5EC8E45B112F5283611FF5E5A2F3E65956D40BB12B55F9C17154C070B9D69C0A5A84</t>
  </si>
  <si>
    <t>5EC8E45B112F5283611FF5E5A2F3E65EC8E4507125571CB1D85AE89CF702</t>
  </si>
  <si>
    <t>정수위조절밸브(STS)  D80x80x80  개소  기계 5-1-2   ( 호표 51 )</t>
  </si>
  <si>
    <t>5EC854B0C12059D7A1B4710772F7955956D40BB12B55F9E12704942E2B76B4D29537</t>
  </si>
  <si>
    <t>5EC854B0C12059D7A1B4710772F7955F11A402D12953C391B836F67170812</t>
  </si>
  <si>
    <t>5EC854B0C12059D7A1B4710772F7955956D40BB12B55CCD1190E4D335B55EF11796B</t>
  </si>
  <si>
    <t>글로브 밸브</t>
  </si>
  <si>
    <t>주철, 10kg, D80</t>
  </si>
  <si>
    <t>5956D40BB12B55CCD11A15A3ED7A683D7FDCCD</t>
  </si>
  <si>
    <t>5EC854B0C12059D7A1B4710772F7955956D40BB12B55CCD11A15A3ED7A683D7FDCCD</t>
  </si>
  <si>
    <t>후랜지, 10kg, D80</t>
  </si>
  <si>
    <t>5956D40BB12B55F9A14BAD714E642031D70EB4</t>
  </si>
  <si>
    <t>5EC854B0C12059D7A1B4710772F7955956D40BB12B55F9A14BAD714E642031D70EB4</t>
  </si>
  <si>
    <t>5EC854B0C12059D7A1B4710772F7955956D40BB12B55F9C1704DD33A584FF84917BB</t>
  </si>
  <si>
    <t>5EC854B0C12059D7A1B4710772F7955956D40BB12B55F9C1704DD33A584FF848781D</t>
  </si>
  <si>
    <t>5EC854B0C12059D7A1B4710772F7955EC8A43D212A516A5112CBD3356635</t>
  </si>
  <si>
    <t>5EC854B0C12059D7A1B4710772F7955EC8A428112E559B2153FEEBF74113</t>
  </si>
  <si>
    <t>5EC854B0C12059D7A1B4710772F7955EC8A428112E559B2153FEE8221DFE</t>
  </si>
  <si>
    <t>5EC854B0C12059D7A1B4710772F7955EC8C404012A5307B1541938A47707</t>
  </si>
  <si>
    <t>5EC854B0C12059D7A1B4710772F7955EC8E45221235ECA41528495AD16E9</t>
  </si>
  <si>
    <t>스테인레스배관 철거  D125 x 3T  M  유지관리 4-1-1   ( 호표 52 )</t>
  </si>
  <si>
    <t>5EC854BF412E5794A1BDF814130BC85ED9F41881285D2D313F5FCC10F41CC8A1A93C</t>
  </si>
  <si>
    <t>5EC854BF412E5794A1BDF814130BC85ED9F41881285D2D313F5FCC10F41CC8A1AAD9</t>
  </si>
  <si>
    <t>5EC854BF412E5794A1BDF814130BC85F11A402D12953C391B836FE46A5001</t>
  </si>
  <si>
    <t>시수탱크철거  29,700L  대     ( 호표 53 )</t>
  </si>
  <si>
    <t>5EC854BF412E5794A1BCDC1114AF235ED9F41881285D2D313F5FCC10F41CC8A1A93C</t>
  </si>
  <si>
    <t>비계공</t>
  </si>
  <si>
    <t>5ED9F41881285D2D313F5FCC10F41CC8A1AADD</t>
  </si>
  <si>
    <t>5EC854BF412E5794A1BCDC1114AF235ED9F41881285D2D313F5FCC10F41CC8A1AADD</t>
  </si>
  <si>
    <t>특별인부</t>
  </si>
  <si>
    <t>5ED9F41881285D2D313F5FCC10F41CC8A1AAD8</t>
  </si>
  <si>
    <t>5EC854BF412E5794A1BCDC1114AF235ED9F41881285D2D313F5FCC10F41CC8A1AAD8</t>
  </si>
  <si>
    <t>5EC854BF412E5794A1BCDC1114AF235ED9F41881285D2D313F5FCC10F41CC8A1AAD9</t>
  </si>
  <si>
    <t>노무비의 3%</t>
  </si>
  <si>
    <t>5EC854BF412E5794A1BCDC1114AF235F11A402D12953C391B836FE46A5001</t>
  </si>
  <si>
    <t>정수탱크철거  19,800L  대     ( 호표 54 )</t>
  </si>
  <si>
    <t>5EC854BF412E5794A1BCDC1114AF205ED9F41881285D2D313F5FCC10F41CC8A1A93C</t>
  </si>
  <si>
    <t>5EC854BF412E5794A1BCDC1114AF205ED9F41881285D2D313F5FCC10F41CC8A1AADD</t>
  </si>
  <si>
    <t>5EC854BF412E5794A1BCDC1114AF205ED9F41881285D2D313F5FCC10F41CC8A1AAD8</t>
  </si>
  <si>
    <t>5EC854BF412E5794A1BCDC1114AF205ED9F41881285D2D313F5FCC10F41CC8A1AAD9</t>
  </si>
  <si>
    <t>5EC854BF412E5794A1BCDC1114AF205F11A402D12953C391B836FE46A5001</t>
  </si>
  <si>
    <t>배관 해체/강관  D80mm이하, 강관  m  유지관리 4-1-1   ( 호표 55 )</t>
  </si>
  <si>
    <t>5EC994BCC12857E341EE1A025E039C5ED9F41881285D2D313F5FCC10F41CC8A1A93C</t>
  </si>
  <si>
    <t>5EC994BCC12857E341EE1A025E039C5ED9F41881285D2D313F5FCC10F41CC8A1AAD9</t>
  </si>
  <si>
    <t>5EC994BCC12857E341EE1A025E039C5F11A402D12953C391B836FE46A5001</t>
  </si>
  <si>
    <t>배관 해체/강관  D100mm이하, 강관  m  유지관리 4-1-1   ( 호표 56 )</t>
  </si>
  <si>
    <t>5EC994BCC12857E341EE1A025F29815ED9F41881285D2D313F5FCC10F41CC8A1A93C</t>
  </si>
  <si>
    <t>5EC994BCC12857E341EE1A025F29815ED9F41881285D2D313F5FCC10F41CC8A1AAD9</t>
  </si>
  <si>
    <t>5EC994BCC12857E341EE1A025F29815F11A402D12953C391B836FE46A5001</t>
  </si>
  <si>
    <t>배관 해체/강관  D125mm이하, 강관  m  유지관리 4-1-1   ( 호표 57 )</t>
  </si>
  <si>
    <t>5EC994BCC12857E341EE1A037DD6C35ED9F41881285D2D313F5FCC10F41CC8A1A93C</t>
  </si>
  <si>
    <t>5EC994BCC12857E341EE1A037DD6C35ED9F41881285D2D313F5FCC10F41CC8A1AAD9</t>
  </si>
  <si>
    <t>5EC994BCC12857E341EE1A037DD6C35F11A402D12953C391B836FE46A5001</t>
  </si>
  <si>
    <t>배관보온 해체/유리면보온재(글라스울)  D80, 보온두께 50mm 이하, 유리면보온재(글라스울)  m  유지관리 4-1-4   ( 호표 58 )</t>
  </si>
  <si>
    <t>5EC994BCC12B530CE146F362ED6A4A5ED9F41881285D2D313F5FCC10F41CC8A1AEB2</t>
  </si>
  <si>
    <t>5EC994BCC12B530CE146F362ED6A4A5ED9F41881285D2D313F5FCC10F41CC8A1AAD9</t>
  </si>
  <si>
    <t>배관보온 해체/유리면보온재(글라스울)  D100, 보온두께 50mm 이하, 유리면보온재(글라스울)  m  유지관리 4-1-4   ( 호표 59 )</t>
  </si>
  <si>
    <t>5EC994BCC12B530CE146F362EC437C5ED9F41881285D2D313F5FCC10F41CC8A1AEB2</t>
  </si>
  <si>
    <t>5EC994BCC12B530CE146F362EC437C5ED9F41881285D2D313F5FCC10F41CC8A1AAD9</t>
  </si>
  <si>
    <t>배관보온 해체/유리면보온재(글라스울)  D125, 보온두께 50mm 이하, 유리면보온재(글라스울)  m  유지관리 4-1-4   ( 호표 60 )</t>
  </si>
  <si>
    <t>5EC994BCC12B530CE146F3638C9E1A5ED9F41881285D2D313F5FCC10F41CC8A1AEB2</t>
  </si>
  <si>
    <t>5EC994BCC12B530CE146F3638C9E1A5ED9F41881285D2D313F5FCC10F41CC8A1AAD9</t>
  </si>
  <si>
    <t>단 가 대 비 표</t>
  </si>
  <si>
    <t>규격</t>
  </si>
  <si>
    <t>조달청가격</t>
  </si>
  <si>
    <t>PAGE</t>
  </si>
  <si>
    <t>물가자료</t>
  </si>
  <si>
    <t>유통물가</t>
  </si>
  <si>
    <t>거래가격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</si>
  <si>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</si>
  <si>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</si>
  <si>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</si>
  <si>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</si>
  <si>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</si>
  <si>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</si>
  <si>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</si>
  <si>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</si>
  <si>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</si>
  <si>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</si>
  <si>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61</t>
  </si>
  <si>
    <t>자재 6</t>
  </si>
  <si>
    <t>1472</t>
  </si>
  <si>
    <t>자재 7</t>
  </si>
  <si>
    <t>(하)33</t>
  </si>
  <si>
    <t>1190</t>
  </si>
  <si>
    <t>1451</t>
  </si>
  <si>
    <t>자재 8</t>
  </si>
  <si>
    <t>(하)32</t>
  </si>
  <si>
    <t>1189</t>
  </si>
  <si>
    <t>자재 9</t>
  </si>
  <si>
    <t>1387</t>
  </si>
  <si>
    <t>1132</t>
  </si>
  <si>
    <t>1326</t>
  </si>
  <si>
    <t>자재 10</t>
  </si>
  <si>
    <t>자재 11</t>
  </si>
  <si>
    <t>62</t>
  </si>
  <si>
    <t>103</t>
  </si>
  <si>
    <t>자재 12</t>
  </si>
  <si>
    <t>50,56</t>
  </si>
  <si>
    <t>92,96</t>
  </si>
  <si>
    <t>자재 13</t>
  </si>
  <si>
    <t>자재 14</t>
  </si>
  <si>
    <t>자재 15</t>
  </si>
  <si>
    <t>자재 16</t>
  </si>
  <si>
    <t>91,96</t>
  </si>
  <si>
    <t>자재 17</t>
  </si>
  <si>
    <t>자재 18</t>
  </si>
  <si>
    <t>48</t>
  </si>
  <si>
    <t>56</t>
  </si>
  <si>
    <t>93</t>
  </si>
  <si>
    <t>자재 19</t>
  </si>
  <si>
    <t>자재 20</t>
  </si>
  <si>
    <t>618</t>
  </si>
  <si>
    <t>476</t>
  </si>
  <si>
    <t>자재 21</t>
  </si>
  <si>
    <t>자재 22</t>
  </si>
  <si>
    <t>자재 23</t>
  </si>
  <si>
    <t>자재 24</t>
  </si>
  <si>
    <t>자재 25</t>
  </si>
  <si>
    <t>990</t>
  </si>
  <si>
    <t>Ⅰ-899</t>
  </si>
  <si>
    <t>자재 26</t>
  </si>
  <si>
    <t>자재 27</t>
  </si>
  <si>
    <t>자재 28</t>
  </si>
  <si>
    <t>683</t>
  </si>
  <si>
    <t>991</t>
  </si>
  <si>
    <t>자재 29</t>
  </si>
  <si>
    <t>자재 30</t>
  </si>
  <si>
    <t>자재 31</t>
  </si>
  <si>
    <t>850</t>
  </si>
  <si>
    <t>592</t>
  </si>
  <si>
    <t>831</t>
  </si>
  <si>
    <t>자재 32</t>
  </si>
  <si>
    <t>841</t>
  </si>
  <si>
    <t>자재 33</t>
  </si>
  <si>
    <t>자재 34</t>
  </si>
  <si>
    <t>744</t>
  </si>
  <si>
    <t>548</t>
  </si>
  <si>
    <t>782</t>
  </si>
  <si>
    <t>자재 35</t>
  </si>
  <si>
    <t>자재 36</t>
  </si>
  <si>
    <t>자재 37</t>
  </si>
  <si>
    <t>745</t>
  </si>
  <si>
    <t>552</t>
  </si>
  <si>
    <t>777</t>
  </si>
  <si>
    <t>자재 38</t>
  </si>
  <si>
    <t>자재 39</t>
  </si>
  <si>
    <t>자재 40</t>
  </si>
  <si>
    <t>자재 41</t>
  </si>
  <si>
    <t>자재 42</t>
  </si>
  <si>
    <t>자재 43</t>
  </si>
  <si>
    <t>590</t>
  </si>
  <si>
    <t>826</t>
  </si>
  <si>
    <t>자재 44</t>
  </si>
  <si>
    <t>자재 45</t>
  </si>
  <si>
    <t>747</t>
  </si>
  <si>
    <t>549</t>
  </si>
  <si>
    <t>776</t>
  </si>
  <si>
    <t>자재 46</t>
  </si>
  <si>
    <t>자재 47</t>
  </si>
  <si>
    <t>자재 48</t>
  </si>
  <si>
    <t>Ⅰ-759</t>
  </si>
  <si>
    <t>자재 49</t>
  </si>
  <si>
    <t>자재 50</t>
  </si>
  <si>
    <t>837</t>
  </si>
  <si>
    <t>자재 51</t>
  </si>
  <si>
    <t>자재 52</t>
  </si>
  <si>
    <t>57</t>
  </si>
  <si>
    <t>59</t>
  </si>
  <si>
    <t>자재 53</t>
  </si>
  <si>
    <t>자재 54</t>
  </si>
  <si>
    <t>(하)150</t>
  </si>
  <si>
    <t>자재 55</t>
  </si>
  <si>
    <t>(하)151</t>
  </si>
  <si>
    <t>자재 56</t>
  </si>
  <si>
    <t>자재 57</t>
  </si>
  <si>
    <t>자재 58</t>
  </si>
  <si>
    <t>C</t>
  </si>
  <si>
    <t>1583</t>
  </si>
  <si>
    <t>자재 59</t>
  </si>
  <si>
    <t>자재 60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</si>
  <si>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</si>
  <si>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</si>
  <si>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</si>
  <si>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</si>
  <si>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</si>
  <si>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</si>
  <si>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</si>
  <si>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</si>
  <si>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</si>
  <si>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</si>
  <si>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</si>
  <si>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</si>
  <si>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</si>
  <si>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</si>
  <si>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</si>
  <si>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</si>
  <si>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</si>
  <si>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</si>
  <si>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</si>
  <si>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</si>
  <si>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</si>
  <si>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</si>
  <si>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</si>
  <si>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</si>
  <si>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</si>
  <si>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</si>
  <si>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</si>
  <si>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</si>
  <si>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</si>
  <si>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</si>
  <si>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</si>
  <si>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</si>
  <si>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</si>
  <si>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</si>
  <si>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</si>
  <si>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</si>
  <si>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</si>
  <si>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</si>
  <si>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</si>
  <si>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</si>
  <si>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</si>
  <si>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</si>
  <si>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</si>
  <si>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</si>
  <si>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</si>
  <si>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</si>
  <si>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</si>
  <si>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</si>
  <si>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</si>
  <si>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</si>
  <si>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</si>
  <si>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</si>
  <si>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</si>
  <si>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</si>
  <si>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</si>
  <si>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</si>
  <si>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</si>
  <si>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</si>
  <si>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</si>
  <si>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</si>
  <si>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</si>
  <si>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</si>
  <si>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</si>
  <si>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</si>
  <si>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</si>
  <si>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</si>
  <si>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</si>
  <si>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</si>
  <si>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</si>
  <si>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</si>
  <si>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</si>
  <si>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</si>
  <si>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</si>
  <si>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</si>
  <si>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</si>
  <si>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</si>
  <si>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</si>
  <si>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</si>
  <si>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</si>
  <si>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</si>
  <si>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</si>
  <si>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</si>
  <si>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</si>
  <si>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</si>
  <si>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</si>
  <si>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</si>
  <si>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</si>
  <si>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</si>
  <si>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</si>
  <si>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</si>
  <si>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</si>
  <si>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</si>
  <si>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</si>
  <si>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</si>
  <si>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</si>
  <si>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</si>
  <si>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</si>
  <si>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</si>
  <si>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</si>
  <si>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</si>
  <si>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</si>
  <si>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</si>
  <si>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</si>
  <si>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가    설    비</t>
  </si>
  <si>
    <t>완    제    품</t>
  </si>
  <si>
    <t>...</t>
  </si>
  <si>
    <t>공    사    원    가    계    산    서</t>
  </si>
  <si>
    <t xml:space="preserve">공사명 [ 본관 물탱크 등 기계설비 교체 설계용역(물탱크 교체공사)(7층저수조실) ] [ 기계설비공사 ] </t>
    <phoneticPr fontId="9" type="noConversion"/>
  </si>
  <si>
    <t xml:space="preserve">  금                액</t>
  </si>
  <si>
    <t xml:space="preserve"> 구    성    비 (%)</t>
  </si>
  <si>
    <t xml:space="preserve"> 비         고</t>
  </si>
  <si>
    <t>순 공 사 원 가</t>
    <phoneticPr fontId="9" type="noConversion"/>
  </si>
  <si>
    <t>재     료     비</t>
    <phoneticPr fontId="9" type="noConversion"/>
  </si>
  <si>
    <t>직    접    재    료    비</t>
    <phoneticPr fontId="9" type="noConversion"/>
  </si>
  <si>
    <t>작 업 설 . 부 산 물 등</t>
    <phoneticPr fontId="9" type="noConversion"/>
  </si>
  <si>
    <t xml:space="preserve"> [소                        계]</t>
    <phoneticPr fontId="9" type="noConversion"/>
  </si>
  <si>
    <t>노    무    비</t>
    <phoneticPr fontId="9" type="noConversion"/>
  </si>
  <si>
    <t>직    접    노    무    비</t>
    <phoneticPr fontId="9" type="noConversion"/>
  </si>
  <si>
    <t>간    접    노    무    비</t>
    <phoneticPr fontId="9" type="noConversion"/>
  </si>
  <si>
    <t xml:space="preserve">  직접노무비의 17.5%</t>
    <phoneticPr fontId="9" type="noConversion"/>
  </si>
  <si>
    <t>[소                         계]</t>
    <phoneticPr fontId="9" type="noConversion"/>
  </si>
  <si>
    <t>경           비</t>
    <phoneticPr fontId="9" type="noConversion"/>
  </si>
  <si>
    <t>기      계      경      비</t>
    <phoneticPr fontId="9" type="noConversion"/>
  </si>
  <si>
    <t>산    재    보    험   료</t>
    <phoneticPr fontId="9" type="noConversion"/>
  </si>
  <si>
    <t xml:space="preserve">  노무비의 3.56%</t>
    <phoneticPr fontId="9" type="noConversion"/>
  </si>
  <si>
    <t>고    용    보    험   료</t>
    <phoneticPr fontId="9" type="noConversion"/>
  </si>
  <si>
    <t xml:space="preserve">  노무비의 1.01%</t>
    <phoneticPr fontId="9" type="noConversion"/>
  </si>
  <si>
    <t>건    강    보    험   료</t>
    <phoneticPr fontId="9" type="noConversion"/>
  </si>
  <si>
    <t xml:space="preserve">  직접노무비의 3.595%</t>
    <phoneticPr fontId="9" type="noConversion"/>
  </si>
  <si>
    <t>노 인 장 기 요 양 보 험 료</t>
    <phoneticPr fontId="9" type="noConversion"/>
  </si>
  <si>
    <t xml:space="preserve">  건강보험료의 13.14%</t>
    <phoneticPr fontId="9" type="noConversion"/>
  </si>
  <si>
    <t>연    금    보    험   료</t>
    <phoneticPr fontId="9" type="noConversion"/>
  </si>
  <si>
    <t xml:space="preserve">  직접노무비의 4.75%</t>
    <phoneticPr fontId="9" type="noConversion"/>
  </si>
  <si>
    <t>산 업 안 전 보 건 관 리 비</t>
    <phoneticPr fontId="9" type="noConversion"/>
  </si>
  <si>
    <t xml:space="preserve">  (재료비+직노+관급)*3.11% </t>
    <phoneticPr fontId="9" type="noConversion"/>
  </si>
  <si>
    <t>환    경    관    리   비</t>
    <phoneticPr fontId="9" type="noConversion"/>
  </si>
  <si>
    <t>건 설 기 계 지 급 수 수 료</t>
    <phoneticPr fontId="9" type="noConversion"/>
  </si>
  <si>
    <t>퇴  직  공  제  부  금  비</t>
    <phoneticPr fontId="9" type="noConversion"/>
  </si>
  <si>
    <t xml:space="preserve">  직접노무비의 2.3%</t>
    <phoneticPr fontId="9" type="noConversion"/>
  </si>
  <si>
    <t>기      타      경      비</t>
    <phoneticPr fontId="9" type="noConversion"/>
  </si>
  <si>
    <t xml:space="preserve">  (재료비+노무비)*5.0%</t>
    <phoneticPr fontId="9" type="noConversion"/>
  </si>
  <si>
    <t>석    면    분    담   금</t>
    <phoneticPr fontId="9" type="noConversion"/>
  </si>
  <si>
    <t xml:space="preserve">  노무비의 0.006%</t>
    <phoneticPr fontId="9" type="noConversion"/>
  </si>
  <si>
    <t>임 금 채 권 부 담 금</t>
    <phoneticPr fontId="9" type="noConversion"/>
  </si>
  <si>
    <t xml:space="preserve">  노무비의 0.09%</t>
    <phoneticPr fontId="9" type="noConversion"/>
  </si>
  <si>
    <t>[소                       계]</t>
    <phoneticPr fontId="9" type="noConversion"/>
  </si>
  <si>
    <t>계</t>
  </si>
  <si>
    <t>일           반           관           리           비</t>
    <phoneticPr fontId="9" type="noConversion"/>
  </si>
  <si>
    <t xml:space="preserve">  계의 8%</t>
    <phoneticPr fontId="9" type="noConversion"/>
  </si>
  <si>
    <t>이                                                      윤</t>
    <phoneticPr fontId="9" type="noConversion"/>
  </si>
  <si>
    <t xml:space="preserve">  (노무비+경비+일반관리비)*15%</t>
    <phoneticPr fontId="9" type="noConversion"/>
  </si>
  <si>
    <t>공                 급                가               액</t>
    <phoneticPr fontId="9" type="noConversion"/>
  </si>
  <si>
    <t>작           업           부           산           물</t>
    <phoneticPr fontId="9" type="noConversion"/>
  </si>
  <si>
    <t>부           가           가           치           세</t>
    <phoneticPr fontId="9" type="noConversion"/>
  </si>
  <si>
    <t xml:space="preserve"> (공급가액+T.A.B)의 10%</t>
    <phoneticPr fontId="9" type="noConversion"/>
  </si>
  <si>
    <t>도                급               금                액</t>
    <phoneticPr fontId="9" type="noConversion"/>
  </si>
  <si>
    <t>분           담           금           공           사</t>
    <phoneticPr fontId="9" type="noConversion"/>
  </si>
  <si>
    <t>도           급           자           관           급</t>
    <phoneticPr fontId="9" type="noConversion"/>
  </si>
  <si>
    <t xml:space="preserve"> 부가가치세,조달수수료포함</t>
    <phoneticPr fontId="9" type="noConversion"/>
  </si>
  <si>
    <t>관           급           자           관           급</t>
    <phoneticPr fontId="9" type="noConversion"/>
  </si>
  <si>
    <t xml:space="preserve"> 부가가치세,조달수수료포함</t>
    <phoneticPr fontId="9" type="noConversion"/>
  </si>
  <si>
    <t>결                정               금                액</t>
    <phoneticPr fontId="9" type="noConversion"/>
  </si>
  <si>
    <t xml:space="preserve">  (재료비+직노+기경)*0.3% </t>
    <phoneticPr fontId="9" type="noConversion"/>
  </si>
  <si>
    <t xml:space="preserve">  (재료비+직노+기경)*0.1%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</si>
</sst>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.00#"/>
    <numFmt numFmtId="178" formatCode="#,##0.0"/>
    <numFmt numFmtId="179" formatCode="#,##0.00#;\-#,##0.00#;#"/>
    <numFmt numFmtId="180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80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80" fontId="10" fillId="0" borderId="12" xfId="1" applyNumberFormat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180" fontId="8" fillId="0" borderId="17" xfId="2" applyNumberFormat="1" applyFont="1" applyBorder="1" applyAlignment="1">
      <alignment horizontal="right" vertical="center"/>
    </xf>
    <xf numFmtId="0" fontId="8" fillId="0" borderId="17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21" xfId="1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0" fontId="8" fillId="0" borderId="8" xfId="1" applyFont="1" applyBorder="1" applyAlignment="1">
      <alignment vertical="center"/>
    </xf>
    <xf numFmtId="0" fontId="8" fillId="0" borderId="22" xfId="1" applyFont="1" applyBorder="1" applyAlignment="1">
      <alignment vertical="center"/>
    </xf>
    <xf numFmtId="0" fontId="8" fillId="0" borderId="25" xfId="1" applyFont="1" applyBorder="1" applyAlignment="1">
      <alignment horizontal="center" vertical="center"/>
    </xf>
    <xf numFmtId="0" fontId="8" fillId="0" borderId="30" xfId="1" applyFont="1" applyBorder="1" applyAlignment="1">
      <alignment vertical="center"/>
    </xf>
    <xf numFmtId="180" fontId="8" fillId="0" borderId="32" xfId="2" applyNumberFormat="1" applyFont="1" applyBorder="1" applyAlignment="1">
      <alignment horizontal="right" vertical="center"/>
    </xf>
    <xf numFmtId="0" fontId="8" fillId="0" borderId="32" xfId="1" applyFont="1" applyBorder="1" applyAlignment="1">
      <alignment vertical="center"/>
    </xf>
    <xf numFmtId="0" fontId="8" fillId="0" borderId="33" xfId="1" applyFont="1" applyBorder="1" applyAlignment="1">
      <alignment vertical="center"/>
    </xf>
    <xf numFmtId="180" fontId="8" fillId="0" borderId="0" xfId="3" applyNumberFormat="1" applyFont="1" applyAlignment="1">
      <alignment horizontal="right" vertical="center"/>
    </xf>
    <xf numFmtId="180" fontId="8" fillId="2" borderId="8" xfId="2" applyNumberFormat="1" applyFont="1" applyFill="1" applyBorder="1" applyAlignment="1">
      <alignment horizontal="right" vertical="center"/>
    </xf>
    <xf numFmtId="0" fontId="8" fillId="2" borderId="8" xfId="1" applyFont="1" applyFill="1" applyBorder="1" applyAlignment="1">
      <alignment vertical="center"/>
    </xf>
    <xf numFmtId="0" fontId="8" fillId="2" borderId="22" xfId="1" applyFont="1" applyFill="1" applyBorder="1" applyAlignment="1">
      <alignment vertical="center"/>
    </xf>
    <xf numFmtId="0" fontId="8" fillId="0" borderId="2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10" fillId="0" borderId="14" xfId="1" applyFont="1" applyBorder="1" applyAlignment="1">
      <alignment horizontal="center" vertical="center" textRotation="255"/>
    </xf>
    <xf numFmtId="0" fontId="10" fillId="0" borderId="19" xfId="1" applyFont="1" applyBorder="1" applyAlignment="1">
      <alignment horizontal="center" vertical="center" textRotation="255"/>
    </xf>
    <xf numFmtId="0" fontId="10" fillId="0" borderId="26" xfId="1" applyFont="1" applyBorder="1" applyAlignment="1">
      <alignment horizontal="center" vertical="center" textRotation="255"/>
    </xf>
    <xf numFmtId="0" fontId="8" fillId="0" borderId="15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4">
    <cellStyle name="쉼표 [0] 2" xfId="3" xr:uid="{00000000-0005-0000-0000-000000000000}"/>
    <cellStyle name="쉼표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BreakPreview" topLeftCell="A12" zoomScaleNormal="100" zoomScaleSheetLayoutView="100" workbookViewId="0">
      <selection activeCell="D27" sqref="D27:D31"/>
    </sheetView>
  </sheetViews>
  <sheetFormatPr defaultRowHeight="13.5" x14ac:dyDescent="0.3"/>
  <cols>
    <col min="1" max="1" width="14" style="42" customWidth="1"/>
    <col min="2" max="2" width="19.5" style="42" customWidth="1"/>
    <col min="3" max="3" width="32.25" style="42" customWidth="1"/>
    <col min="4" max="4" width="32.25" style="43" customWidth="1"/>
    <col min="5" max="5" width="35.875" style="42" customWidth="1"/>
    <col min="6" max="6" width="15.375" style="42" customWidth="1"/>
    <col min="7" max="256" width="9" style="42"/>
    <col min="257" max="257" width="14" style="42" customWidth="1"/>
    <col min="258" max="258" width="19.5" style="42" customWidth="1"/>
    <col min="259" max="260" width="32.25" style="42" customWidth="1"/>
    <col min="261" max="261" width="35.875" style="42" customWidth="1"/>
    <col min="262" max="262" width="15.375" style="42" customWidth="1"/>
    <col min="263" max="512" width="9" style="42"/>
    <col min="513" max="513" width="14" style="42" customWidth="1"/>
    <col min="514" max="514" width="19.5" style="42" customWidth="1"/>
    <col min="515" max="516" width="32.25" style="42" customWidth="1"/>
    <col min="517" max="517" width="35.875" style="42" customWidth="1"/>
    <col min="518" max="518" width="15.375" style="42" customWidth="1"/>
    <col min="519" max="768" width="9" style="42"/>
    <col min="769" max="769" width="14" style="42" customWidth="1"/>
    <col min="770" max="770" width="19.5" style="42" customWidth="1"/>
    <col min="771" max="772" width="32.25" style="42" customWidth="1"/>
    <col min="773" max="773" width="35.875" style="42" customWidth="1"/>
    <col min="774" max="774" width="15.375" style="42" customWidth="1"/>
    <col min="775" max="1024" width="9" style="42"/>
    <col min="1025" max="1025" width="14" style="42" customWidth="1"/>
    <col min="1026" max="1026" width="19.5" style="42" customWidth="1"/>
    <col min="1027" max="1028" width="32.25" style="42" customWidth="1"/>
    <col min="1029" max="1029" width="35.875" style="42" customWidth="1"/>
    <col min="1030" max="1030" width="15.375" style="42" customWidth="1"/>
    <col min="1031" max="1280" width="9" style="42"/>
    <col min="1281" max="1281" width="14" style="42" customWidth="1"/>
    <col min="1282" max="1282" width="19.5" style="42" customWidth="1"/>
    <col min="1283" max="1284" width="32.25" style="42" customWidth="1"/>
    <col min="1285" max="1285" width="35.875" style="42" customWidth="1"/>
    <col min="1286" max="1286" width="15.375" style="42" customWidth="1"/>
    <col min="1287" max="1536" width="9" style="42"/>
    <col min="1537" max="1537" width="14" style="42" customWidth="1"/>
    <col min="1538" max="1538" width="19.5" style="42" customWidth="1"/>
    <col min="1539" max="1540" width="32.25" style="42" customWidth="1"/>
    <col min="1541" max="1541" width="35.875" style="42" customWidth="1"/>
    <col min="1542" max="1542" width="15.375" style="42" customWidth="1"/>
    <col min="1543" max="1792" width="9" style="42"/>
    <col min="1793" max="1793" width="14" style="42" customWidth="1"/>
    <col min="1794" max="1794" width="19.5" style="42" customWidth="1"/>
    <col min="1795" max="1796" width="32.25" style="42" customWidth="1"/>
    <col min="1797" max="1797" width="35.875" style="42" customWidth="1"/>
    <col min="1798" max="1798" width="15.375" style="42" customWidth="1"/>
    <col min="1799" max="2048" width="9" style="42"/>
    <col min="2049" max="2049" width="14" style="42" customWidth="1"/>
    <col min="2050" max="2050" width="19.5" style="42" customWidth="1"/>
    <col min="2051" max="2052" width="32.25" style="42" customWidth="1"/>
    <col min="2053" max="2053" width="35.875" style="42" customWidth="1"/>
    <col min="2054" max="2054" width="15.375" style="42" customWidth="1"/>
    <col min="2055" max="2304" width="9" style="42"/>
    <col min="2305" max="2305" width="14" style="42" customWidth="1"/>
    <col min="2306" max="2306" width="19.5" style="42" customWidth="1"/>
    <col min="2307" max="2308" width="32.25" style="42" customWidth="1"/>
    <col min="2309" max="2309" width="35.875" style="42" customWidth="1"/>
    <col min="2310" max="2310" width="15.375" style="42" customWidth="1"/>
    <col min="2311" max="2560" width="9" style="42"/>
    <col min="2561" max="2561" width="14" style="42" customWidth="1"/>
    <col min="2562" max="2562" width="19.5" style="42" customWidth="1"/>
    <col min="2563" max="2564" width="32.25" style="42" customWidth="1"/>
    <col min="2565" max="2565" width="35.875" style="42" customWidth="1"/>
    <col min="2566" max="2566" width="15.375" style="42" customWidth="1"/>
    <col min="2567" max="2816" width="9" style="42"/>
    <col min="2817" max="2817" width="14" style="42" customWidth="1"/>
    <col min="2818" max="2818" width="19.5" style="42" customWidth="1"/>
    <col min="2819" max="2820" width="32.25" style="42" customWidth="1"/>
    <col min="2821" max="2821" width="35.875" style="42" customWidth="1"/>
    <col min="2822" max="2822" width="15.375" style="42" customWidth="1"/>
    <col min="2823" max="3072" width="9" style="42"/>
    <col min="3073" max="3073" width="14" style="42" customWidth="1"/>
    <col min="3074" max="3074" width="19.5" style="42" customWidth="1"/>
    <col min="3075" max="3076" width="32.25" style="42" customWidth="1"/>
    <col min="3077" max="3077" width="35.875" style="42" customWidth="1"/>
    <col min="3078" max="3078" width="15.375" style="42" customWidth="1"/>
    <col min="3079" max="3328" width="9" style="42"/>
    <col min="3329" max="3329" width="14" style="42" customWidth="1"/>
    <col min="3330" max="3330" width="19.5" style="42" customWidth="1"/>
    <col min="3331" max="3332" width="32.25" style="42" customWidth="1"/>
    <col min="3333" max="3333" width="35.875" style="42" customWidth="1"/>
    <col min="3334" max="3334" width="15.375" style="42" customWidth="1"/>
    <col min="3335" max="3584" width="9" style="42"/>
    <col min="3585" max="3585" width="14" style="42" customWidth="1"/>
    <col min="3586" max="3586" width="19.5" style="42" customWidth="1"/>
    <col min="3587" max="3588" width="32.25" style="42" customWidth="1"/>
    <col min="3589" max="3589" width="35.875" style="42" customWidth="1"/>
    <col min="3590" max="3590" width="15.375" style="42" customWidth="1"/>
    <col min="3591" max="3840" width="9" style="42"/>
    <col min="3841" max="3841" width="14" style="42" customWidth="1"/>
    <col min="3842" max="3842" width="19.5" style="42" customWidth="1"/>
    <col min="3843" max="3844" width="32.25" style="42" customWidth="1"/>
    <col min="3845" max="3845" width="35.875" style="42" customWidth="1"/>
    <col min="3846" max="3846" width="15.375" style="42" customWidth="1"/>
    <col min="3847" max="4096" width="9" style="42"/>
    <col min="4097" max="4097" width="14" style="42" customWidth="1"/>
    <col min="4098" max="4098" width="19.5" style="42" customWidth="1"/>
    <col min="4099" max="4100" width="32.25" style="42" customWidth="1"/>
    <col min="4101" max="4101" width="35.875" style="42" customWidth="1"/>
    <col min="4102" max="4102" width="15.375" style="42" customWidth="1"/>
    <col min="4103" max="4352" width="9" style="42"/>
    <col min="4353" max="4353" width="14" style="42" customWidth="1"/>
    <col min="4354" max="4354" width="19.5" style="42" customWidth="1"/>
    <col min="4355" max="4356" width="32.25" style="42" customWidth="1"/>
    <col min="4357" max="4357" width="35.875" style="42" customWidth="1"/>
    <col min="4358" max="4358" width="15.375" style="42" customWidth="1"/>
    <col min="4359" max="4608" width="9" style="42"/>
    <col min="4609" max="4609" width="14" style="42" customWidth="1"/>
    <col min="4610" max="4610" width="19.5" style="42" customWidth="1"/>
    <col min="4611" max="4612" width="32.25" style="42" customWidth="1"/>
    <col min="4613" max="4613" width="35.875" style="42" customWidth="1"/>
    <col min="4614" max="4614" width="15.375" style="42" customWidth="1"/>
    <col min="4615" max="4864" width="9" style="42"/>
    <col min="4865" max="4865" width="14" style="42" customWidth="1"/>
    <col min="4866" max="4866" width="19.5" style="42" customWidth="1"/>
    <col min="4867" max="4868" width="32.25" style="42" customWidth="1"/>
    <col min="4869" max="4869" width="35.875" style="42" customWidth="1"/>
    <col min="4870" max="4870" width="15.375" style="42" customWidth="1"/>
    <col min="4871" max="5120" width="9" style="42"/>
    <col min="5121" max="5121" width="14" style="42" customWidth="1"/>
    <col min="5122" max="5122" width="19.5" style="42" customWidth="1"/>
    <col min="5123" max="5124" width="32.25" style="42" customWidth="1"/>
    <col min="5125" max="5125" width="35.875" style="42" customWidth="1"/>
    <col min="5126" max="5126" width="15.375" style="42" customWidth="1"/>
    <col min="5127" max="5376" width="9" style="42"/>
    <col min="5377" max="5377" width="14" style="42" customWidth="1"/>
    <col min="5378" max="5378" width="19.5" style="42" customWidth="1"/>
    <col min="5379" max="5380" width="32.25" style="42" customWidth="1"/>
    <col min="5381" max="5381" width="35.875" style="42" customWidth="1"/>
    <col min="5382" max="5382" width="15.375" style="42" customWidth="1"/>
    <col min="5383" max="5632" width="9" style="42"/>
    <col min="5633" max="5633" width="14" style="42" customWidth="1"/>
    <col min="5634" max="5634" width="19.5" style="42" customWidth="1"/>
    <col min="5635" max="5636" width="32.25" style="42" customWidth="1"/>
    <col min="5637" max="5637" width="35.875" style="42" customWidth="1"/>
    <col min="5638" max="5638" width="15.375" style="42" customWidth="1"/>
    <col min="5639" max="5888" width="9" style="42"/>
    <col min="5889" max="5889" width="14" style="42" customWidth="1"/>
    <col min="5890" max="5890" width="19.5" style="42" customWidth="1"/>
    <col min="5891" max="5892" width="32.25" style="42" customWidth="1"/>
    <col min="5893" max="5893" width="35.875" style="42" customWidth="1"/>
    <col min="5894" max="5894" width="15.375" style="42" customWidth="1"/>
    <col min="5895" max="6144" width="9" style="42"/>
    <col min="6145" max="6145" width="14" style="42" customWidth="1"/>
    <col min="6146" max="6146" width="19.5" style="42" customWidth="1"/>
    <col min="6147" max="6148" width="32.25" style="42" customWidth="1"/>
    <col min="6149" max="6149" width="35.875" style="42" customWidth="1"/>
    <col min="6150" max="6150" width="15.375" style="42" customWidth="1"/>
    <col min="6151" max="6400" width="9" style="42"/>
    <col min="6401" max="6401" width="14" style="42" customWidth="1"/>
    <col min="6402" max="6402" width="19.5" style="42" customWidth="1"/>
    <col min="6403" max="6404" width="32.25" style="42" customWidth="1"/>
    <col min="6405" max="6405" width="35.875" style="42" customWidth="1"/>
    <col min="6406" max="6406" width="15.375" style="42" customWidth="1"/>
    <col min="6407" max="6656" width="9" style="42"/>
    <col min="6657" max="6657" width="14" style="42" customWidth="1"/>
    <col min="6658" max="6658" width="19.5" style="42" customWidth="1"/>
    <col min="6659" max="6660" width="32.25" style="42" customWidth="1"/>
    <col min="6661" max="6661" width="35.875" style="42" customWidth="1"/>
    <col min="6662" max="6662" width="15.375" style="42" customWidth="1"/>
    <col min="6663" max="6912" width="9" style="42"/>
    <col min="6913" max="6913" width="14" style="42" customWidth="1"/>
    <col min="6914" max="6914" width="19.5" style="42" customWidth="1"/>
    <col min="6915" max="6916" width="32.25" style="42" customWidth="1"/>
    <col min="6917" max="6917" width="35.875" style="42" customWidth="1"/>
    <col min="6918" max="6918" width="15.375" style="42" customWidth="1"/>
    <col min="6919" max="7168" width="9" style="42"/>
    <col min="7169" max="7169" width="14" style="42" customWidth="1"/>
    <col min="7170" max="7170" width="19.5" style="42" customWidth="1"/>
    <col min="7171" max="7172" width="32.25" style="42" customWidth="1"/>
    <col min="7173" max="7173" width="35.875" style="42" customWidth="1"/>
    <col min="7174" max="7174" width="15.375" style="42" customWidth="1"/>
    <col min="7175" max="7424" width="9" style="42"/>
    <col min="7425" max="7425" width="14" style="42" customWidth="1"/>
    <col min="7426" max="7426" width="19.5" style="42" customWidth="1"/>
    <col min="7427" max="7428" width="32.25" style="42" customWidth="1"/>
    <col min="7429" max="7429" width="35.875" style="42" customWidth="1"/>
    <col min="7430" max="7430" width="15.375" style="42" customWidth="1"/>
    <col min="7431" max="7680" width="9" style="42"/>
    <col min="7681" max="7681" width="14" style="42" customWidth="1"/>
    <col min="7682" max="7682" width="19.5" style="42" customWidth="1"/>
    <col min="7683" max="7684" width="32.25" style="42" customWidth="1"/>
    <col min="7685" max="7685" width="35.875" style="42" customWidth="1"/>
    <col min="7686" max="7686" width="15.375" style="42" customWidth="1"/>
    <col min="7687" max="7936" width="9" style="42"/>
    <col min="7937" max="7937" width="14" style="42" customWidth="1"/>
    <col min="7938" max="7938" width="19.5" style="42" customWidth="1"/>
    <col min="7939" max="7940" width="32.25" style="42" customWidth="1"/>
    <col min="7941" max="7941" width="35.875" style="42" customWidth="1"/>
    <col min="7942" max="7942" width="15.375" style="42" customWidth="1"/>
    <col min="7943" max="8192" width="9" style="42"/>
    <col min="8193" max="8193" width="14" style="42" customWidth="1"/>
    <col min="8194" max="8194" width="19.5" style="42" customWidth="1"/>
    <col min="8195" max="8196" width="32.25" style="42" customWidth="1"/>
    <col min="8197" max="8197" width="35.875" style="42" customWidth="1"/>
    <col min="8198" max="8198" width="15.375" style="42" customWidth="1"/>
    <col min="8199" max="8448" width="9" style="42"/>
    <col min="8449" max="8449" width="14" style="42" customWidth="1"/>
    <col min="8450" max="8450" width="19.5" style="42" customWidth="1"/>
    <col min="8451" max="8452" width="32.25" style="42" customWidth="1"/>
    <col min="8453" max="8453" width="35.875" style="42" customWidth="1"/>
    <col min="8454" max="8454" width="15.375" style="42" customWidth="1"/>
    <col min="8455" max="8704" width="9" style="42"/>
    <col min="8705" max="8705" width="14" style="42" customWidth="1"/>
    <col min="8706" max="8706" width="19.5" style="42" customWidth="1"/>
    <col min="8707" max="8708" width="32.25" style="42" customWidth="1"/>
    <col min="8709" max="8709" width="35.875" style="42" customWidth="1"/>
    <col min="8710" max="8710" width="15.375" style="42" customWidth="1"/>
    <col min="8711" max="8960" width="9" style="42"/>
    <col min="8961" max="8961" width="14" style="42" customWidth="1"/>
    <col min="8962" max="8962" width="19.5" style="42" customWidth="1"/>
    <col min="8963" max="8964" width="32.25" style="42" customWidth="1"/>
    <col min="8965" max="8965" width="35.875" style="42" customWidth="1"/>
    <col min="8966" max="8966" width="15.375" style="42" customWidth="1"/>
    <col min="8967" max="9216" width="9" style="42"/>
    <col min="9217" max="9217" width="14" style="42" customWidth="1"/>
    <col min="9218" max="9218" width="19.5" style="42" customWidth="1"/>
    <col min="9219" max="9220" width="32.25" style="42" customWidth="1"/>
    <col min="9221" max="9221" width="35.875" style="42" customWidth="1"/>
    <col min="9222" max="9222" width="15.375" style="42" customWidth="1"/>
    <col min="9223" max="9472" width="9" style="42"/>
    <col min="9473" max="9473" width="14" style="42" customWidth="1"/>
    <col min="9474" max="9474" width="19.5" style="42" customWidth="1"/>
    <col min="9475" max="9476" width="32.25" style="42" customWidth="1"/>
    <col min="9477" max="9477" width="35.875" style="42" customWidth="1"/>
    <col min="9478" max="9478" width="15.375" style="42" customWidth="1"/>
    <col min="9479" max="9728" width="9" style="42"/>
    <col min="9729" max="9729" width="14" style="42" customWidth="1"/>
    <col min="9730" max="9730" width="19.5" style="42" customWidth="1"/>
    <col min="9731" max="9732" width="32.25" style="42" customWidth="1"/>
    <col min="9733" max="9733" width="35.875" style="42" customWidth="1"/>
    <col min="9734" max="9734" width="15.375" style="42" customWidth="1"/>
    <col min="9735" max="9984" width="9" style="42"/>
    <col min="9985" max="9985" width="14" style="42" customWidth="1"/>
    <col min="9986" max="9986" width="19.5" style="42" customWidth="1"/>
    <col min="9987" max="9988" width="32.25" style="42" customWidth="1"/>
    <col min="9989" max="9989" width="35.875" style="42" customWidth="1"/>
    <col min="9990" max="9990" width="15.375" style="42" customWidth="1"/>
    <col min="9991" max="10240" width="9" style="42"/>
    <col min="10241" max="10241" width="14" style="42" customWidth="1"/>
    <col min="10242" max="10242" width="19.5" style="42" customWidth="1"/>
    <col min="10243" max="10244" width="32.25" style="42" customWidth="1"/>
    <col min="10245" max="10245" width="35.875" style="42" customWidth="1"/>
    <col min="10246" max="10246" width="15.375" style="42" customWidth="1"/>
    <col min="10247" max="10496" width="9" style="42"/>
    <col min="10497" max="10497" width="14" style="42" customWidth="1"/>
    <col min="10498" max="10498" width="19.5" style="42" customWidth="1"/>
    <col min="10499" max="10500" width="32.25" style="42" customWidth="1"/>
    <col min="10501" max="10501" width="35.875" style="42" customWidth="1"/>
    <col min="10502" max="10502" width="15.375" style="42" customWidth="1"/>
    <col min="10503" max="10752" width="9" style="42"/>
    <col min="10753" max="10753" width="14" style="42" customWidth="1"/>
    <col min="10754" max="10754" width="19.5" style="42" customWidth="1"/>
    <col min="10755" max="10756" width="32.25" style="42" customWidth="1"/>
    <col min="10757" max="10757" width="35.875" style="42" customWidth="1"/>
    <col min="10758" max="10758" width="15.375" style="42" customWidth="1"/>
    <col min="10759" max="11008" width="9" style="42"/>
    <col min="11009" max="11009" width="14" style="42" customWidth="1"/>
    <col min="11010" max="11010" width="19.5" style="42" customWidth="1"/>
    <col min="11011" max="11012" width="32.25" style="42" customWidth="1"/>
    <col min="11013" max="11013" width="35.875" style="42" customWidth="1"/>
    <col min="11014" max="11014" width="15.375" style="42" customWidth="1"/>
    <col min="11015" max="11264" width="9" style="42"/>
    <col min="11265" max="11265" width="14" style="42" customWidth="1"/>
    <col min="11266" max="11266" width="19.5" style="42" customWidth="1"/>
    <col min="11267" max="11268" width="32.25" style="42" customWidth="1"/>
    <col min="11269" max="11269" width="35.875" style="42" customWidth="1"/>
    <col min="11270" max="11270" width="15.375" style="42" customWidth="1"/>
    <col min="11271" max="11520" width="9" style="42"/>
    <col min="11521" max="11521" width="14" style="42" customWidth="1"/>
    <col min="11522" max="11522" width="19.5" style="42" customWidth="1"/>
    <col min="11523" max="11524" width="32.25" style="42" customWidth="1"/>
    <col min="11525" max="11525" width="35.875" style="42" customWidth="1"/>
    <col min="11526" max="11526" width="15.375" style="42" customWidth="1"/>
    <col min="11527" max="11776" width="9" style="42"/>
    <col min="11777" max="11777" width="14" style="42" customWidth="1"/>
    <col min="11778" max="11778" width="19.5" style="42" customWidth="1"/>
    <col min="11779" max="11780" width="32.25" style="42" customWidth="1"/>
    <col min="11781" max="11781" width="35.875" style="42" customWidth="1"/>
    <col min="11782" max="11782" width="15.375" style="42" customWidth="1"/>
    <col min="11783" max="12032" width="9" style="42"/>
    <col min="12033" max="12033" width="14" style="42" customWidth="1"/>
    <col min="12034" max="12034" width="19.5" style="42" customWidth="1"/>
    <col min="12035" max="12036" width="32.25" style="42" customWidth="1"/>
    <col min="12037" max="12037" width="35.875" style="42" customWidth="1"/>
    <col min="12038" max="12038" width="15.375" style="42" customWidth="1"/>
    <col min="12039" max="12288" width="9" style="42"/>
    <col min="12289" max="12289" width="14" style="42" customWidth="1"/>
    <col min="12290" max="12290" width="19.5" style="42" customWidth="1"/>
    <col min="12291" max="12292" width="32.25" style="42" customWidth="1"/>
    <col min="12293" max="12293" width="35.875" style="42" customWidth="1"/>
    <col min="12294" max="12294" width="15.375" style="42" customWidth="1"/>
    <col min="12295" max="12544" width="9" style="42"/>
    <col min="12545" max="12545" width="14" style="42" customWidth="1"/>
    <col min="12546" max="12546" width="19.5" style="42" customWidth="1"/>
    <col min="12547" max="12548" width="32.25" style="42" customWidth="1"/>
    <col min="12549" max="12549" width="35.875" style="42" customWidth="1"/>
    <col min="12550" max="12550" width="15.375" style="42" customWidth="1"/>
    <col min="12551" max="12800" width="9" style="42"/>
    <col min="12801" max="12801" width="14" style="42" customWidth="1"/>
    <col min="12802" max="12802" width="19.5" style="42" customWidth="1"/>
    <col min="12803" max="12804" width="32.25" style="42" customWidth="1"/>
    <col min="12805" max="12805" width="35.875" style="42" customWidth="1"/>
    <col min="12806" max="12806" width="15.375" style="42" customWidth="1"/>
    <col min="12807" max="13056" width="9" style="42"/>
    <col min="13057" max="13057" width="14" style="42" customWidth="1"/>
    <col min="13058" max="13058" width="19.5" style="42" customWidth="1"/>
    <col min="13059" max="13060" width="32.25" style="42" customWidth="1"/>
    <col min="13061" max="13061" width="35.875" style="42" customWidth="1"/>
    <col min="13062" max="13062" width="15.375" style="42" customWidth="1"/>
    <col min="13063" max="13312" width="9" style="42"/>
    <col min="13313" max="13313" width="14" style="42" customWidth="1"/>
    <col min="13314" max="13314" width="19.5" style="42" customWidth="1"/>
    <col min="13315" max="13316" width="32.25" style="42" customWidth="1"/>
    <col min="13317" max="13317" width="35.875" style="42" customWidth="1"/>
    <col min="13318" max="13318" width="15.375" style="42" customWidth="1"/>
    <col min="13319" max="13568" width="9" style="42"/>
    <col min="13569" max="13569" width="14" style="42" customWidth="1"/>
    <col min="13570" max="13570" width="19.5" style="42" customWidth="1"/>
    <col min="13571" max="13572" width="32.25" style="42" customWidth="1"/>
    <col min="13573" max="13573" width="35.875" style="42" customWidth="1"/>
    <col min="13574" max="13574" width="15.375" style="42" customWidth="1"/>
    <col min="13575" max="13824" width="9" style="42"/>
    <col min="13825" max="13825" width="14" style="42" customWidth="1"/>
    <col min="13826" max="13826" width="19.5" style="42" customWidth="1"/>
    <col min="13827" max="13828" width="32.25" style="42" customWidth="1"/>
    <col min="13829" max="13829" width="35.875" style="42" customWidth="1"/>
    <col min="13830" max="13830" width="15.375" style="42" customWidth="1"/>
    <col min="13831" max="14080" width="9" style="42"/>
    <col min="14081" max="14081" width="14" style="42" customWidth="1"/>
    <col min="14082" max="14082" width="19.5" style="42" customWidth="1"/>
    <col min="14083" max="14084" width="32.25" style="42" customWidth="1"/>
    <col min="14085" max="14085" width="35.875" style="42" customWidth="1"/>
    <col min="14086" max="14086" width="15.375" style="42" customWidth="1"/>
    <col min="14087" max="14336" width="9" style="42"/>
    <col min="14337" max="14337" width="14" style="42" customWidth="1"/>
    <col min="14338" max="14338" width="19.5" style="42" customWidth="1"/>
    <col min="14339" max="14340" width="32.25" style="42" customWidth="1"/>
    <col min="14341" max="14341" width="35.875" style="42" customWidth="1"/>
    <col min="14342" max="14342" width="15.375" style="42" customWidth="1"/>
    <col min="14343" max="14592" width="9" style="42"/>
    <col min="14593" max="14593" width="14" style="42" customWidth="1"/>
    <col min="14594" max="14594" width="19.5" style="42" customWidth="1"/>
    <col min="14595" max="14596" width="32.25" style="42" customWidth="1"/>
    <col min="14597" max="14597" width="35.875" style="42" customWidth="1"/>
    <col min="14598" max="14598" width="15.375" style="42" customWidth="1"/>
    <col min="14599" max="14848" width="9" style="42"/>
    <col min="14849" max="14849" width="14" style="42" customWidth="1"/>
    <col min="14850" max="14850" width="19.5" style="42" customWidth="1"/>
    <col min="14851" max="14852" width="32.25" style="42" customWidth="1"/>
    <col min="14853" max="14853" width="35.875" style="42" customWidth="1"/>
    <col min="14854" max="14854" width="15.375" style="42" customWidth="1"/>
    <col min="14855" max="15104" width="9" style="42"/>
    <col min="15105" max="15105" width="14" style="42" customWidth="1"/>
    <col min="15106" max="15106" width="19.5" style="42" customWidth="1"/>
    <col min="15107" max="15108" width="32.25" style="42" customWidth="1"/>
    <col min="15109" max="15109" width="35.875" style="42" customWidth="1"/>
    <col min="15110" max="15110" width="15.375" style="42" customWidth="1"/>
    <col min="15111" max="15360" width="9" style="42"/>
    <col min="15361" max="15361" width="14" style="42" customWidth="1"/>
    <col min="15362" max="15362" width="19.5" style="42" customWidth="1"/>
    <col min="15363" max="15364" width="32.25" style="42" customWidth="1"/>
    <col min="15365" max="15365" width="35.875" style="42" customWidth="1"/>
    <col min="15366" max="15366" width="15.375" style="42" customWidth="1"/>
    <col min="15367" max="15616" width="9" style="42"/>
    <col min="15617" max="15617" width="14" style="42" customWidth="1"/>
    <col min="15618" max="15618" width="19.5" style="42" customWidth="1"/>
    <col min="15619" max="15620" width="32.25" style="42" customWidth="1"/>
    <col min="15621" max="15621" width="35.875" style="42" customWidth="1"/>
    <col min="15622" max="15622" width="15.375" style="42" customWidth="1"/>
    <col min="15623" max="15872" width="9" style="42"/>
    <col min="15873" max="15873" width="14" style="42" customWidth="1"/>
    <col min="15874" max="15874" width="19.5" style="42" customWidth="1"/>
    <col min="15875" max="15876" width="32.25" style="42" customWidth="1"/>
    <col min="15877" max="15877" width="35.875" style="42" customWidth="1"/>
    <col min="15878" max="15878" width="15.375" style="42" customWidth="1"/>
    <col min="15879" max="16128" width="9" style="42"/>
    <col min="16129" max="16129" width="14" style="42" customWidth="1"/>
    <col min="16130" max="16130" width="19.5" style="42" customWidth="1"/>
    <col min="16131" max="16132" width="32.25" style="42" customWidth="1"/>
    <col min="16133" max="16133" width="35.875" style="42" customWidth="1"/>
    <col min="16134" max="16134" width="15.375" style="42" customWidth="1"/>
    <col min="16135" max="16384" width="9" style="42"/>
  </cols>
  <sheetData>
    <row r="1" spans="1:6" s="39" customFormat="1" ht="18.75" customHeight="1" x14ac:dyDescent="0.3">
      <c r="A1" s="67" t="s">
        <v>1202</v>
      </c>
      <c r="B1" s="67"/>
      <c r="C1" s="67"/>
      <c r="D1" s="67"/>
      <c r="E1" s="67"/>
      <c r="F1" s="67"/>
    </row>
    <row r="2" spans="1:6" s="40" customFormat="1" ht="10.5" customHeight="1" x14ac:dyDescent="0.3">
      <c r="D2" s="41"/>
    </row>
    <row r="3" spans="1:6" ht="18.75" customHeight="1" thickBot="1" x14ac:dyDescent="0.35">
      <c r="A3" s="42" t="s">
        <v>1203</v>
      </c>
    </row>
    <row r="4" spans="1:6" s="47" customFormat="1" ht="18.75" customHeight="1" thickBot="1" x14ac:dyDescent="0.35">
      <c r="A4" s="68"/>
      <c r="B4" s="69"/>
      <c r="C4" s="70"/>
      <c r="D4" s="44" t="s">
        <v>1204</v>
      </c>
      <c r="E4" s="45" t="s">
        <v>1205</v>
      </c>
      <c r="F4" s="46" t="s">
        <v>1206</v>
      </c>
    </row>
    <row r="5" spans="1:6" ht="18.75" customHeight="1" x14ac:dyDescent="0.3">
      <c r="A5" s="71" t="s">
        <v>1207</v>
      </c>
      <c r="B5" s="74" t="s">
        <v>1208</v>
      </c>
      <c r="C5" s="48" t="s">
        <v>1209</v>
      </c>
      <c r="D5" s="49"/>
      <c r="E5" s="50"/>
      <c r="F5" s="51"/>
    </row>
    <row r="6" spans="1:6" ht="18.75" customHeight="1" x14ac:dyDescent="0.3">
      <c r="A6" s="72"/>
      <c r="B6" s="75"/>
      <c r="C6" s="52" t="s">
        <v>1210</v>
      </c>
      <c r="D6" s="53"/>
      <c r="E6" s="54"/>
      <c r="F6" s="55"/>
    </row>
    <row r="7" spans="1:6" ht="18.75" customHeight="1" x14ac:dyDescent="0.3">
      <c r="A7" s="72"/>
      <c r="B7" s="76"/>
      <c r="C7" s="52" t="s">
        <v>1211</v>
      </c>
      <c r="D7" s="53">
        <f>INT(SUM(D5:D6))</f>
        <v>0</v>
      </c>
      <c r="E7" s="54"/>
      <c r="F7" s="55"/>
    </row>
    <row r="8" spans="1:6" ht="18.75" customHeight="1" x14ac:dyDescent="0.3">
      <c r="A8" s="72"/>
      <c r="B8" s="77" t="s">
        <v>1212</v>
      </c>
      <c r="C8" s="52" t="s">
        <v>1213</v>
      </c>
      <c r="D8" s="53"/>
      <c r="E8" s="54"/>
      <c r="F8" s="55"/>
    </row>
    <row r="9" spans="1:6" ht="18.75" customHeight="1" x14ac:dyDescent="0.3">
      <c r="A9" s="72"/>
      <c r="B9" s="75"/>
      <c r="C9" s="52" t="s">
        <v>1214</v>
      </c>
      <c r="D9" s="53">
        <f>INT(SUM(D8)*17.5%)</f>
        <v>0</v>
      </c>
      <c r="E9" s="54" t="s">
        <v>1215</v>
      </c>
      <c r="F9" s="55"/>
    </row>
    <row r="10" spans="1:6" ht="18.75" customHeight="1" x14ac:dyDescent="0.3">
      <c r="A10" s="72"/>
      <c r="B10" s="76"/>
      <c r="C10" s="52" t="s">
        <v>1216</v>
      </c>
      <c r="D10" s="53">
        <f>SUM(D8:D9)</f>
        <v>0</v>
      </c>
      <c r="E10" s="54"/>
      <c r="F10" s="55"/>
    </row>
    <row r="11" spans="1:6" ht="18.75" customHeight="1" x14ac:dyDescent="0.3">
      <c r="A11" s="72"/>
      <c r="B11" s="77" t="s">
        <v>1217</v>
      </c>
      <c r="C11" s="52" t="s">
        <v>1218</v>
      </c>
      <c r="D11" s="53"/>
      <c r="E11" s="54"/>
      <c r="F11" s="55"/>
    </row>
    <row r="12" spans="1:6" ht="18.75" customHeight="1" x14ac:dyDescent="0.3">
      <c r="A12" s="72"/>
      <c r="B12" s="75"/>
      <c r="C12" s="52" t="s">
        <v>1219</v>
      </c>
      <c r="D12" s="53">
        <f>INT(SUM(D10)*3.56%)</f>
        <v>0</v>
      </c>
      <c r="E12" s="54" t="s">
        <v>1220</v>
      </c>
      <c r="F12" s="55"/>
    </row>
    <row r="13" spans="1:6" ht="18.75" customHeight="1" x14ac:dyDescent="0.3">
      <c r="A13" s="72"/>
      <c r="B13" s="75"/>
      <c r="C13" s="52" t="s">
        <v>1221</v>
      </c>
      <c r="D13" s="53">
        <f>INT(SUM(D10)*1.01%)</f>
        <v>0</v>
      </c>
      <c r="E13" s="54" t="s">
        <v>1222</v>
      </c>
      <c r="F13" s="55"/>
    </row>
    <row r="14" spans="1:6" ht="18.75" customHeight="1" x14ac:dyDescent="0.3">
      <c r="A14" s="72"/>
      <c r="B14" s="75"/>
      <c r="C14" s="52" t="s">
        <v>1223</v>
      </c>
      <c r="D14" s="53">
        <f>INT(SUM(D8)*3.595%)</f>
        <v>0</v>
      </c>
      <c r="E14" s="54" t="s">
        <v>1224</v>
      </c>
      <c r="F14" s="55"/>
    </row>
    <row r="15" spans="1:6" ht="18.75" customHeight="1" x14ac:dyDescent="0.3">
      <c r="A15" s="72"/>
      <c r="B15" s="75"/>
      <c r="C15" s="52" t="s">
        <v>1225</v>
      </c>
      <c r="D15" s="53">
        <f>INT(D14*13.14%)</f>
        <v>0</v>
      </c>
      <c r="E15" s="54" t="s">
        <v>1226</v>
      </c>
      <c r="F15" s="55"/>
    </row>
    <row r="16" spans="1:6" ht="18.75" customHeight="1" x14ac:dyDescent="0.3">
      <c r="A16" s="72"/>
      <c r="B16" s="75"/>
      <c r="C16" s="52" t="s">
        <v>1227</v>
      </c>
      <c r="D16" s="53">
        <f>INT(SUM(D8)*4.75%)</f>
        <v>0</v>
      </c>
      <c r="E16" s="54" t="s">
        <v>1228</v>
      </c>
      <c r="F16" s="55"/>
    </row>
    <row r="17" spans="1:9" ht="18.75" customHeight="1" x14ac:dyDescent="0.3">
      <c r="A17" s="72"/>
      <c r="B17" s="75"/>
      <c r="C17" s="52" t="s">
        <v>1229</v>
      </c>
      <c r="D17" s="53">
        <f>MIN(H17,I17)</f>
        <v>0</v>
      </c>
      <c r="E17" s="54" t="s">
        <v>1230</v>
      </c>
      <c r="F17" s="55"/>
      <c r="H17" s="53">
        <f>INT(SUM(D5+D8+D33/1.1)*3.11%)</f>
        <v>0</v>
      </c>
      <c r="I17" s="53">
        <f>INT(SUM(D5+D8)*3.11%)*1.2</f>
        <v>0</v>
      </c>
    </row>
    <row r="18" spans="1:9" ht="18.75" customHeight="1" x14ac:dyDescent="0.3">
      <c r="A18" s="72"/>
      <c r="B18" s="75"/>
      <c r="C18" s="52" t="s">
        <v>1231</v>
      </c>
      <c r="D18" s="53">
        <f>INT(SUM(D5+D8+D11)*0.3%)</f>
        <v>0</v>
      </c>
      <c r="E18" s="54" t="s">
        <v>1258</v>
      </c>
      <c r="F18" s="55"/>
    </row>
    <row r="19" spans="1:9" ht="18.75" customHeight="1" x14ac:dyDescent="0.3">
      <c r="A19" s="72"/>
      <c r="B19" s="75"/>
      <c r="C19" s="52" t="s">
        <v>1232</v>
      </c>
      <c r="D19" s="53">
        <f>INT(SUM(D5+D8+D11)*0.1%)</f>
        <v>0</v>
      </c>
      <c r="E19" s="54" t="s">
        <v>1259</v>
      </c>
      <c r="F19" s="55"/>
    </row>
    <row r="20" spans="1:9" ht="18.75" customHeight="1" x14ac:dyDescent="0.3">
      <c r="A20" s="72"/>
      <c r="B20" s="75"/>
      <c r="C20" s="52" t="s">
        <v>1233</v>
      </c>
      <c r="D20" s="53">
        <f>INT(D8*2.3%)*0</f>
        <v>0</v>
      </c>
      <c r="E20" s="54" t="s">
        <v>1234</v>
      </c>
      <c r="F20" s="55"/>
    </row>
    <row r="21" spans="1:9" ht="18.75" customHeight="1" x14ac:dyDescent="0.3">
      <c r="A21" s="72"/>
      <c r="B21" s="75"/>
      <c r="C21" s="52" t="s">
        <v>1235</v>
      </c>
      <c r="D21" s="53">
        <f>INT(SUM(D7+D10)*5%)</f>
        <v>0</v>
      </c>
      <c r="E21" s="54" t="s">
        <v>1236</v>
      </c>
      <c r="F21" s="55"/>
    </row>
    <row r="22" spans="1:9" ht="18.75" customHeight="1" x14ac:dyDescent="0.3">
      <c r="A22" s="72"/>
      <c r="B22" s="75"/>
      <c r="C22" s="52" t="s">
        <v>1237</v>
      </c>
      <c r="D22" s="53">
        <f>INT(SUM(D10)*0.006%)</f>
        <v>0</v>
      </c>
      <c r="E22" s="54" t="s">
        <v>1238</v>
      </c>
      <c r="F22" s="55"/>
    </row>
    <row r="23" spans="1:9" ht="18.75" customHeight="1" x14ac:dyDescent="0.3">
      <c r="A23" s="72"/>
      <c r="B23" s="75"/>
      <c r="C23" s="56" t="s">
        <v>1239</v>
      </c>
      <c r="D23" s="53">
        <f>INT(SUM(D10)*0.09%)</f>
        <v>0</v>
      </c>
      <c r="E23" s="54" t="s">
        <v>1240</v>
      </c>
      <c r="F23" s="55"/>
    </row>
    <row r="24" spans="1:9" ht="18.75" customHeight="1" x14ac:dyDescent="0.3">
      <c r="A24" s="73"/>
      <c r="B24" s="76"/>
      <c r="C24" s="56" t="s">
        <v>1241</v>
      </c>
      <c r="D24" s="53">
        <f>INT(SUM(D11:D23))</f>
        <v>0</v>
      </c>
      <c r="E24" s="54"/>
      <c r="F24" s="55"/>
    </row>
    <row r="25" spans="1:9" ht="18.75" customHeight="1" x14ac:dyDescent="0.3">
      <c r="A25" s="65" t="s">
        <v>1242</v>
      </c>
      <c r="B25" s="66"/>
      <c r="C25" s="66"/>
      <c r="D25" s="53">
        <f>SUM(D24,D10,D7)</f>
        <v>0</v>
      </c>
      <c r="E25" s="54"/>
      <c r="F25" s="55"/>
    </row>
    <row r="26" spans="1:9" ht="18.75" customHeight="1" x14ac:dyDescent="0.3">
      <c r="A26" s="65" t="s">
        <v>1243</v>
      </c>
      <c r="B26" s="66"/>
      <c r="C26" s="66"/>
      <c r="D26" s="53">
        <f>INT(SUM(D25)*8%)</f>
        <v>0</v>
      </c>
      <c r="E26" s="54" t="s">
        <v>1244</v>
      </c>
      <c r="F26" s="55"/>
    </row>
    <row r="27" spans="1:9" ht="18.75" customHeight="1" x14ac:dyDescent="0.3">
      <c r="A27" s="65" t="s">
        <v>1245</v>
      </c>
      <c r="B27" s="66"/>
      <c r="C27" s="66"/>
      <c r="D27" s="53"/>
      <c r="E27" s="54" t="s">
        <v>1246</v>
      </c>
      <c r="F27" s="55"/>
    </row>
    <row r="28" spans="1:9" ht="18.75" customHeight="1" x14ac:dyDescent="0.3">
      <c r="A28" s="65" t="s">
        <v>1248</v>
      </c>
      <c r="B28" s="66"/>
      <c r="C28" s="66"/>
      <c r="D28" s="53"/>
      <c r="E28" s="54"/>
      <c r="F28" s="55"/>
    </row>
    <row r="29" spans="1:9" ht="18.75" customHeight="1" x14ac:dyDescent="0.3">
      <c r="A29" s="78" t="s">
        <v>1247</v>
      </c>
      <c r="B29" s="79"/>
      <c r="C29" s="79"/>
      <c r="D29" s="62"/>
      <c r="E29" s="63"/>
      <c r="F29" s="64"/>
    </row>
    <row r="30" spans="1:9" ht="18.75" customHeight="1" x14ac:dyDescent="0.3">
      <c r="A30" s="65" t="s">
        <v>1249</v>
      </c>
      <c r="B30" s="66"/>
      <c r="C30" s="66"/>
      <c r="D30" s="53"/>
      <c r="E30" s="54" t="s">
        <v>1250</v>
      </c>
      <c r="F30" s="55"/>
    </row>
    <row r="31" spans="1:9" ht="18.75" customHeight="1" x14ac:dyDescent="0.3">
      <c r="A31" s="80" t="s">
        <v>1251</v>
      </c>
      <c r="B31" s="81"/>
      <c r="C31" s="82"/>
      <c r="D31" s="53"/>
      <c r="E31" s="54"/>
      <c r="F31" s="57"/>
    </row>
    <row r="32" spans="1:9" ht="18.75" customHeight="1" x14ac:dyDescent="0.3">
      <c r="A32" s="65" t="s">
        <v>1252</v>
      </c>
      <c r="B32" s="66"/>
      <c r="C32" s="66"/>
      <c r="D32" s="53"/>
      <c r="E32" s="54"/>
      <c r="F32" s="57"/>
    </row>
    <row r="33" spans="1:6" ht="18.75" customHeight="1" x14ac:dyDescent="0.3">
      <c r="A33" s="65" t="s">
        <v>1253</v>
      </c>
      <c r="B33" s="66"/>
      <c r="C33" s="66"/>
      <c r="D33" s="53"/>
      <c r="E33" s="54" t="s">
        <v>1254</v>
      </c>
      <c r="F33" s="57"/>
    </row>
    <row r="34" spans="1:6" ht="18.75" customHeight="1" x14ac:dyDescent="0.3">
      <c r="A34" s="65" t="s">
        <v>1255</v>
      </c>
      <c r="B34" s="66"/>
      <c r="C34" s="66"/>
      <c r="D34" s="53">
        <v>31675757</v>
      </c>
      <c r="E34" s="54" t="s">
        <v>1256</v>
      </c>
      <c r="F34" s="57"/>
    </row>
    <row r="35" spans="1:6" ht="18.75" customHeight="1" thickBot="1" x14ac:dyDescent="0.35">
      <c r="A35" s="83" t="s">
        <v>1257</v>
      </c>
      <c r="B35" s="84"/>
      <c r="C35" s="84"/>
      <c r="D35" s="58">
        <f>INT(SUM(D31:D34)/1000)*1000</f>
        <v>31675000</v>
      </c>
      <c r="E35" s="59"/>
      <c r="F35" s="60"/>
    </row>
    <row r="37" spans="1:6" x14ac:dyDescent="0.3">
      <c r="D37" s="61"/>
    </row>
    <row r="39" spans="1:6" x14ac:dyDescent="0.3">
      <c r="D39" s="43" t="e">
        <f>D5+D8+D11+#REF!+D34</f>
        <v>#REF!</v>
      </c>
    </row>
  </sheetData>
  <mergeCells count="17">
    <mergeCell ref="A31:C31"/>
    <mergeCell ref="A32:C32"/>
    <mergeCell ref="A33:C33"/>
    <mergeCell ref="A34:C34"/>
    <mergeCell ref="A35:C35"/>
    <mergeCell ref="A30:C30"/>
    <mergeCell ref="A1:F1"/>
    <mergeCell ref="A4:C4"/>
    <mergeCell ref="A5:A24"/>
    <mergeCell ref="B5:B7"/>
    <mergeCell ref="B8:B10"/>
    <mergeCell ref="B11:B24"/>
    <mergeCell ref="A28:C28"/>
    <mergeCell ref="A25:C25"/>
    <mergeCell ref="A26:C26"/>
    <mergeCell ref="A27:C27"/>
    <mergeCell ref="A29:C29"/>
  </mergeCells>
  <phoneticPr fontId="1" type="noConversion"/>
  <pageMargins left="0.65" right="0.4" top="0.7" bottom="0.32" header="0.23" footer="0.3"/>
  <pageSetup paperSize="9" scale="77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topLeftCell="A6" zoomScale="75" zoomScaleNormal="75" workbookViewId="0">
      <selection activeCell="E5" sqref="E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85" t="s">
        <v>2</v>
      </c>
      <c r="B3" s="85" t="s">
        <v>3</v>
      </c>
      <c r="C3" s="85" t="s">
        <v>4</v>
      </c>
      <c r="D3" s="85" t="s">
        <v>5</v>
      </c>
      <c r="E3" s="85" t="s">
        <v>6</v>
      </c>
      <c r="F3" s="85"/>
      <c r="G3" s="85" t="s">
        <v>9</v>
      </c>
      <c r="H3" s="85"/>
      <c r="I3" s="85" t="s">
        <v>10</v>
      </c>
      <c r="J3" s="85"/>
      <c r="K3" s="85" t="s">
        <v>11</v>
      </c>
      <c r="L3" s="85"/>
      <c r="M3" s="85" t="s">
        <v>12</v>
      </c>
      <c r="N3" s="87" t="s">
        <v>13</v>
      </c>
      <c r="O3" s="87" t="s">
        <v>14</v>
      </c>
      <c r="P3" s="87" t="s">
        <v>15</v>
      </c>
      <c r="Q3" s="87" t="s">
        <v>16</v>
      </c>
      <c r="R3" s="87" t="s">
        <v>17</v>
      </c>
      <c r="S3" s="87" t="s">
        <v>18</v>
      </c>
      <c r="T3" s="87" t="s">
        <v>19</v>
      </c>
    </row>
    <row r="4" spans="1:20" ht="30" customHeight="1" x14ac:dyDescent="0.3">
      <c r="A4" s="86"/>
      <c r="B4" s="86"/>
      <c r="C4" s="86"/>
      <c r="D4" s="86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86"/>
      <c r="N4" s="87"/>
      <c r="O4" s="87"/>
      <c r="P4" s="87"/>
      <c r="Q4" s="87"/>
      <c r="R4" s="87"/>
      <c r="S4" s="87"/>
      <c r="T4" s="87"/>
    </row>
    <row r="5" spans="1:20" s="38" customFormat="1" ht="30" customHeight="1" x14ac:dyDescent="0.3">
      <c r="A5" s="32" t="s">
        <v>51</v>
      </c>
      <c r="B5" s="32" t="s">
        <v>52</v>
      </c>
      <c r="C5" s="32" t="s">
        <v>52</v>
      </c>
      <c r="D5" s="33">
        <v>1</v>
      </c>
      <c r="E5" s="34">
        <f>F6+F22+F23</f>
        <v>0</v>
      </c>
      <c r="F5" s="34">
        <f t="shared" ref="F5:F25" si="0">E5*D5</f>
        <v>0</v>
      </c>
      <c r="G5" s="34">
        <f>H6+H22+H23</f>
        <v>0</v>
      </c>
      <c r="H5" s="34">
        <f t="shared" ref="H5:H25" si="1">G5*D5</f>
        <v>0</v>
      </c>
      <c r="I5" s="34">
        <f>J6+J22+J23</f>
        <v>0</v>
      </c>
      <c r="J5" s="34">
        <f t="shared" ref="J5:J25" si="2">I5*D5</f>
        <v>0</v>
      </c>
      <c r="K5" s="34">
        <f t="shared" ref="K5:K25" si="3">E5+G5+I5</f>
        <v>0</v>
      </c>
      <c r="L5" s="34">
        <f t="shared" ref="L5:L25" si="4">F5+H5+J5</f>
        <v>0</v>
      </c>
      <c r="M5" s="32" t="s">
        <v>52</v>
      </c>
      <c r="N5" s="35" t="s">
        <v>53</v>
      </c>
      <c r="O5" s="35" t="s">
        <v>52</v>
      </c>
      <c r="P5" s="35" t="s">
        <v>52</v>
      </c>
      <c r="Q5" s="35" t="s">
        <v>52</v>
      </c>
      <c r="R5" s="36">
        <v>1</v>
      </c>
      <c r="S5" s="35" t="s">
        <v>52</v>
      </c>
      <c r="T5" s="37"/>
    </row>
    <row r="6" spans="1:20" s="38" customFormat="1" ht="30" customHeight="1" x14ac:dyDescent="0.3">
      <c r="A6" s="32" t="s">
        <v>54</v>
      </c>
      <c r="B6" s="32" t="s">
        <v>52</v>
      </c>
      <c r="C6" s="32" t="s">
        <v>52</v>
      </c>
      <c r="D6" s="33">
        <v>1</v>
      </c>
      <c r="E6" s="34">
        <f>F7+F8+F9+F10+F14+F21</f>
        <v>0</v>
      </c>
      <c r="F6" s="34">
        <f t="shared" si="0"/>
        <v>0</v>
      </c>
      <c r="G6" s="34">
        <f>H7+H8+H9+H10+H14+H21</f>
        <v>0</v>
      </c>
      <c r="H6" s="34">
        <f t="shared" si="1"/>
        <v>0</v>
      </c>
      <c r="I6" s="34">
        <f>J7+J8+J9+J10+J14+J21</f>
        <v>0</v>
      </c>
      <c r="J6" s="34">
        <f t="shared" si="2"/>
        <v>0</v>
      </c>
      <c r="K6" s="34">
        <f t="shared" si="3"/>
        <v>0</v>
      </c>
      <c r="L6" s="34">
        <f t="shared" si="4"/>
        <v>0</v>
      </c>
      <c r="M6" s="32" t="s">
        <v>52</v>
      </c>
      <c r="N6" s="35" t="s">
        <v>55</v>
      </c>
      <c r="O6" s="35" t="s">
        <v>52</v>
      </c>
      <c r="P6" s="35" t="s">
        <v>53</v>
      </c>
      <c r="Q6" s="35" t="s">
        <v>52</v>
      </c>
      <c r="R6" s="36">
        <v>2</v>
      </c>
      <c r="S6" s="35" t="s">
        <v>52</v>
      </c>
      <c r="T6" s="37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공종별내역서!F51</f>
        <v>0</v>
      </c>
      <c r="F7" s="15">
        <f t="shared" si="0"/>
        <v>0</v>
      </c>
      <c r="G7" s="15">
        <f>공종별내역서!H51</f>
        <v>0</v>
      </c>
      <c r="H7" s="15">
        <f t="shared" si="1"/>
        <v>0</v>
      </c>
      <c r="I7" s="15">
        <f>공종별내역서!J51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164</v>
      </c>
      <c r="B8" s="13" t="s">
        <v>52</v>
      </c>
      <c r="C8" s="13" t="s">
        <v>52</v>
      </c>
      <c r="D8" s="14">
        <v>1</v>
      </c>
      <c r="E8" s="15">
        <f>공종별내역서!F75</f>
        <v>0</v>
      </c>
      <c r="F8" s="15">
        <f t="shared" si="0"/>
        <v>0</v>
      </c>
      <c r="G8" s="15">
        <f>공종별내역서!H75</f>
        <v>0</v>
      </c>
      <c r="H8" s="15">
        <f t="shared" si="1"/>
        <v>0</v>
      </c>
      <c r="I8" s="15">
        <f>공종별내역서!J75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165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174</v>
      </c>
      <c r="B9" s="13" t="s">
        <v>52</v>
      </c>
      <c r="C9" s="13" t="s">
        <v>52</v>
      </c>
      <c r="D9" s="14">
        <v>1</v>
      </c>
      <c r="E9" s="15">
        <f>공종별내역서!F99</f>
        <v>0</v>
      </c>
      <c r="F9" s="15">
        <f t="shared" si="0"/>
        <v>0</v>
      </c>
      <c r="G9" s="15">
        <f>공종별내역서!H99</f>
        <v>0</v>
      </c>
      <c r="H9" s="15">
        <f t="shared" si="1"/>
        <v>0</v>
      </c>
      <c r="I9" s="15">
        <f>공종별내역서!J99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175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184</v>
      </c>
      <c r="B10" s="13" t="s">
        <v>52</v>
      </c>
      <c r="C10" s="13" t="s">
        <v>52</v>
      </c>
      <c r="D10" s="14">
        <v>1</v>
      </c>
      <c r="E10" s="15">
        <f>F11+F12+F13</f>
        <v>0</v>
      </c>
      <c r="F10" s="15">
        <f t="shared" si="0"/>
        <v>0</v>
      </c>
      <c r="G10" s="15">
        <f>H11+H12+H13</f>
        <v>0</v>
      </c>
      <c r="H10" s="15">
        <f t="shared" si="1"/>
        <v>0</v>
      </c>
      <c r="I10" s="15">
        <f>J11+J12+J13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185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186</v>
      </c>
      <c r="B11" s="13" t="s">
        <v>52</v>
      </c>
      <c r="C11" s="13" t="s">
        <v>52</v>
      </c>
      <c r="D11" s="14">
        <v>1</v>
      </c>
      <c r="E11" s="15">
        <f>공종별내역서!F123</f>
        <v>0</v>
      </c>
      <c r="F11" s="15">
        <f t="shared" si="0"/>
        <v>0</v>
      </c>
      <c r="G11" s="15">
        <f>공종별내역서!H123</f>
        <v>0</v>
      </c>
      <c r="H11" s="15">
        <f t="shared" si="1"/>
        <v>0</v>
      </c>
      <c r="I11" s="15">
        <f>공종별내역서!J123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187</v>
      </c>
      <c r="O11" s="2" t="s">
        <v>52</v>
      </c>
      <c r="P11" s="2" t="s">
        <v>185</v>
      </c>
      <c r="Q11" s="2" t="s">
        <v>52</v>
      </c>
      <c r="R11" s="3">
        <v>4</v>
      </c>
      <c r="S11" s="2" t="s">
        <v>52</v>
      </c>
      <c r="T11" s="11"/>
    </row>
    <row r="12" spans="1:20" ht="30" customHeight="1" x14ac:dyDescent="0.3">
      <c r="A12" s="13" t="s">
        <v>197</v>
      </c>
      <c r="B12" s="13" t="s">
        <v>52</v>
      </c>
      <c r="C12" s="13" t="s">
        <v>52</v>
      </c>
      <c r="D12" s="14">
        <v>1</v>
      </c>
      <c r="E12" s="15">
        <f>공종별내역서!F147</f>
        <v>0</v>
      </c>
      <c r="F12" s="15">
        <f t="shared" si="0"/>
        <v>0</v>
      </c>
      <c r="G12" s="15">
        <f>공종별내역서!H147</f>
        <v>0</v>
      </c>
      <c r="H12" s="15">
        <f t="shared" si="1"/>
        <v>0</v>
      </c>
      <c r="I12" s="15">
        <f>공종별내역서!J147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198</v>
      </c>
      <c r="O12" s="2" t="s">
        <v>52</v>
      </c>
      <c r="P12" s="2" t="s">
        <v>185</v>
      </c>
      <c r="Q12" s="2" t="s">
        <v>52</v>
      </c>
      <c r="R12" s="3">
        <v>4</v>
      </c>
      <c r="S12" s="2" t="s">
        <v>52</v>
      </c>
      <c r="T12" s="11"/>
    </row>
    <row r="13" spans="1:20" ht="30" customHeight="1" x14ac:dyDescent="0.3">
      <c r="A13" s="13" t="s">
        <v>220</v>
      </c>
      <c r="B13" s="13" t="s">
        <v>52</v>
      </c>
      <c r="C13" s="13" t="s">
        <v>52</v>
      </c>
      <c r="D13" s="14">
        <v>1</v>
      </c>
      <c r="E13" s="15">
        <f>공종별내역서!F171</f>
        <v>0</v>
      </c>
      <c r="F13" s="15">
        <f t="shared" si="0"/>
        <v>0</v>
      </c>
      <c r="G13" s="15">
        <f>공종별내역서!H171</f>
        <v>0</v>
      </c>
      <c r="H13" s="15">
        <f t="shared" si="1"/>
        <v>0</v>
      </c>
      <c r="I13" s="15">
        <f>공종별내역서!J171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221</v>
      </c>
      <c r="O13" s="2" t="s">
        <v>52</v>
      </c>
      <c r="P13" s="2" t="s">
        <v>185</v>
      </c>
      <c r="Q13" s="2" t="s">
        <v>52</v>
      </c>
      <c r="R13" s="3">
        <v>4</v>
      </c>
      <c r="S13" s="2" t="s">
        <v>52</v>
      </c>
      <c r="T13" s="11"/>
    </row>
    <row r="14" spans="1:20" ht="30" customHeight="1" x14ac:dyDescent="0.3">
      <c r="A14" s="13" t="s">
        <v>225</v>
      </c>
      <c r="B14" s="13" t="s">
        <v>52</v>
      </c>
      <c r="C14" s="13" t="s">
        <v>52</v>
      </c>
      <c r="D14" s="14">
        <v>1</v>
      </c>
      <c r="E14" s="15">
        <f>F15+F16+F17+F18+F19+F20</f>
        <v>0</v>
      </c>
      <c r="F14" s="15">
        <f t="shared" si="0"/>
        <v>0</v>
      </c>
      <c r="G14" s="15">
        <f>H15+H16+H17+H18+H19+H20</f>
        <v>0</v>
      </c>
      <c r="H14" s="15">
        <f t="shared" si="1"/>
        <v>0</v>
      </c>
      <c r="I14" s="15">
        <f>J15+J16+J17+J18+J19+J20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226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3" t="s">
        <v>227</v>
      </c>
      <c r="B15" s="13" t="s">
        <v>52</v>
      </c>
      <c r="C15" s="13" t="s">
        <v>52</v>
      </c>
      <c r="D15" s="14">
        <v>1</v>
      </c>
      <c r="E15" s="15">
        <f>공종별내역서!F195</f>
        <v>0</v>
      </c>
      <c r="F15" s="15">
        <f t="shared" si="0"/>
        <v>0</v>
      </c>
      <c r="G15" s="15">
        <f>공종별내역서!H195</f>
        <v>0</v>
      </c>
      <c r="H15" s="15">
        <f t="shared" si="1"/>
        <v>0</v>
      </c>
      <c r="I15" s="15">
        <f>공종별내역서!J195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228</v>
      </c>
      <c r="O15" s="2" t="s">
        <v>52</v>
      </c>
      <c r="P15" s="2" t="s">
        <v>226</v>
      </c>
      <c r="Q15" s="2" t="s">
        <v>52</v>
      </c>
      <c r="R15" s="3">
        <v>4</v>
      </c>
      <c r="S15" s="2" t="s">
        <v>52</v>
      </c>
      <c r="T15" s="11"/>
    </row>
    <row r="16" spans="1:20" ht="30" customHeight="1" x14ac:dyDescent="0.3">
      <c r="A16" s="13" t="s">
        <v>233</v>
      </c>
      <c r="B16" s="13" t="s">
        <v>52</v>
      </c>
      <c r="C16" s="13" t="s">
        <v>52</v>
      </c>
      <c r="D16" s="14">
        <v>1</v>
      </c>
      <c r="E16" s="15">
        <f>공종별내역서!F219</f>
        <v>0</v>
      </c>
      <c r="F16" s="15">
        <f t="shared" si="0"/>
        <v>0</v>
      </c>
      <c r="G16" s="15">
        <f>공종별내역서!H219</f>
        <v>0</v>
      </c>
      <c r="H16" s="15">
        <f t="shared" si="1"/>
        <v>0</v>
      </c>
      <c r="I16" s="15">
        <f>공종별내역서!J219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52</v>
      </c>
      <c r="N16" s="2" t="s">
        <v>234</v>
      </c>
      <c r="O16" s="2" t="s">
        <v>52</v>
      </c>
      <c r="P16" s="2" t="s">
        <v>226</v>
      </c>
      <c r="Q16" s="2" t="s">
        <v>52</v>
      </c>
      <c r="R16" s="3">
        <v>4</v>
      </c>
      <c r="S16" s="2" t="s">
        <v>52</v>
      </c>
      <c r="T16" s="11"/>
    </row>
    <row r="17" spans="1:20" ht="30" customHeight="1" x14ac:dyDescent="0.3">
      <c r="A17" s="13" t="s">
        <v>243</v>
      </c>
      <c r="B17" s="13" t="s">
        <v>52</v>
      </c>
      <c r="C17" s="13" t="s">
        <v>52</v>
      </c>
      <c r="D17" s="14">
        <v>1</v>
      </c>
      <c r="E17" s="15">
        <f>공종별내역서!F243</f>
        <v>0</v>
      </c>
      <c r="F17" s="15">
        <f t="shared" si="0"/>
        <v>0</v>
      </c>
      <c r="G17" s="15">
        <f>공종별내역서!H243</f>
        <v>0</v>
      </c>
      <c r="H17" s="15">
        <f t="shared" si="1"/>
        <v>0</v>
      </c>
      <c r="I17" s="15">
        <f>공종별내역서!J243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52</v>
      </c>
      <c r="N17" s="2" t="s">
        <v>244</v>
      </c>
      <c r="O17" s="2" t="s">
        <v>52</v>
      </c>
      <c r="P17" s="2" t="s">
        <v>226</v>
      </c>
      <c r="Q17" s="2" t="s">
        <v>52</v>
      </c>
      <c r="R17" s="3">
        <v>4</v>
      </c>
      <c r="S17" s="2" t="s">
        <v>52</v>
      </c>
      <c r="T17" s="11"/>
    </row>
    <row r="18" spans="1:20" ht="30" customHeight="1" x14ac:dyDescent="0.3">
      <c r="A18" s="13" t="s">
        <v>255</v>
      </c>
      <c r="B18" s="13" t="s">
        <v>52</v>
      </c>
      <c r="C18" s="13" t="s">
        <v>52</v>
      </c>
      <c r="D18" s="14">
        <v>1</v>
      </c>
      <c r="E18" s="15">
        <f>공종별내역서!F267</f>
        <v>0</v>
      </c>
      <c r="F18" s="15">
        <f t="shared" si="0"/>
        <v>0</v>
      </c>
      <c r="G18" s="15">
        <f>공종별내역서!H267</f>
        <v>0</v>
      </c>
      <c r="H18" s="15">
        <f t="shared" si="1"/>
        <v>0</v>
      </c>
      <c r="I18" s="15">
        <f>공종별내역서!J267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52</v>
      </c>
      <c r="N18" s="2" t="s">
        <v>256</v>
      </c>
      <c r="O18" s="2" t="s">
        <v>52</v>
      </c>
      <c r="P18" s="2" t="s">
        <v>226</v>
      </c>
      <c r="Q18" s="2" t="s">
        <v>52</v>
      </c>
      <c r="R18" s="3">
        <v>4</v>
      </c>
      <c r="S18" s="2" t="s">
        <v>52</v>
      </c>
      <c r="T18" s="11"/>
    </row>
    <row r="19" spans="1:20" ht="30" customHeight="1" x14ac:dyDescent="0.3">
      <c r="A19" s="13" t="s">
        <v>265</v>
      </c>
      <c r="B19" s="13" t="s">
        <v>52</v>
      </c>
      <c r="C19" s="13" t="s">
        <v>52</v>
      </c>
      <c r="D19" s="14">
        <v>1</v>
      </c>
      <c r="E19" s="15">
        <f>공종별내역서!F291</f>
        <v>0</v>
      </c>
      <c r="F19" s="15">
        <f t="shared" si="0"/>
        <v>0</v>
      </c>
      <c r="G19" s="15">
        <f>공종별내역서!H291</f>
        <v>0</v>
      </c>
      <c r="H19" s="15">
        <f t="shared" si="1"/>
        <v>0</v>
      </c>
      <c r="I19" s="15">
        <f>공종별내역서!J291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52</v>
      </c>
      <c r="N19" s="2" t="s">
        <v>266</v>
      </c>
      <c r="O19" s="2" t="s">
        <v>52</v>
      </c>
      <c r="P19" s="2" t="s">
        <v>226</v>
      </c>
      <c r="Q19" s="2" t="s">
        <v>52</v>
      </c>
      <c r="R19" s="3">
        <v>4</v>
      </c>
      <c r="S19" s="2" t="s">
        <v>52</v>
      </c>
      <c r="T19" s="11"/>
    </row>
    <row r="20" spans="1:20" ht="30" customHeight="1" x14ac:dyDescent="0.3">
      <c r="A20" s="13" t="s">
        <v>274</v>
      </c>
      <c r="B20" s="13" t="s">
        <v>52</v>
      </c>
      <c r="C20" s="13" t="s">
        <v>52</v>
      </c>
      <c r="D20" s="14">
        <v>1</v>
      </c>
      <c r="E20" s="15">
        <f>공종별내역서!F315</f>
        <v>0</v>
      </c>
      <c r="F20" s="15">
        <f t="shared" si="0"/>
        <v>0</v>
      </c>
      <c r="G20" s="15">
        <f>공종별내역서!H315</f>
        <v>0</v>
      </c>
      <c r="H20" s="15">
        <f t="shared" si="1"/>
        <v>0</v>
      </c>
      <c r="I20" s="15">
        <f>공종별내역서!J315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52</v>
      </c>
      <c r="N20" s="2" t="s">
        <v>275</v>
      </c>
      <c r="O20" s="2" t="s">
        <v>52</v>
      </c>
      <c r="P20" s="2" t="s">
        <v>226</v>
      </c>
      <c r="Q20" s="2" t="s">
        <v>52</v>
      </c>
      <c r="R20" s="3">
        <v>4</v>
      </c>
      <c r="S20" s="2" t="s">
        <v>52</v>
      </c>
      <c r="T20" s="11"/>
    </row>
    <row r="21" spans="1:20" ht="30" customHeight="1" x14ac:dyDescent="0.3">
      <c r="A21" s="13" t="s">
        <v>287</v>
      </c>
      <c r="B21" s="13" t="s">
        <v>52</v>
      </c>
      <c r="C21" s="13" t="s">
        <v>52</v>
      </c>
      <c r="D21" s="14">
        <v>1</v>
      </c>
      <c r="E21" s="15">
        <f>공종별내역서!F339</f>
        <v>0</v>
      </c>
      <c r="F21" s="15">
        <f t="shared" si="0"/>
        <v>0</v>
      </c>
      <c r="G21" s="15">
        <f>공종별내역서!H339</f>
        <v>0</v>
      </c>
      <c r="H21" s="15">
        <f t="shared" si="1"/>
        <v>0</v>
      </c>
      <c r="I21" s="15">
        <f>공종별내역서!J339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52</v>
      </c>
      <c r="N21" s="2" t="s">
        <v>288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s="38" customFormat="1" ht="30" customHeight="1" x14ac:dyDescent="0.3">
      <c r="A22" s="32" t="s">
        <v>296</v>
      </c>
      <c r="B22" s="32" t="s">
        <v>52</v>
      </c>
      <c r="C22" s="32" t="s">
        <v>52</v>
      </c>
      <c r="D22" s="33">
        <v>1</v>
      </c>
      <c r="E22" s="34">
        <f>공종별내역서!F363</f>
        <v>0</v>
      </c>
      <c r="F22" s="34">
        <f t="shared" si="0"/>
        <v>0</v>
      </c>
      <c r="G22" s="34">
        <f>공종별내역서!H363</f>
        <v>0</v>
      </c>
      <c r="H22" s="34">
        <f t="shared" si="1"/>
        <v>0</v>
      </c>
      <c r="I22" s="34">
        <f>공종별내역서!J363</f>
        <v>0</v>
      </c>
      <c r="J22" s="34">
        <f t="shared" si="2"/>
        <v>0</v>
      </c>
      <c r="K22" s="34">
        <f t="shared" si="3"/>
        <v>0</v>
      </c>
      <c r="L22" s="34">
        <f t="shared" si="4"/>
        <v>0</v>
      </c>
      <c r="M22" s="32" t="s">
        <v>52</v>
      </c>
      <c r="N22" s="35" t="s">
        <v>297</v>
      </c>
      <c r="O22" s="35" t="s">
        <v>52</v>
      </c>
      <c r="P22" s="35" t="s">
        <v>53</v>
      </c>
      <c r="Q22" s="35" t="s">
        <v>52</v>
      </c>
      <c r="R22" s="36">
        <v>2</v>
      </c>
      <c r="S22" s="35" t="s">
        <v>52</v>
      </c>
      <c r="T22" s="37"/>
    </row>
    <row r="23" spans="1:20" s="38" customFormat="1" ht="30" customHeight="1" x14ac:dyDescent="0.3">
      <c r="A23" s="32" t="s">
        <v>302</v>
      </c>
      <c r="B23" s="32" t="s">
        <v>52</v>
      </c>
      <c r="C23" s="32" t="s">
        <v>52</v>
      </c>
      <c r="D23" s="33">
        <v>1</v>
      </c>
      <c r="E23" s="34">
        <f>F24+F25</f>
        <v>0</v>
      </c>
      <c r="F23" s="34">
        <f t="shared" si="0"/>
        <v>0</v>
      </c>
      <c r="G23" s="34">
        <f>H24+H25</f>
        <v>0</v>
      </c>
      <c r="H23" s="34">
        <f t="shared" si="1"/>
        <v>0</v>
      </c>
      <c r="I23" s="34">
        <f>J24+J25</f>
        <v>0</v>
      </c>
      <c r="J23" s="34">
        <f t="shared" si="2"/>
        <v>0</v>
      </c>
      <c r="K23" s="34">
        <f t="shared" si="3"/>
        <v>0</v>
      </c>
      <c r="L23" s="34">
        <f t="shared" si="4"/>
        <v>0</v>
      </c>
      <c r="M23" s="32" t="s">
        <v>52</v>
      </c>
      <c r="N23" s="35" t="s">
        <v>303</v>
      </c>
      <c r="O23" s="35" t="s">
        <v>52</v>
      </c>
      <c r="P23" s="35" t="s">
        <v>53</v>
      </c>
      <c r="Q23" s="35" t="s">
        <v>52</v>
      </c>
      <c r="R23" s="36">
        <v>2</v>
      </c>
      <c r="S23" s="35" t="s">
        <v>52</v>
      </c>
      <c r="T23" s="37"/>
    </row>
    <row r="24" spans="1:20" ht="30" customHeight="1" x14ac:dyDescent="0.3">
      <c r="A24" s="13" t="s">
        <v>304</v>
      </c>
      <c r="B24" s="13" t="s">
        <v>52</v>
      </c>
      <c r="C24" s="13" t="s">
        <v>52</v>
      </c>
      <c r="D24" s="14">
        <v>1</v>
      </c>
      <c r="E24" s="15">
        <f>공종별내역서!F387</f>
        <v>0</v>
      </c>
      <c r="F24" s="15">
        <f t="shared" si="0"/>
        <v>0</v>
      </c>
      <c r="G24" s="15">
        <f>공종별내역서!H387</f>
        <v>0</v>
      </c>
      <c r="H24" s="15">
        <f t="shared" si="1"/>
        <v>0</v>
      </c>
      <c r="I24" s="15">
        <f>공종별내역서!J387</f>
        <v>0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3" t="s">
        <v>52</v>
      </c>
      <c r="N24" s="2" t="s">
        <v>305</v>
      </c>
      <c r="O24" s="2" t="s">
        <v>52</v>
      </c>
      <c r="P24" s="2" t="s">
        <v>303</v>
      </c>
      <c r="Q24" s="2" t="s">
        <v>52</v>
      </c>
      <c r="R24" s="3">
        <v>3</v>
      </c>
      <c r="S24" s="2" t="s">
        <v>52</v>
      </c>
      <c r="T24" s="11"/>
    </row>
    <row r="25" spans="1:20" ht="30" customHeight="1" x14ac:dyDescent="0.3">
      <c r="A25" s="13" t="s">
        <v>324</v>
      </c>
      <c r="B25" s="13" t="s">
        <v>52</v>
      </c>
      <c r="C25" s="13" t="s">
        <v>52</v>
      </c>
      <c r="D25" s="14">
        <v>1</v>
      </c>
      <c r="E25" s="15">
        <f>공종별내역서!F459</f>
        <v>0</v>
      </c>
      <c r="F25" s="15">
        <f t="shared" si="0"/>
        <v>0</v>
      </c>
      <c r="G25" s="15">
        <f>공종별내역서!H459</f>
        <v>0</v>
      </c>
      <c r="H25" s="15">
        <f t="shared" si="1"/>
        <v>0</v>
      </c>
      <c r="I25" s="15">
        <f>공종별내역서!J459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3" t="s">
        <v>52</v>
      </c>
      <c r="N25" s="2" t="s">
        <v>325</v>
      </c>
      <c r="O25" s="2" t="s">
        <v>52</v>
      </c>
      <c r="P25" s="2" t="s">
        <v>303</v>
      </c>
      <c r="Q25" s="2" t="s">
        <v>52</v>
      </c>
      <c r="R25" s="3">
        <v>3</v>
      </c>
      <c r="S25" s="2" t="s">
        <v>52</v>
      </c>
      <c r="T25" s="11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162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59"/>
  <sheetViews>
    <sheetView topLeftCell="A426" workbookViewId="0">
      <selection activeCell="I430" sqref="I430:L43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85" t="s">
        <v>2</v>
      </c>
      <c r="B2" s="85" t="s">
        <v>3</v>
      </c>
      <c r="C2" s="85" t="s">
        <v>4</v>
      </c>
      <c r="D2" s="85" t="s">
        <v>5</v>
      </c>
      <c r="E2" s="85" t="s">
        <v>6</v>
      </c>
      <c r="F2" s="85"/>
      <c r="G2" s="85" t="s">
        <v>9</v>
      </c>
      <c r="H2" s="85"/>
      <c r="I2" s="85" t="s">
        <v>10</v>
      </c>
      <c r="J2" s="85"/>
      <c r="K2" s="85" t="s">
        <v>11</v>
      </c>
      <c r="L2" s="85"/>
      <c r="M2" s="85" t="s">
        <v>12</v>
      </c>
      <c r="N2" s="87" t="s">
        <v>20</v>
      </c>
      <c r="O2" s="87" t="s">
        <v>14</v>
      </c>
      <c r="P2" s="87" t="s">
        <v>21</v>
      </c>
      <c r="Q2" s="87" t="s">
        <v>13</v>
      </c>
      <c r="R2" s="87" t="s">
        <v>22</v>
      </c>
      <c r="S2" s="87" t="s">
        <v>23</v>
      </c>
      <c r="T2" s="87" t="s">
        <v>24</v>
      </c>
      <c r="U2" s="87" t="s">
        <v>25</v>
      </c>
      <c r="V2" s="87" t="s">
        <v>26</v>
      </c>
      <c r="W2" s="87" t="s">
        <v>27</v>
      </c>
      <c r="X2" s="87" t="s">
        <v>28</v>
      </c>
      <c r="Y2" s="87" t="s">
        <v>29</v>
      </c>
      <c r="Z2" s="87" t="s">
        <v>30</v>
      </c>
      <c r="AA2" s="87" t="s">
        <v>31</v>
      </c>
      <c r="AB2" s="87" t="s">
        <v>32</v>
      </c>
      <c r="AC2" s="87" t="s">
        <v>33</v>
      </c>
      <c r="AD2" s="87" t="s">
        <v>34</v>
      </c>
      <c r="AE2" s="87" t="s">
        <v>35</v>
      </c>
      <c r="AF2" s="87" t="s">
        <v>36</v>
      </c>
      <c r="AG2" s="87" t="s">
        <v>37</v>
      </c>
      <c r="AH2" s="87" t="s">
        <v>38</v>
      </c>
      <c r="AI2" s="87" t="s">
        <v>39</v>
      </c>
      <c r="AJ2" s="87" t="s">
        <v>40</v>
      </c>
      <c r="AK2" s="87" t="s">
        <v>41</v>
      </c>
      <c r="AL2" s="87" t="s">
        <v>42</v>
      </c>
      <c r="AM2" s="87" t="s">
        <v>43</v>
      </c>
      <c r="AN2" s="87" t="s">
        <v>44</v>
      </c>
      <c r="AO2" s="87" t="s">
        <v>45</v>
      </c>
      <c r="AP2" s="87" t="s">
        <v>46</v>
      </c>
      <c r="AQ2" s="87" t="s">
        <v>47</v>
      </c>
      <c r="AR2" s="87" t="s">
        <v>48</v>
      </c>
      <c r="AS2" s="87" t="s">
        <v>16</v>
      </c>
      <c r="AT2" s="87" t="s">
        <v>17</v>
      </c>
      <c r="AU2" s="87" t="s">
        <v>49</v>
      </c>
      <c r="AV2" s="87" t="s">
        <v>50</v>
      </c>
    </row>
    <row r="3" spans="1:48" ht="30" customHeight="1" x14ac:dyDescent="0.3">
      <c r="A3" s="85"/>
      <c r="B3" s="85"/>
      <c r="C3" s="85"/>
      <c r="D3" s="85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85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32</v>
      </c>
      <c r="E5" s="15">
        <f>TRUNC(일위대가목록!E24,0)</f>
        <v>0</v>
      </c>
      <c r="F5" s="15">
        <f t="shared" ref="F5:F34" si="0">TRUNC(E5*D5, 0)</f>
        <v>0</v>
      </c>
      <c r="G5" s="15">
        <f>TRUNC(일위대가목록!F24,0)</f>
        <v>0</v>
      </c>
      <c r="H5" s="15">
        <f t="shared" ref="H5:H34" si="1">TRUNC(G5*D5, 0)</f>
        <v>0</v>
      </c>
      <c r="I5" s="15">
        <f>TRUNC(일위대가목록!G24,0)</f>
        <v>0</v>
      </c>
      <c r="J5" s="15">
        <f t="shared" ref="J5:J34" si="2">TRUNC(I5*D5, 0)</f>
        <v>0</v>
      </c>
      <c r="K5" s="15">
        <f t="shared" ref="K5:K34" si="3">TRUNC(E5+G5+I5, 0)</f>
        <v>0</v>
      </c>
      <c r="L5" s="15">
        <f t="shared" ref="L5:L34" si="4">TRUNC(F5+H5+J5, 0)</f>
        <v>0</v>
      </c>
      <c r="M5" s="16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2731</v>
      </c>
    </row>
    <row r="6" spans="1:48" ht="30" customHeight="1" x14ac:dyDescent="0.3">
      <c r="A6" s="16" t="s">
        <v>58</v>
      </c>
      <c r="B6" s="16" t="s">
        <v>65</v>
      </c>
      <c r="C6" s="16" t="s">
        <v>60</v>
      </c>
      <c r="D6" s="14">
        <v>2</v>
      </c>
      <c r="E6" s="15">
        <f>TRUNC(일위대가목록!E30,0)</f>
        <v>0</v>
      </c>
      <c r="F6" s="15">
        <f t="shared" si="0"/>
        <v>0</v>
      </c>
      <c r="G6" s="15">
        <f>TRUNC(일위대가목록!F30,0)</f>
        <v>0</v>
      </c>
      <c r="H6" s="15">
        <f t="shared" si="1"/>
        <v>0</v>
      </c>
      <c r="I6" s="15">
        <f>TRUNC(일위대가목록!G30,0)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6"/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2732</v>
      </c>
    </row>
    <row r="7" spans="1:48" ht="30" customHeight="1" x14ac:dyDescent="0.3">
      <c r="A7" s="16" t="s">
        <v>58</v>
      </c>
      <c r="B7" s="16" t="s">
        <v>68</v>
      </c>
      <c r="C7" s="16" t="s">
        <v>60</v>
      </c>
      <c r="D7" s="14">
        <v>6</v>
      </c>
      <c r="E7" s="15">
        <f>TRUNC(일위대가목록!E31,0)</f>
        <v>0</v>
      </c>
      <c r="F7" s="15">
        <f t="shared" si="0"/>
        <v>0</v>
      </c>
      <c r="G7" s="15">
        <f>TRUNC(일위대가목록!F31,0)</f>
        <v>0</v>
      </c>
      <c r="H7" s="15">
        <f t="shared" si="1"/>
        <v>0</v>
      </c>
      <c r="I7" s="15">
        <f>TRUNC(일위대가목록!G31,0)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6"/>
      <c r="N7" s="2" t="s">
        <v>69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70</v>
      </c>
      <c r="AV7" s="3">
        <v>2733</v>
      </c>
    </row>
    <row r="8" spans="1:48" ht="30" customHeight="1" x14ac:dyDescent="0.3">
      <c r="A8" s="16" t="s">
        <v>71</v>
      </c>
      <c r="B8" s="16" t="s">
        <v>72</v>
      </c>
      <c r="C8" s="16" t="s">
        <v>60</v>
      </c>
      <c r="D8" s="14">
        <v>32</v>
      </c>
      <c r="E8" s="15">
        <f>TRUNC(일위대가목록!E38,0)</f>
        <v>0</v>
      </c>
      <c r="F8" s="15">
        <f t="shared" si="0"/>
        <v>0</v>
      </c>
      <c r="G8" s="15">
        <f>TRUNC(일위대가목록!F38,0)</f>
        <v>0</v>
      </c>
      <c r="H8" s="15">
        <f t="shared" si="1"/>
        <v>0</v>
      </c>
      <c r="I8" s="15">
        <f>TRUNC(일위대가목록!G38,0)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6"/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2734</v>
      </c>
    </row>
    <row r="9" spans="1:48" ht="30" customHeight="1" x14ac:dyDescent="0.3">
      <c r="A9" s="16" t="s">
        <v>71</v>
      </c>
      <c r="B9" s="16" t="s">
        <v>76</v>
      </c>
      <c r="C9" s="16" t="s">
        <v>60</v>
      </c>
      <c r="D9" s="14">
        <v>2</v>
      </c>
      <c r="E9" s="15">
        <f>TRUNC(일위대가목록!E39,0)</f>
        <v>0</v>
      </c>
      <c r="F9" s="15">
        <f t="shared" si="0"/>
        <v>0</v>
      </c>
      <c r="G9" s="15">
        <f>TRUNC(일위대가목록!F39,0)</f>
        <v>0</v>
      </c>
      <c r="H9" s="15">
        <f t="shared" si="1"/>
        <v>0</v>
      </c>
      <c r="I9" s="15">
        <f>TRUNC(일위대가목록!G39,0)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6"/>
      <c r="N9" s="2" t="s">
        <v>77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2735</v>
      </c>
    </row>
    <row r="10" spans="1:48" ht="30" customHeight="1" x14ac:dyDescent="0.3">
      <c r="A10" s="16" t="s">
        <v>71</v>
      </c>
      <c r="B10" s="16" t="s">
        <v>79</v>
      </c>
      <c r="C10" s="16" t="s">
        <v>60</v>
      </c>
      <c r="D10" s="14">
        <v>6</v>
      </c>
      <c r="E10" s="15">
        <f>TRUNC(일위대가목록!E40,0)</f>
        <v>0</v>
      </c>
      <c r="F10" s="15">
        <f t="shared" si="0"/>
        <v>0</v>
      </c>
      <c r="G10" s="15">
        <f>TRUNC(일위대가목록!F40,0)</f>
        <v>0</v>
      </c>
      <c r="H10" s="15">
        <f t="shared" si="1"/>
        <v>0</v>
      </c>
      <c r="I10" s="15">
        <f>TRUNC(일위대가목록!G40,0)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6"/>
      <c r="N10" s="2" t="s">
        <v>80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81</v>
      </c>
      <c r="AV10" s="3">
        <v>2736</v>
      </c>
    </row>
    <row r="11" spans="1:48" ht="30" customHeight="1" x14ac:dyDescent="0.3">
      <c r="A11" s="16" t="s">
        <v>82</v>
      </c>
      <c r="B11" s="16" t="s">
        <v>83</v>
      </c>
      <c r="C11" s="16" t="s">
        <v>84</v>
      </c>
      <c r="D11" s="14">
        <v>19</v>
      </c>
      <c r="E11" s="15">
        <f>TRUNC(단가대비표!O42,0)</f>
        <v>0</v>
      </c>
      <c r="F11" s="15">
        <f t="shared" si="0"/>
        <v>0</v>
      </c>
      <c r="G11" s="15">
        <f>TRUNC(단가대비표!P42,0)</f>
        <v>0</v>
      </c>
      <c r="H11" s="15">
        <f t="shared" si="1"/>
        <v>0</v>
      </c>
      <c r="I11" s="15">
        <f>TRUNC(단가대비표!V42,0)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6"/>
      <c r="N11" s="2" t="s">
        <v>85</v>
      </c>
      <c r="O11" s="2" t="s">
        <v>52</v>
      </c>
      <c r="P11" s="2" t="s">
        <v>52</v>
      </c>
      <c r="Q11" s="2" t="s">
        <v>57</v>
      </c>
      <c r="R11" s="2" t="s">
        <v>63</v>
      </c>
      <c r="S11" s="2" t="s">
        <v>63</v>
      </c>
      <c r="T11" s="2" t="s">
        <v>62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86</v>
      </c>
      <c r="AV11" s="3">
        <v>2737</v>
      </c>
    </row>
    <row r="12" spans="1:48" ht="30" customHeight="1" x14ac:dyDescent="0.3">
      <c r="A12" s="16" t="s">
        <v>82</v>
      </c>
      <c r="B12" s="16" t="s">
        <v>87</v>
      </c>
      <c r="C12" s="16" t="s">
        <v>84</v>
      </c>
      <c r="D12" s="14">
        <v>4</v>
      </c>
      <c r="E12" s="15">
        <f>TRUNC(단가대비표!O43,0)</f>
        <v>0</v>
      </c>
      <c r="F12" s="15">
        <f t="shared" si="0"/>
        <v>0</v>
      </c>
      <c r="G12" s="15">
        <f>TRUNC(단가대비표!P43,0)</f>
        <v>0</v>
      </c>
      <c r="H12" s="15">
        <f t="shared" si="1"/>
        <v>0</v>
      </c>
      <c r="I12" s="15">
        <f>TRUNC(단가대비표!V43,0)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6"/>
      <c r="N12" s="2" t="s">
        <v>88</v>
      </c>
      <c r="O12" s="2" t="s">
        <v>52</v>
      </c>
      <c r="P12" s="2" t="s">
        <v>52</v>
      </c>
      <c r="Q12" s="2" t="s">
        <v>57</v>
      </c>
      <c r="R12" s="2" t="s">
        <v>63</v>
      </c>
      <c r="S12" s="2" t="s">
        <v>63</v>
      </c>
      <c r="T12" s="2" t="s">
        <v>62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89</v>
      </c>
      <c r="AV12" s="3">
        <v>2738</v>
      </c>
    </row>
    <row r="13" spans="1:48" ht="30" customHeight="1" x14ac:dyDescent="0.3">
      <c r="A13" s="16" t="s">
        <v>82</v>
      </c>
      <c r="B13" s="16" t="s">
        <v>90</v>
      </c>
      <c r="C13" s="16" t="s">
        <v>84</v>
      </c>
      <c r="D13" s="14">
        <v>3</v>
      </c>
      <c r="E13" s="15">
        <f>TRUNC(단가대비표!O44,0)</f>
        <v>0</v>
      </c>
      <c r="F13" s="15">
        <f t="shared" si="0"/>
        <v>0</v>
      </c>
      <c r="G13" s="15">
        <f>TRUNC(단가대비표!P44,0)</f>
        <v>0</v>
      </c>
      <c r="H13" s="15">
        <f t="shared" si="1"/>
        <v>0</v>
      </c>
      <c r="I13" s="15">
        <f>TRUNC(단가대비표!V44,0)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6"/>
      <c r="N13" s="2" t="s">
        <v>91</v>
      </c>
      <c r="O13" s="2" t="s">
        <v>52</v>
      </c>
      <c r="P13" s="2" t="s">
        <v>52</v>
      </c>
      <c r="Q13" s="2" t="s">
        <v>57</v>
      </c>
      <c r="R13" s="2" t="s">
        <v>63</v>
      </c>
      <c r="S13" s="2" t="s">
        <v>63</v>
      </c>
      <c r="T13" s="2" t="s">
        <v>62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92</v>
      </c>
      <c r="AV13" s="3">
        <v>2739</v>
      </c>
    </row>
    <row r="14" spans="1:48" ht="30" customHeight="1" x14ac:dyDescent="0.3">
      <c r="A14" s="16" t="s">
        <v>82</v>
      </c>
      <c r="B14" s="16" t="s">
        <v>93</v>
      </c>
      <c r="C14" s="16" t="s">
        <v>84</v>
      </c>
      <c r="D14" s="14">
        <v>1</v>
      </c>
      <c r="E14" s="15">
        <f>TRUNC(단가대비표!O45,0)</f>
        <v>0</v>
      </c>
      <c r="F14" s="15">
        <f t="shared" si="0"/>
        <v>0</v>
      </c>
      <c r="G14" s="15">
        <f>TRUNC(단가대비표!P45,0)</f>
        <v>0</v>
      </c>
      <c r="H14" s="15">
        <f t="shared" si="1"/>
        <v>0</v>
      </c>
      <c r="I14" s="15">
        <f>TRUNC(단가대비표!V45,0)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6"/>
      <c r="N14" s="2" t="s">
        <v>94</v>
      </c>
      <c r="O14" s="2" t="s">
        <v>52</v>
      </c>
      <c r="P14" s="2" t="s">
        <v>52</v>
      </c>
      <c r="Q14" s="2" t="s">
        <v>57</v>
      </c>
      <c r="R14" s="2" t="s">
        <v>63</v>
      </c>
      <c r="S14" s="2" t="s">
        <v>63</v>
      </c>
      <c r="T14" s="2" t="s">
        <v>62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95</v>
      </c>
      <c r="AV14" s="3">
        <v>2740</v>
      </c>
    </row>
    <row r="15" spans="1:48" ht="30" customHeight="1" x14ac:dyDescent="0.3">
      <c r="A15" s="16" t="s">
        <v>82</v>
      </c>
      <c r="B15" s="16" t="s">
        <v>96</v>
      </c>
      <c r="C15" s="16" t="s">
        <v>84</v>
      </c>
      <c r="D15" s="14">
        <v>1</v>
      </c>
      <c r="E15" s="15">
        <f>TRUNC(단가대비표!O46,0)</f>
        <v>0</v>
      </c>
      <c r="F15" s="15">
        <f t="shared" si="0"/>
        <v>0</v>
      </c>
      <c r="G15" s="15">
        <f>TRUNC(단가대비표!P46,0)</f>
        <v>0</v>
      </c>
      <c r="H15" s="15">
        <f t="shared" si="1"/>
        <v>0</v>
      </c>
      <c r="I15" s="15">
        <f>TRUNC(단가대비표!V46,0)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6"/>
      <c r="N15" s="2" t="s">
        <v>97</v>
      </c>
      <c r="O15" s="2" t="s">
        <v>52</v>
      </c>
      <c r="P15" s="2" t="s">
        <v>52</v>
      </c>
      <c r="Q15" s="2" t="s">
        <v>57</v>
      </c>
      <c r="R15" s="2" t="s">
        <v>63</v>
      </c>
      <c r="S15" s="2" t="s">
        <v>63</v>
      </c>
      <c r="T15" s="2" t="s">
        <v>62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98</v>
      </c>
      <c r="AV15" s="3">
        <v>2741</v>
      </c>
    </row>
    <row r="16" spans="1:48" ht="30" customHeight="1" x14ac:dyDescent="0.3">
      <c r="A16" s="16" t="s">
        <v>82</v>
      </c>
      <c r="B16" s="16" t="s">
        <v>99</v>
      </c>
      <c r="C16" s="16" t="s">
        <v>84</v>
      </c>
      <c r="D16" s="14">
        <v>1</v>
      </c>
      <c r="E16" s="15">
        <f>TRUNC(단가대비표!O47,0)</f>
        <v>0</v>
      </c>
      <c r="F16" s="15">
        <f t="shared" si="0"/>
        <v>0</v>
      </c>
      <c r="G16" s="15">
        <f>TRUNC(단가대비표!P47,0)</f>
        <v>0</v>
      </c>
      <c r="H16" s="15">
        <f t="shared" si="1"/>
        <v>0</v>
      </c>
      <c r="I16" s="15">
        <f>TRUNC(단가대비표!V47,0)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6"/>
      <c r="N16" s="2" t="s">
        <v>100</v>
      </c>
      <c r="O16" s="2" t="s">
        <v>52</v>
      </c>
      <c r="P16" s="2" t="s">
        <v>52</v>
      </c>
      <c r="Q16" s="2" t="s">
        <v>57</v>
      </c>
      <c r="R16" s="2" t="s">
        <v>63</v>
      </c>
      <c r="S16" s="2" t="s">
        <v>63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101</v>
      </c>
      <c r="AV16" s="3">
        <v>2742</v>
      </c>
    </row>
    <row r="17" spans="1:48" ht="30" customHeight="1" x14ac:dyDescent="0.3">
      <c r="A17" s="16" t="s">
        <v>102</v>
      </c>
      <c r="B17" s="16" t="s">
        <v>103</v>
      </c>
      <c r="C17" s="16" t="s">
        <v>104</v>
      </c>
      <c r="D17" s="14">
        <v>48</v>
      </c>
      <c r="E17" s="15">
        <f>TRUNC(일위대가목록!E23,0)</f>
        <v>0</v>
      </c>
      <c r="F17" s="15">
        <f t="shared" si="0"/>
        <v>0</v>
      </c>
      <c r="G17" s="15">
        <f>TRUNC(일위대가목록!F23,0)</f>
        <v>0</v>
      </c>
      <c r="H17" s="15">
        <f t="shared" si="1"/>
        <v>0</v>
      </c>
      <c r="I17" s="15">
        <f>TRUNC(일위대가목록!G23,0)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6"/>
      <c r="N17" s="2" t="s">
        <v>106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63</v>
      </c>
      <c r="T17" s="2" t="s">
        <v>63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107</v>
      </c>
      <c r="AV17" s="3">
        <v>2743</v>
      </c>
    </row>
    <row r="18" spans="1:48" ht="30" customHeight="1" x14ac:dyDescent="0.3">
      <c r="A18" s="16" t="s">
        <v>102</v>
      </c>
      <c r="B18" s="16" t="s">
        <v>108</v>
      </c>
      <c r="C18" s="16" t="s">
        <v>104</v>
      </c>
      <c r="D18" s="14">
        <v>6</v>
      </c>
      <c r="E18" s="15">
        <f>TRUNC(일위대가목록!E28,0)</f>
        <v>0</v>
      </c>
      <c r="F18" s="15">
        <f t="shared" si="0"/>
        <v>0</v>
      </c>
      <c r="G18" s="15">
        <f>TRUNC(일위대가목록!F28,0)</f>
        <v>0</v>
      </c>
      <c r="H18" s="15">
        <f t="shared" si="1"/>
        <v>0</v>
      </c>
      <c r="I18" s="15">
        <f>TRUNC(일위대가목록!G28,0)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6"/>
      <c r="N18" s="2" t="s">
        <v>109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63</v>
      </c>
      <c r="T18" s="2" t="s">
        <v>63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110</v>
      </c>
      <c r="AV18" s="3">
        <v>2744</v>
      </c>
    </row>
    <row r="19" spans="1:48" ht="30" customHeight="1" x14ac:dyDescent="0.3">
      <c r="A19" s="16" t="s">
        <v>102</v>
      </c>
      <c r="B19" s="16" t="s">
        <v>111</v>
      </c>
      <c r="C19" s="16" t="s">
        <v>104</v>
      </c>
      <c r="D19" s="14">
        <v>12</v>
      </c>
      <c r="E19" s="15">
        <f>TRUNC(일위대가목록!E29,0)</f>
        <v>0</v>
      </c>
      <c r="F19" s="15">
        <f t="shared" si="0"/>
        <v>0</v>
      </c>
      <c r="G19" s="15">
        <f>TRUNC(일위대가목록!F29,0)</f>
        <v>0</v>
      </c>
      <c r="H19" s="15">
        <f t="shared" si="1"/>
        <v>0</v>
      </c>
      <c r="I19" s="15">
        <f>TRUNC(일위대가목록!G29,0)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6"/>
      <c r="N19" s="2" t="s">
        <v>113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63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114</v>
      </c>
      <c r="AV19" s="3">
        <v>2745</v>
      </c>
    </row>
    <row r="20" spans="1:48" ht="30" customHeight="1" x14ac:dyDescent="0.3">
      <c r="A20" s="16" t="s">
        <v>115</v>
      </c>
      <c r="B20" s="16" t="s">
        <v>103</v>
      </c>
      <c r="C20" s="16" t="s">
        <v>104</v>
      </c>
      <c r="D20" s="14">
        <v>16</v>
      </c>
      <c r="E20" s="15">
        <f>TRUNC(일위대가목록!E32,0)</f>
        <v>0</v>
      </c>
      <c r="F20" s="15">
        <f t="shared" si="0"/>
        <v>0</v>
      </c>
      <c r="G20" s="15">
        <f>TRUNC(일위대가목록!F32,0)</f>
        <v>0</v>
      </c>
      <c r="H20" s="15">
        <f t="shared" si="1"/>
        <v>0</v>
      </c>
      <c r="I20" s="15">
        <f>TRUNC(일위대가목록!G32,0)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6"/>
      <c r="N20" s="2" t="s">
        <v>117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63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118</v>
      </c>
      <c r="AV20" s="3">
        <v>2746</v>
      </c>
    </row>
    <row r="21" spans="1:48" ht="30" customHeight="1" x14ac:dyDescent="0.3">
      <c r="A21" s="16" t="s">
        <v>115</v>
      </c>
      <c r="B21" s="16" t="s">
        <v>111</v>
      </c>
      <c r="C21" s="16" t="s">
        <v>104</v>
      </c>
      <c r="D21" s="14">
        <v>10</v>
      </c>
      <c r="E21" s="15">
        <f>TRUNC(일위대가목록!E34,0)</f>
        <v>0</v>
      </c>
      <c r="F21" s="15">
        <f t="shared" si="0"/>
        <v>0</v>
      </c>
      <c r="G21" s="15">
        <f>TRUNC(일위대가목록!F34,0)</f>
        <v>0</v>
      </c>
      <c r="H21" s="15">
        <f t="shared" si="1"/>
        <v>0</v>
      </c>
      <c r="I21" s="15">
        <f>TRUNC(일위대가목록!G34,0)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6"/>
      <c r="N21" s="2" t="s">
        <v>119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63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120</v>
      </c>
      <c r="AV21" s="3">
        <v>2747</v>
      </c>
    </row>
    <row r="22" spans="1:48" ht="30" customHeight="1" x14ac:dyDescent="0.3">
      <c r="A22" s="16" t="s">
        <v>121</v>
      </c>
      <c r="B22" s="16" t="s">
        <v>122</v>
      </c>
      <c r="C22" s="16" t="s">
        <v>84</v>
      </c>
      <c r="D22" s="14">
        <v>2</v>
      </c>
      <c r="E22" s="15">
        <f>TRUNC(단가대비표!O50,0)</f>
        <v>0</v>
      </c>
      <c r="F22" s="15">
        <f t="shared" si="0"/>
        <v>0</v>
      </c>
      <c r="G22" s="15">
        <f>TRUNC(단가대비표!P50,0)</f>
        <v>0</v>
      </c>
      <c r="H22" s="15">
        <f t="shared" si="1"/>
        <v>0</v>
      </c>
      <c r="I22" s="15">
        <f>TRUNC(단가대비표!V50,0)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6"/>
      <c r="N22" s="2" t="s">
        <v>123</v>
      </c>
      <c r="O22" s="2" t="s">
        <v>52</v>
      </c>
      <c r="P22" s="2" t="s">
        <v>52</v>
      </c>
      <c r="Q22" s="2" t="s">
        <v>57</v>
      </c>
      <c r="R22" s="2" t="s">
        <v>63</v>
      </c>
      <c r="S22" s="2" t="s">
        <v>63</v>
      </c>
      <c r="T22" s="2" t="s">
        <v>62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124</v>
      </c>
      <c r="AV22" s="3">
        <v>2748</v>
      </c>
    </row>
    <row r="23" spans="1:48" ht="30" customHeight="1" x14ac:dyDescent="0.3">
      <c r="A23" s="16" t="s">
        <v>125</v>
      </c>
      <c r="B23" s="16" t="s">
        <v>126</v>
      </c>
      <c r="C23" s="16" t="s">
        <v>84</v>
      </c>
      <c r="D23" s="14">
        <v>1</v>
      </c>
      <c r="E23" s="15">
        <f>TRUNC(일위대가목록!E44,0)</f>
        <v>0</v>
      </c>
      <c r="F23" s="15">
        <f t="shared" si="0"/>
        <v>0</v>
      </c>
      <c r="G23" s="15">
        <f>TRUNC(일위대가목록!F44,0)</f>
        <v>0</v>
      </c>
      <c r="H23" s="15">
        <f t="shared" si="1"/>
        <v>0</v>
      </c>
      <c r="I23" s="15">
        <f>TRUNC(일위대가목록!G44,0)</f>
        <v>0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6"/>
      <c r="N23" s="2" t="s">
        <v>127</v>
      </c>
      <c r="O23" s="2" t="s">
        <v>52</v>
      </c>
      <c r="P23" s="2" t="s">
        <v>52</v>
      </c>
      <c r="Q23" s="2" t="s">
        <v>57</v>
      </c>
      <c r="R23" s="2" t="s">
        <v>62</v>
      </c>
      <c r="S23" s="2" t="s">
        <v>63</v>
      </c>
      <c r="T23" s="2" t="s">
        <v>63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128</v>
      </c>
      <c r="AV23" s="3">
        <v>2749</v>
      </c>
    </row>
    <row r="24" spans="1:48" ht="30" customHeight="1" x14ac:dyDescent="0.3">
      <c r="A24" s="16" t="s">
        <v>129</v>
      </c>
      <c r="B24" s="16" t="s">
        <v>130</v>
      </c>
      <c r="C24" s="16" t="s">
        <v>84</v>
      </c>
      <c r="D24" s="14">
        <v>3</v>
      </c>
      <c r="E24" s="15">
        <f>TRUNC(일위대가목록!E47,0)</f>
        <v>0</v>
      </c>
      <c r="F24" s="15">
        <f t="shared" si="0"/>
        <v>0</v>
      </c>
      <c r="G24" s="15">
        <f>TRUNC(일위대가목록!F47,0)</f>
        <v>0</v>
      </c>
      <c r="H24" s="15">
        <f t="shared" si="1"/>
        <v>0</v>
      </c>
      <c r="I24" s="15">
        <f>TRUNC(일위대가목록!G47,0)</f>
        <v>0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6"/>
      <c r="N24" s="2" t="s">
        <v>131</v>
      </c>
      <c r="O24" s="2" t="s">
        <v>52</v>
      </c>
      <c r="P24" s="2" t="s">
        <v>52</v>
      </c>
      <c r="Q24" s="2" t="s">
        <v>57</v>
      </c>
      <c r="R24" s="2" t="s">
        <v>62</v>
      </c>
      <c r="S24" s="2" t="s">
        <v>63</v>
      </c>
      <c r="T24" s="2" t="s">
        <v>63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132</v>
      </c>
      <c r="AV24" s="3">
        <v>2750</v>
      </c>
    </row>
    <row r="25" spans="1:48" ht="30" customHeight="1" x14ac:dyDescent="0.3">
      <c r="A25" s="16" t="s">
        <v>129</v>
      </c>
      <c r="B25" s="16" t="s">
        <v>126</v>
      </c>
      <c r="C25" s="16" t="s">
        <v>84</v>
      </c>
      <c r="D25" s="14">
        <v>2</v>
      </c>
      <c r="E25" s="15">
        <f>TRUNC(일위대가목록!E48,0)</f>
        <v>0</v>
      </c>
      <c r="F25" s="15">
        <f t="shared" si="0"/>
        <v>0</v>
      </c>
      <c r="G25" s="15">
        <f>TRUNC(일위대가목록!F48,0)</f>
        <v>0</v>
      </c>
      <c r="H25" s="15">
        <f t="shared" si="1"/>
        <v>0</v>
      </c>
      <c r="I25" s="15">
        <f>TRUNC(일위대가목록!G48,0)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6"/>
      <c r="N25" s="2" t="s">
        <v>133</v>
      </c>
      <c r="O25" s="2" t="s">
        <v>52</v>
      </c>
      <c r="P25" s="2" t="s">
        <v>52</v>
      </c>
      <c r="Q25" s="2" t="s">
        <v>57</v>
      </c>
      <c r="R25" s="2" t="s">
        <v>62</v>
      </c>
      <c r="S25" s="2" t="s">
        <v>63</v>
      </c>
      <c r="T25" s="2" t="s">
        <v>63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134</v>
      </c>
      <c r="AV25" s="3">
        <v>2751</v>
      </c>
    </row>
    <row r="26" spans="1:48" ht="30" customHeight="1" x14ac:dyDescent="0.3">
      <c r="A26" s="16" t="s">
        <v>135</v>
      </c>
      <c r="B26" s="16" t="s">
        <v>130</v>
      </c>
      <c r="C26" s="16" t="s">
        <v>84</v>
      </c>
      <c r="D26" s="14">
        <v>1</v>
      </c>
      <c r="E26" s="15">
        <f>TRUNC(일위대가목록!E52,0)</f>
        <v>0</v>
      </c>
      <c r="F26" s="15">
        <f t="shared" si="0"/>
        <v>0</v>
      </c>
      <c r="G26" s="15">
        <f>TRUNC(일위대가목록!F52,0)</f>
        <v>0</v>
      </c>
      <c r="H26" s="15">
        <f t="shared" si="1"/>
        <v>0</v>
      </c>
      <c r="I26" s="15">
        <f>TRUNC(일위대가목록!G52,0)</f>
        <v>0</v>
      </c>
      <c r="J26" s="15">
        <f t="shared" si="2"/>
        <v>0</v>
      </c>
      <c r="K26" s="15">
        <f t="shared" si="3"/>
        <v>0</v>
      </c>
      <c r="L26" s="15">
        <f t="shared" si="4"/>
        <v>0</v>
      </c>
      <c r="M26" s="16"/>
      <c r="N26" s="2" t="s">
        <v>136</v>
      </c>
      <c r="O26" s="2" t="s">
        <v>52</v>
      </c>
      <c r="P26" s="2" t="s">
        <v>52</v>
      </c>
      <c r="Q26" s="2" t="s">
        <v>57</v>
      </c>
      <c r="R26" s="2" t="s">
        <v>62</v>
      </c>
      <c r="S26" s="2" t="s">
        <v>63</v>
      </c>
      <c r="T26" s="2" t="s">
        <v>63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137</v>
      </c>
      <c r="AV26" s="3">
        <v>2752</v>
      </c>
    </row>
    <row r="27" spans="1:48" ht="30" customHeight="1" x14ac:dyDescent="0.3">
      <c r="A27" s="16" t="s">
        <v>135</v>
      </c>
      <c r="B27" s="16" t="s">
        <v>126</v>
      </c>
      <c r="C27" s="16" t="s">
        <v>84</v>
      </c>
      <c r="D27" s="14">
        <v>1</v>
      </c>
      <c r="E27" s="15">
        <f>TRUNC(일위대가목록!E53,0)</f>
        <v>0</v>
      </c>
      <c r="F27" s="15">
        <f t="shared" si="0"/>
        <v>0</v>
      </c>
      <c r="G27" s="15">
        <f>TRUNC(일위대가목록!F53,0)</f>
        <v>0</v>
      </c>
      <c r="H27" s="15">
        <f t="shared" si="1"/>
        <v>0</v>
      </c>
      <c r="I27" s="15">
        <f>TRUNC(일위대가목록!G53,0)</f>
        <v>0</v>
      </c>
      <c r="J27" s="15">
        <f t="shared" si="2"/>
        <v>0</v>
      </c>
      <c r="K27" s="15">
        <f t="shared" si="3"/>
        <v>0</v>
      </c>
      <c r="L27" s="15">
        <f t="shared" si="4"/>
        <v>0</v>
      </c>
      <c r="M27" s="16"/>
      <c r="N27" s="2" t="s">
        <v>138</v>
      </c>
      <c r="O27" s="2" t="s">
        <v>52</v>
      </c>
      <c r="P27" s="2" t="s">
        <v>52</v>
      </c>
      <c r="Q27" s="2" t="s">
        <v>57</v>
      </c>
      <c r="R27" s="2" t="s">
        <v>62</v>
      </c>
      <c r="S27" s="2" t="s">
        <v>63</v>
      </c>
      <c r="T27" s="2" t="s">
        <v>63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139</v>
      </c>
      <c r="AV27" s="3">
        <v>2753</v>
      </c>
    </row>
    <row r="28" spans="1:48" ht="30" customHeight="1" x14ac:dyDescent="0.3">
      <c r="A28" s="16" t="s">
        <v>140</v>
      </c>
      <c r="B28" s="16" t="s">
        <v>130</v>
      </c>
      <c r="C28" s="16" t="s">
        <v>84</v>
      </c>
      <c r="D28" s="14">
        <v>1</v>
      </c>
      <c r="E28" s="15">
        <f>TRUNC(일위대가목록!E45,0)</f>
        <v>0</v>
      </c>
      <c r="F28" s="15">
        <f t="shared" si="0"/>
        <v>0</v>
      </c>
      <c r="G28" s="15">
        <f>TRUNC(일위대가목록!F45,0)</f>
        <v>0</v>
      </c>
      <c r="H28" s="15">
        <f t="shared" si="1"/>
        <v>0</v>
      </c>
      <c r="I28" s="15">
        <f>TRUNC(일위대가목록!G45,0)</f>
        <v>0</v>
      </c>
      <c r="J28" s="15">
        <f t="shared" si="2"/>
        <v>0</v>
      </c>
      <c r="K28" s="15">
        <f t="shared" si="3"/>
        <v>0</v>
      </c>
      <c r="L28" s="15">
        <f t="shared" si="4"/>
        <v>0</v>
      </c>
      <c r="M28" s="16"/>
      <c r="N28" s="2" t="s">
        <v>141</v>
      </c>
      <c r="O28" s="2" t="s">
        <v>52</v>
      </c>
      <c r="P28" s="2" t="s">
        <v>52</v>
      </c>
      <c r="Q28" s="2" t="s">
        <v>57</v>
      </c>
      <c r="R28" s="2" t="s">
        <v>62</v>
      </c>
      <c r="S28" s="2" t="s">
        <v>63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142</v>
      </c>
      <c r="AV28" s="3">
        <v>2754</v>
      </c>
    </row>
    <row r="29" spans="1:48" ht="30" customHeight="1" x14ac:dyDescent="0.3">
      <c r="A29" s="16" t="s">
        <v>140</v>
      </c>
      <c r="B29" s="16" t="s">
        <v>126</v>
      </c>
      <c r="C29" s="16" t="s">
        <v>84</v>
      </c>
      <c r="D29" s="14">
        <v>1</v>
      </c>
      <c r="E29" s="15">
        <f>TRUNC(일위대가목록!E46,0)</f>
        <v>0</v>
      </c>
      <c r="F29" s="15">
        <f t="shared" si="0"/>
        <v>0</v>
      </c>
      <c r="G29" s="15">
        <f>TRUNC(일위대가목록!F46,0)</f>
        <v>0</v>
      </c>
      <c r="H29" s="15">
        <f t="shared" si="1"/>
        <v>0</v>
      </c>
      <c r="I29" s="15">
        <f>TRUNC(일위대가목록!G46,0)</f>
        <v>0</v>
      </c>
      <c r="J29" s="15">
        <f t="shared" si="2"/>
        <v>0</v>
      </c>
      <c r="K29" s="15">
        <f t="shared" si="3"/>
        <v>0</v>
      </c>
      <c r="L29" s="15">
        <f t="shared" si="4"/>
        <v>0</v>
      </c>
      <c r="M29" s="16"/>
      <c r="N29" s="2" t="s">
        <v>143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144</v>
      </c>
      <c r="AV29" s="3">
        <v>2755</v>
      </c>
    </row>
    <row r="30" spans="1:48" ht="30" customHeight="1" x14ac:dyDescent="0.3">
      <c r="A30" s="16" t="s">
        <v>145</v>
      </c>
      <c r="B30" s="16" t="s">
        <v>130</v>
      </c>
      <c r="C30" s="16" t="s">
        <v>84</v>
      </c>
      <c r="D30" s="14">
        <v>2</v>
      </c>
      <c r="E30" s="15">
        <f>TRUNC(일위대가목록!E51,0)</f>
        <v>0</v>
      </c>
      <c r="F30" s="15">
        <f t="shared" si="0"/>
        <v>0</v>
      </c>
      <c r="G30" s="15">
        <f>TRUNC(일위대가목록!F51,0)</f>
        <v>0</v>
      </c>
      <c r="H30" s="15">
        <f t="shared" si="1"/>
        <v>0</v>
      </c>
      <c r="I30" s="15">
        <f>TRUNC(일위대가목록!G51,0)</f>
        <v>0</v>
      </c>
      <c r="J30" s="15">
        <f t="shared" si="2"/>
        <v>0</v>
      </c>
      <c r="K30" s="15">
        <f t="shared" si="3"/>
        <v>0</v>
      </c>
      <c r="L30" s="15">
        <f t="shared" si="4"/>
        <v>0</v>
      </c>
      <c r="M30" s="16"/>
      <c r="N30" s="2" t="s">
        <v>146</v>
      </c>
      <c r="O30" s="2" t="s">
        <v>52</v>
      </c>
      <c r="P30" s="2" t="s">
        <v>52</v>
      </c>
      <c r="Q30" s="2" t="s">
        <v>57</v>
      </c>
      <c r="R30" s="2" t="s">
        <v>62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147</v>
      </c>
      <c r="AV30" s="3">
        <v>2756</v>
      </c>
    </row>
    <row r="31" spans="1:48" ht="30" customHeight="1" x14ac:dyDescent="0.3">
      <c r="A31" s="16" t="s">
        <v>148</v>
      </c>
      <c r="B31" s="16" t="s">
        <v>149</v>
      </c>
      <c r="C31" s="16" t="s">
        <v>104</v>
      </c>
      <c r="D31" s="14">
        <v>2</v>
      </c>
      <c r="E31" s="15">
        <f>TRUNC(일위대가목록!E54,0)</f>
        <v>0</v>
      </c>
      <c r="F31" s="15">
        <f t="shared" si="0"/>
        <v>0</v>
      </c>
      <c r="G31" s="15">
        <f>TRUNC(일위대가목록!F54,0)</f>
        <v>0</v>
      </c>
      <c r="H31" s="15">
        <f t="shared" si="1"/>
        <v>0</v>
      </c>
      <c r="I31" s="15">
        <f>TRUNC(일위대가목록!G54,0)</f>
        <v>0</v>
      </c>
      <c r="J31" s="15">
        <f t="shared" si="2"/>
        <v>0</v>
      </c>
      <c r="K31" s="15">
        <f t="shared" si="3"/>
        <v>0</v>
      </c>
      <c r="L31" s="15">
        <f t="shared" si="4"/>
        <v>0</v>
      </c>
      <c r="M31" s="16"/>
      <c r="N31" s="2" t="s">
        <v>150</v>
      </c>
      <c r="O31" s="2" t="s">
        <v>52</v>
      </c>
      <c r="P31" s="2" t="s">
        <v>52</v>
      </c>
      <c r="Q31" s="2" t="s">
        <v>57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151</v>
      </c>
      <c r="AV31" s="3">
        <v>2757</v>
      </c>
    </row>
    <row r="32" spans="1:48" ht="30" customHeight="1" x14ac:dyDescent="0.3">
      <c r="A32" s="16" t="s">
        <v>152</v>
      </c>
      <c r="B32" s="16" t="s">
        <v>153</v>
      </c>
      <c r="C32" s="16" t="s">
        <v>84</v>
      </c>
      <c r="D32" s="14">
        <v>7</v>
      </c>
      <c r="E32" s="15">
        <f>TRUNC(단가대비표!O17,0)</f>
        <v>0</v>
      </c>
      <c r="F32" s="15">
        <f t="shared" si="0"/>
        <v>0</v>
      </c>
      <c r="G32" s="15">
        <f>TRUNC(단가대비표!P17,0)</f>
        <v>0</v>
      </c>
      <c r="H32" s="15">
        <f t="shared" si="1"/>
        <v>0</v>
      </c>
      <c r="I32" s="15">
        <f>TRUNC(단가대비표!V17,0)</f>
        <v>0</v>
      </c>
      <c r="J32" s="15">
        <f t="shared" si="2"/>
        <v>0</v>
      </c>
      <c r="K32" s="15">
        <f t="shared" si="3"/>
        <v>0</v>
      </c>
      <c r="L32" s="15">
        <f t="shared" si="4"/>
        <v>0</v>
      </c>
      <c r="M32" s="16"/>
      <c r="N32" s="2" t="s">
        <v>154</v>
      </c>
      <c r="O32" s="2" t="s">
        <v>52</v>
      </c>
      <c r="P32" s="2" t="s">
        <v>52</v>
      </c>
      <c r="Q32" s="2" t="s">
        <v>57</v>
      </c>
      <c r="R32" s="2" t="s">
        <v>63</v>
      </c>
      <c r="S32" s="2" t="s">
        <v>63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155</v>
      </c>
      <c r="AV32" s="3">
        <v>2758</v>
      </c>
    </row>
    <row r="33" spans="1:48" ht="30" customHeight="1" x14ac:dyDescent="0.3">
      <c r="A33" s="16" t="s">
        <v>152</v>
      </c>
      <c r="B33" s="16" t="s">
        <v>156</v>
      </c>
      <c r="C33" s="16" t="s">
        <v>84</v>
      </c>
      <c r="D33" s="14">
        <v>1</v>
      </c>
      <c r="E33" s="15">
        <f>TRUNC(단가대비표!O18,0)</f>
        <v>0</v>
      </c>
      <c r="F33" s="15">
        <f t="shared" si="0"/>
        <v>0</v>
      </c>
      <c r="G33" s="15">
        <f>TRUNC(단가대비표!P18,0)</f>
        <v>0</v>
      </c>
      <c r="H33" s="15">
        <f t="shared" si="1"/>
        <v>0</v>
      </c>
      <c r="I33" s="15">
        <f>TRUNC(단가대비표!V18,0)</f>
        <v>0</v>
      </c>
      <c r="J33" s="15">
        <f t="shared" si="2"/>
        <v>0</v>
      </c>
      <c r="K33" s="15">
        <f t="shared" si="3"/>
        <v>0</v>
      </c>
      <c r="L33" s="15">
        <f t="shared" si="4"/>
        <v>0</v>
      </c>
      <c r="M33" s="16"/>
      <c r="N33" s="2" t="s">
        <v>157</v>
      </c>
      <c r="O33" s="2" t="s">
        <v>52</v>
      </c>
      <c r="P33" s="2" t="s">
        <v>52</v>
      </c>
      <c r="Q33" s="2" t="s">
        <v>57</v>
      </c>
      <c r="R33" s="2" t="s">
        <v>63</v>
      </c>
      <c r="S33" s="2" t="s">
        <v>63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158</v>
      </c>
      <c r="AV33" s="3">
        <v>2759</v>
      </c>
    </row>
    <row r="34" spans="1:48" ht="30" customHeight="1" x14ac:dyDescent="0.3">
      <c r="A34" s="16" t="s">
        <v>152</v>
      </c>
      <c r="B34" s="16" t="s">
        <v>159</v>
      </c>
      <c r="C34" s="16" t="s">
        <v>84</v>
      </c>
      <c r="D34" s="14">
        <v>1</v>
      </c>
      <c r="E34" s="15">
        <f>TRUNC(단가대비표!O19,0)</f>
        <v>0</v>
      </c>
      <c r="F34" s="15">
        <f t="shared" si="0"/>
        <v>0</v>
      </c>
      <c r="G34" s="15">
        <f>TRUNC(단가대비표!P19,0)</f>
        <v>0</v>
      </c>
      <c r="H34" s="15">
        <f t="shared" si="1"/>
        <v>0</v>
      </c>
      <c r="I34" s="15">
        <f>TRUNC(단가대비표!V19,0)</f>
        <v>0</v>
      </c>
      <c r="J34" s="15">
        <f t="shared" si="2"/>
        <v>0</v>
      </c>
      <c r="K34" s="15">
        <f t="shared" si="3"/>
        <v>0</v>
      </c>
      <c r="L34" s="15">
        <f t="shared" si="4"/>
        <v>0</v>
      </c>
      <c r="M34" s="16"/>
      <c r="N34" s="2" t="s">
        <v>160</v>
      </c>
      <c r="O34" s="2" t="s">
        <v>52</v>
      </c>
      <c r="P34" s="2" t="s">
        <v>52</v>
      </c>
      <c r="Q34" s="2" t="s">
        <v>57</v>
      </c>
      <c r="R34" s="2" t="s">
        <v>63</v>
      </c>
      <c r="S34" s="2" t="s">
        <v>63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161</v>
      </c>
      <c r="AV34" s="3">
        <v>2760</v>
      </c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57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57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57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57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57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57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57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57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57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57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57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57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57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57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57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57</v>
      </c>
    </row>
    <row r="51" spans="1:48" ht="30" customHeight="1" x14ac:dyDescent="0.3">
      <c r="A51" s="16" t="s">
        <v>162</v>
      </c>
      <c r="B51" s="14"/>
      <c r="C51" s="14"/>
      <c r="D51" s="14"/>
      <c r="E51" s="15"/>
      <c r="F51" s="15">
        <f>SUMIF(Q5:Q50,"010101",F5:F50)</f>
        <v>0</v>
      </c>
      <c r="G51" s="15"/>
      <c r="H51" s="15">
        <f>SUMIF(Q5:Q50,"010101",H5:H50)</f>
        <v>0</v>
      </c>
      <c r="I51" s="15"/>
      <c r="J51" s="15">
        <f>SUMIF(Q5:Q50,"010101",J5:J50)</f>
        <v>0</v>
      </c>
      <c r="K51" s="15"/>
      <c r="L51" s="15">
        <f>SUMIF(Q5:Q50,"010101",L5:L50)</f>
        <v>0</v>
      </c>
      <c r="M51" s="14"/>
      <c r="N51" t="s">
        <v>163</v>
      </c>
    </row>
    <row r="52" spans="1:48" ht="30" customHeight="1" x14ac:dyDescent="0.3">
      <c r="A52" s="16" t="s">
        <v>164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165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58</v>
      </c>
      <c r="B53" s="16" t="s">
        <v>68</v>
      </c>
      <c r="C53" s="16" t="s">
        <v>60</v>
      </c>
      <c r="D53" s="14">
        <v>10</v>
      </c>
      <c r="E53" s="15">
        <f>TRUNC(일위대가목록!E31,0)</f>
        <v>0</v>
      </c>
      <c r="F53" s="15">
        <f t="shared" ref="F53:F58" si="5">TRUNC(E53*D53, 0)</f>
        <v>0</v>
      </c>
      <c r="G53" s="15">
        <f>TRUNC(일위대가목록!F31,0)</f>
        <v>0</v>
      </c>
      <c r="H53" s="15">
        <f t="shared" ref="H53:H58" si="6">TRUNC(G53*D53, 0)</f>
        <v>0</v>
      </c>
      <c r="I53" s="15">
        <f>TRUNC(일위대가목록!G31,0)</f>
        <v>0</v>
      </c>
      <c r="J53" s="15">
        <f t="shared" ref="J53:J58" si="7">TRUNC(I53*D53, 0)</f>
        <v>0</v>
      </c>
      <c r="K53" s="15">
        <f t="shared" ref="K53:L58" si="8">TRUNC(E53+G53+I53, 0)</f>
        <v>0</v>
      </c>
      <c r="L53" s="15">
        <f t="shared" si="8"/>
        <v>0</v>
      </c>
      <c r="M53" s="16"/>
      <c r="N53" s="2" t="s">
        <v>69</v>
      </c>
      <c r="O53" s="2" t="s">
        <v>52</v>
      </c>
      <c r="P53" s="2" t="s">
        <v>52</v>
      </c>
      <c r="Q53" s="2" t="s">
        <v>165</v>
      </c>
      <c r="R53" s="2" t="s">
        <v>62</v>
      </c>
      <c r="S53" s="2" t="s">
        <v>63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166</v>
      </c>
      <c r="AV53" s="3">
        <v>2763</v>
      </c>
    </row>
    <row r="54" spans="1:48" ht="30" customHeight="1" x14ac:dyDescent="0.3">
      <c r="A54" s="16" t="s">
        <v>82</v>
      </c>
      <c r="B54" s="16" t="s">
        <v>87</v>
      </c>
      <c r="C54" s="16" t="s">
        <v>84</v>
      </c>
      <c r="D54" s="14">
        <v>9</v>
      </c>
      <c r="E54" s="15">
        <f>TRUNC(단가대비표!O43,0)</f>
        <v>0</v>
      </c>
      <c r="F54" s="15">
        <f t="shared" si="5"/>
        <v>0</v>
      </c>
      <c r="G54" s="15">
        <f>TRUNC(단가대비표!P43,0)</f>
        <v>0</v>
      </c>
      <c r="H54" s="15">
        <f t="shared" si="6"/>
        <v>0</v>
      </c>
      <c r="I54" s="15">
        <f>TRUNC(단가대비표!V43,0)</f>
        <v>0</v>
      </c>
      <c r="J54" s="15">
        <f t="shared" si="7"/>
        <v>0</v>
      </c>
      <c r="K54" s="15">
        <f t="shared" si="8"/>
        <v>0</v>
      </c>
      <c r="L54" s="15">
        <f t="shared" si="8"/>
        <v>0</v>
      </c>
      <c r="M54" s="16"/>
      <c r="N54" s="2" t="s">
        <v>88</v>
      </c>
      <c r="O54" s="2" t="s">
        <v>52</v>
      </c>
      <c r="P54" s="2" t="s">
        <v>52</v>
      </c>
      <c r="Q54" s="2" t="s">
        <v>165</v>
      </c>
      <c r="R54" s="2" t="s">
        <v>63</v>
      </c>
      <c r="S54" s="2" t="s">
        <v>63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167</v>
      </c>
      <c r="AV54" s="3">
        <v>2764</v>
      </c>
    </row>
    <row r="55" spans="1:48" ht="30" customHeight="1" x14ac:dyDescent="0.3">
      <c r="A55" s="16" t="s">
        <v>82</v>
      </c>
      <c r="B55" s="16" t="s">
        <v>96</v>
      </c>
      <c r="C55" s="16" t="s">
        <v>84</v>
      </c>
      <c r="D55" s="14">
        <v>1</v>
      </c>
      <c r="E55" s="15">
        <f>TRUNC(단가대비표!O46,0)</f>
        <v>0</v>
      </c>
      <c r="F55" s="15">
        <f t="shared" si="5"/>
        <v>0</v>
      </c>
      <c r="G55" s="15">
        <f>TRUNC(단가대비표!P46,0)</f>
        <v>0</v>
      </c>
      <c r="H55" s="15">
        <f t="shared" si="6"/>
        <v>0</v>
      </c>
      <c r="I55" s="15">
        <f>TRUNC(단가대비표!V46,0)</f>
        <v>0</v>
      </c>
      <c r="J55" s="15">
        <f t="shared" si="7"/>
        <v>0</v>
      </c>
      <c r="K55" s="15">
        <f t="shared" si="8"/>
        <v>0</v>
      </c>
      <c r="L55" s="15">
        <f t="shared" si="8"/>
        <v>0</v>
      </c>
      <c r="M55" s="16"/>
      <c r="N55" s="2" t="s">
        <v>97</v>
      </c>
      <c r="O55" s="2" t="s">
        <v>52</v>
      </c>
      <c r="P55" s="2" t="s">
        <v>52</v>
      </c>
      <c r="Q55" s="2" t="s">
        <v>165</v>
      </c>
      <c r="R55" s="2" t="s">
        <v>63</v>
      </c>
      <c r="S55" s="2" t="s">
        <v>63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168</v>
      </c>
      <c r="AV55" s="3">
        <v>2765</v>
      </c>
    </row>
    <row r="56" spans="1:48" ht="30" customHeight="1" x14ac:dyDescent="0.3">
      <c r="A56" s="16" t="s">
        <v>102</v>
      </c>
      <c r="B56" s="16" t="s">
        <v>111</v>
      </c>
      <c r="C56" s="16" t="s">
        <v>104</v>
      </c>
      <c r="D56" s="14">
        <v>23</v>
      </c>
      <c r="E56" s="15">
        <f>TRUNC(일위대가목록!E29,0)</f>
        <v>0</v>
      </c>
      <c r="F56" s="15">
        <f t="shared" si="5"/>
        <v>0</v>
      </c>
      <c r="G56" s="15">
        <f>TRUNC(일위대가목록!F29,0)</f>
        <v>0</v>
      </c>
      <c r="H56" s="15">
        <f t="shared" si="6"/>
        <v>0</v>
      </c>
      <c r="I56" s="15">
        <f>TRUNC(일위대가목록!G29,0)</f>
        <v>0</v>
      </c>
      <c r="J56" s="15">
        <f t="shared" si="7"/>
        <v>0</v>
      </c>
      <c r="K56" s="15">
        <f t="shared" si="8"/>
        <v>0</v>
      </c>
      <c r="L56" s="15">
        <f t="shared" si="8"/>
        <v>0</v>
      </c>
      <c r="M56" s="16"/>
      <c r="N56" s="2" t="s">
        <v>113</v>
      </c>
      <c r="O56" s="2" t="s">
        <v>52</v>
      </c>
      <c r="P56" s="2" t="s">
        <v>52</v>
      </c>
      <c r="Q56" s="2" t="s">
        <v>165</v>
      </c>
      <c r="R56" s="2" t="s">
        <v>62</v>
      </c>
      <c r="S56" s="2" t="s">
        <v>63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169</v>
      </c>
      <c r="AV56" s="3">
        <v>2766</v>
      </c>
    </row>
    <row r="57" spans="1:48" ht="30" customHeight="1" x14ac:dyDescent="0.3">
      <c r="A57" s="16" t="s">
        <v>115</v>
      </c>
      <c r="B57" s="16" t="s">
        <v>111</v>
      </c>
      <c r="C57" s="16" t="s">
        <v>104</v>
      </c>
      <c r="D57" s="14">
        <v>2</v>
      </c>
      <c r="E57" s="15">
        <f>TRUNC(일위대가목록!E34,0)</f>
        <v>0</v>
      </c>
      <c r="F57" s="15">
        <f t="shared" si="5"/>
        <v>0</v>
      </c>
      <c r="G57" s="15">
        <f>TRUNC(일위대가목록!F34,0)</f>
        <v>0</v>
      </c>
      <c r="H57" s="15">
        <f t="shared" si="6"/>
        <v>0</v>
      </c>
      <c r="I57" s="15">
        <f>TRUNC(일위대가목록!G34,0)</f>
        <v>0</v>
      </c>
      <c r="J57" s="15">
        <f t="shared" si="7"/>
        <v>0</v>
      </c>
      <c r="K57" s="15">
        <f t="shared" si="8"/>
        <v>0</v>
      </c>
      <c r="L57" s="15">
        <f t="shared" si="8"/>
        <v>0</v>
      </c>
      <c r="M57" s="16"/>
      <c r="N57" s="2" t="s">
        <v>119</v>
      </c>
      <c r="O57" s="2" t="s">
        <v>52</v>
      </c>
      <c r="P57" s="2" t="s">
        <v>52</v>
      </c>
      <c r="Q57" s="2" t="s">
        <v>165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170</v>
      </c>
      <c r="AV57" s="3">
        <v>2767</v>
      </c>
    </row>
    <row r="58" spans="1:48" ht="30" customHeight="1" x14ac:dyDescent="0.3">
      <c r="A58" s="16" t="s">
        <v>152</v>
      </c>
      <c r="B58" s="16" t="s">
        <v>171</v>
      </c>
      <c r="C58" s="16" t="s">
        <v>84</v>
      </c>
      <c r="D58" s="14">
        <v>2</v>
      </c>
      <c r="E58" s="15">
        <f>TRUNC(단가대비표!O20,0)</f>
        <v>0</v>
      </c>
      <c r="F58" s="15">
        <f t="shared" si="5"/>
        <v>0</v>
      </c>
      <c r="G58" s="15">
        <f>TRUNC(단가대비표!P20,0)</f>
        <v>0</v>
      </c>
      <c r="H58" s="15">
        <f t="shared" si="6"/>
        <v>0</v>
      </c>
      <c r="I58" s="15">
        <f>TRUNC(단가대비표!V20,0)</f>
        <v>0</v>
      </c>
      <c r="J58" s="15">
        <f t="shared" si="7"/>
        <v>0</v>
      </c>
      <c r="K58" s="15">
        <f t="shared" si="8"/>
        <v>0</v>
      </c>
      <c r="L58" s="15">
        <f t="shared" si="8"/>
        <v>0</v>
      </c>
      <c r="M58" s="16"/>
      <c r="N58" s="2" t="s">
        <v>172</v>
      </c>
      <c r="O58" s="2" t="s">
        <v>52</v>
      </c>
      <c r="P58" s="2" t="s">
        <v>52</v>
      </c>
      <c r="Q58" s="2" t="s">
        <v>165</v>
      </c>
      <c r="R58" s="2" t="s">
        <v>63</v>
      </c>
      <c r="S58" s="2" t="s">
        <v>63</v>
      </c>
      <c r="T58" s="2" t="s">
        <v>62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173</v>
      </c>
      <c r="AV58" s="3">
        <v>2768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165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165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165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165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165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165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165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165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165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165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165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165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165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165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165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165</v>
      </c>
    </row>
    <row r="75" spans="1:48" ht="30" customHeight="1" x14ac:dyDescent="0.3">
      <c r="A75" s="16" t="s">
        <v>162</v>
      </c>
      <c r="B75" s="14"/>
      <c r="C75" s="14"/>
      <c r="D75" s="14"/>
      <c r="E75" s="15"/>
      <c r="F75" s="15">
        <f>SUMIF(Q53:Q74,"010102",F53:F74)</f>
        <v>0</v>
      </c>
      <c r="G75" s="15"/>
      <c r="H75" s="15">
        <f>SUMIF(Q53:Q74,"010102",H53:H74)</f>
        <v>0</v>
      </c>
      <c r="I75" s="15"/>
      <c r="J75" s="15">
        <f>SUMIF(Q53:Q74,"010102",J53:J74)</f>
        <v>0</v>
      </c>
      <c r="K75" s="15"/>
      <c r="L75" s="15">
        <f>SUMIF(Q53:Q74,"010102",L53:L74)</f>
        <v>0</v>
      </c>
      <c r="M75" s="14"/>
      <c r="N75" t="s">
        <v>163</v>
      </c>
    </row>
    <row r="76" spans="1:48" ht="30" customHeight="1" x14ac:dyDescent="0.3">
      <c r="A76" s="16" t="s">
        <v>174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175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176</v>
      </c>
      <c r="B77" s="16" t="s">
        <v>177</v>
      </c>
      <c r="C77" s="16" t="s">
        <v>178</v>
      </c>
      <c r="D77" s="14">
        <v>24</v>
      </c>
      <c r="E77" s="15">
        <f>TRUNC(단가대비표!O83,0)</f>
        <v>0</v>
      </c>
      <c r="F77" s="15">
        <f>TRUNC(E77*D77, 0)</f>
        <v>0</v>
      </c>
      <c r="G77" s="15">
        <f>TRUNC(단가대비표!P83,0)</f>
        <v>0</v>
      </c>
      <c r="H77" s="15">
        <f>TRUNC(G77*D77, 0)</f>
        <v>0</v>
      </c>
      <c r="I77" s="15">
        <f>TRUNC(단가대비표!V83,0)</f>
        <v>0</v>
      </c>
      <c r="J77" s="15">
        <f>TRUNC(I77*D77, 0)</f>
        <v>0</v>
      </c>
      <c r="K77" s="15">
        <f>TRUNC(E77+G77+I77, 0)</f>
        <v>0</v>
      </c>
      <c r="L77" s="15">
        <f>TRUNC(F77+H77+J77, 0)</f>
        <v>0</v>
      </c>
      <c r="M77" s="16"/>
      <c r="N77" s="2" t="s">
        <v>179</v>
      </c>
      <c r="O77" s="2" t="s">
        <v>52</v>
      </c>
      <c r="P77" s="2" t="s">
        <v>52</v>
      </c>
      <c r="Q77" s="2" t="s">
        <v>175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180</v>
      </c>
      <c r="AV77" s="3">
        <v>1682</v>
      </c>
    </row>
    <row r="78" spans="1:48" ht="30" customHeight="1" x14ac:dyDescent="0.3">
      <c r="A78" s="16" t="s">
        <v>176</v>
      </c>
      <c r="B78" s="16" t="s">
        <v>181</v>
      </c>
      <c r="C78" s="16" t="s">
        <v>178</v>
      </c>
      <c r="D78" s="14">
        <v>18</v>
      </c>
      <c r="E78" s="15">
        <f>TRUNC(단가대비표!O84,0)</f>
        <v>0</v>
      </c>
      <c r="F78" s="15">
        <f>TRUNC(E78*D78, 0)</f>
        <v>0</v>
      </c>
      <c r="G78" s="15">
        <f>TRUNC(단가대비표!P84,0)</f>
        <v>0</v>
      </c>
      <c r="H78" s="15">
        <f>TRUNC(G78*D78, 0)</f>
        <v>0</v>
      </c>
      <c r="I78" s="15">
        <f>TRUNC(단가대비표!V84,0)</f>
        <v>0</v>
      </c>
      <c r="J78" s="15">
        <f>TRUNC(I78*D78, 0)</f>
        <v>0</v>
      </c>
      <c r="K78" s="15">
        <f>TRUNC(E78+G78+I78, 0)</f>
        <v>0</v>
      </c>
      <c r="L78" s="15">
        <f>TRUNC(F78+H78+J78, 0)</f>
        <v>0</v>
      </c>
      <c r="M78" s="16"/>
      <c r="N78" s="2" t="s">
        <v>182</v>
      </c>
      <c r="O78" s="2" t="s">
        <v>52</v>
      </c>
      <c r="P78" s="2" t="s">
        <v>52</v>
      </c>
      <c r="Q78" s="2" t="s">
        <v>175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183</v>
      </c>
      <c r="AV78" s="3">
        <v>1683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175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175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175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175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175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175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175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175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175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175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175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175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175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175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175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175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175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175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175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175</v>
      </c>
    </row>
    <row r="99" spans="1:48" ht="30" customHeight="1" x14ac:dyDescent="0.3">
      <c r="A99" s="16" t="s">
        <v>162</v>
      </c>
      <c r="B99" s="14"/>
      <c r="C99" s="14"/>
      <c r="D99" s="14"/>
      <c r="E99" s="15"/>
      <c r="F99" s="15">
        <f>SUMIF(Q77:Q98,"010103",F77:F98)</f>
        <v>0</v>
      </c>
      <c r="G99" s="15"/>
      <c r="H99" s="15">
        <f>SUMIF(Q77:Q98,"010103",H77:H98)</f>
        <v>0</v>
      </c>
      <c r="I99" s="15"/>
      <c r="J99" s="15">
        <f>SUMIF(Q77:Q98,"010103",J77:J98)</f>
        <v>0</v>
      </c>
      <c r="K99" s="15"/>
      <c r="L99" s="15">
        <f>SUMIF(Q77:Q98,"010103",L77:L98)</f>
        <v>0</v>
      </c>
      <c r="M99" s="14"/>
      <c r="N99" t="s">
        <v>163</v>
      </c>
    </row>
    <row r="100" spans="1:48" ht="30" customHeight="1" x14ac:dyDescent="0.3">
      <c r="A100" s="16" t="s">
        <v>186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187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188</v>
      </c>
      <c r="B101" s="16" t="s">
        <v>189</v>
      </c>
      <c r="C101" s="16" t="s">
        <v>190</v>
      </c>
      <c r="D101" s="14">
        <v>1</v>
      </c>
      <c r="E101" s="15">
        <f>TRUNC(일위대가목록!E56,0)</f>
        <v>0</v>
      </c>
      <c r="F101" s="15">
        <f>TRUNC(E101*D101, 0)</f>
        <v>0</v>
      </c>
      <c r="G101" s="15">
        <f>TRUNC(일위대가목록!F56,0)</f>
        <v>0</v>
      </c>
      <c r="H101" s="15">
        <f>TRUNC(G101*D101, 0)</f>
        <v>0</v>
      </c>
      <c r="I101" s="15">
        <f>TRUNC(일위대가목록!G56,0)</f>
        <v>0</v>
      </c>
      <c r="J101" s="15">
        <f>TRUNC(I101*D101, 0)</f>
        <v>0</v>
      </c>
      <c r="K101" s="15">
        <f>TRUNC(E101+G101+I101, 0)</f>
        <v>0</v>
      </c>
      <c r="L101" s="15">
        <f>TRUNC(F101+H101+J101, 0)</f>
        <v>0</v>
      </c>
      <c r="M101" s="16"/>
      <c r="N101" s="2" t="s">
        <v>191</v>
      </c>
      <c r="O101" s="2" t="s">
        <v>52</v>
      </c>
      <c r="P101" s="2" t="s">
        <v>52</v>
      </c>
      <c r="Q101" s="2" t="s">
        <v>187</v>
      </c>
      <c r="R101" s="2" t="s">
        <v>62</v>
      </c>
      <c r="S101" s="2" t="s">
        <v>63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192</v>
      </c>
      <c r="AV101" s="3">
        <v>1073</v>
      </c>
    </row>
    <row r="102" spans="1:48" ht="30" customHeight="1" x14ac:dyDescent="0.3">
      <c r="A102" s="16" t="s">
        <v>193</v>
      </c>
      <c r="B102" s="16" t="s">
        <v>194</v>
      </c>
      <c r="C102" s="16" t="s">
        <v>190</v>
      </c>
      <c r="D102" s="14">
        <v>1</v>
      </c>
      <c r="E102" s="15">
        <f>TRUNC(일위대가목록!E57,0)</f>
        <v>0</v>
      </c>
      <c r="F102" s="15">
        <f>TRUNC(E102*D102, 0)</f>
        <v>0</v>
      </c>
      <c r="G102" s="15">
        <f>TRUNC(일위대가목록!F57,0)</f>
        <v>0</v>
      </c>
      <c r="H102" s="15">
        <f>TRUNC(G102*D102, 0)</f>
        <v>0</v>
      </c>
      <c r="I102" s="15">
        <f>TRUNC(일위대가목록!G57,0)</f>
        <v>0</v>
      </c>
      <c r="J102" s="15">
        <f>TRUNC(I102*D102, 0)</f>
        <v>0</v>
      </c>
      <c r="K102" s="15">
        <f>TRUNC(E102+G102+I102, 0)</f>
        <v>0</v>
      </c>
      <c r="L102" s="15">
        <f>TRUNC(F102+H102+J102, 0)</f>
        <v>0</v>
      </c>
      <c r="M102" s="16"/>
      <c r="N102" s="2" t="s">
        <v>195</v>
      </c>
      <c r="O102" s="2" t="s">
        <v>52</v>
      </c>
      <c r="P102" s="2" t="s">
        <v>52</v>
      </c>
      <c r="Q102" s="2" t="s">
        <v>187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196</v>
      </c>
      <c r="AV102" s="3">
        <v>1074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187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187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187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187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187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187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187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187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187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187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187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187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187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187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187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187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187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187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187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187</v>
      </c>
    </row>
    <row r="123" spans="1:48" ht="30" customHeight="1" x14ac:dyDescent="0.3">
      <c r="A123" s="16" t="s">
        <v>162</v>
      </c>
      <c r="B123" s="14"/>
      <c r="C123" s="14"/>
      <c r="D123" s="14"/>
      <c r="E123" s="15"/>
      <c r="F123" s="15">
        <f>SUMIF(Q101:Q122,"01010401",F101:F122)</f>
        <v>0</v>
      </c>
      <c r="G123" s="15"/>
      <c r="H123" s="15">
        <f>SUMIF(Q101:Q122,"01010401",H101:H122)</f>
        <v>0</v>
      </c>
      <c r="I123" s="15"/>
      <c r="J123" s="15">
        <f>SUMIF(Q101:Q122,"01010401",J101:J122)</f>
        <v>0</v>
      </c>
      <c r="K123" s="15"/>
      <c r="L123" s="15">
        <f>SUMIF(Q101:Q122,"01010401",L101:L122)</f>
        <v>0</v>
      </c>
      <c r="M123" s="14"/>
      <c r="N123" t="s">
        <v>163</v>
      </c>
    </row>
    <row r="124" spans="1:48" ht="30" customHeight="1" x14ac:dyDescent="0.3">
      <c r="A124" s="16" t="s">
        <v>197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198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199</v>
      </c>
      <c r="B125" s="16" t="s">
        <v>200</v>
      </c>
      <c r="C125" s="16" t="s">
        <v>201</v>
      </c>
      <c r="D125" s="14">
        <v>10</v>
      </c>
      <c r="E125" s="15">
        <f>TRUNC(일위대가목록!E58,0)</f>
        <v>0</v>
      </c>
      <c r="F125" s="15">
        <f t="shared" ref="F125:F130" si="9">TRUNC(E125*D125, 0)</f>
        <v>0</v>
      </c>
      <c r="G125" s="15">
        <f>TRUNC(일위대가목록!F58,0)</f>
        <v>0</v>
      </c>
      <c r="H125" s="15">
        <f t="shared" ref="H125:H130" si="10">TRUNC(G125*D125, 0)</f>
        <v>0</v>
      </c>
      <c r="I125" s="15">
        <f>TRUNC(일위대가목록!G58,0)</f>
        <v>0</v>
      </c>
      <c r="J125" s="15">
        <f t="shared" ref="J125:J130" si="11">TRUNC(I125*D125, 0)</f>
        <v>0</v>
      </c>
      <c r="K125" s="15">
        <f t="shared" ref="K125:L130" si="12">TRUNC(E125+G125+I125, 0)</f>
        <v>0</v>
      </c>
      <c r="L125" s="15">
        <f t="shared" si="12"/>
        <v>0</v>
      </c>
      <c r="M125" s="16"/>
      <c r="N125" s="2" t="s">
        <v>202</v>
      </c>
      <c r="O125" s="2" t="s">
        <v>52</v>
      </c>
      <c r="P125" s="2" t="s">
        <v>52</v>
      </c>
      <c r="Q125" s="2" t="s">
        <v>198</v>
      </c>
      <c r="R125" s="2" t="s">
        <v>62</v>
      </c>
      <c r="S125" s="2" t="s">
        <v>63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203</v>
      </c>
      <c r="AV125" s="3">
        <v>2771</v>
      </c>
    </row>
    <row r="126" spans="1:48" ht="30" customHeight="1" x14ac:dyDescent="0.3">
      <c r="A126" s="16" t="s">
        <v>199</v>
      </c>
      <c r="B126" s="16" t="s">
        <v>204</v>
      </c>
      <c r="C126" s="16" t="s">
        <v>201</v>
      </c>
      <c r="D126" s="14">
        <v>16</v>
      </c>
      <c r="E126" s="15">
        <f>TRUNC(일위대가목록!E59,0)</f>
        <v>0</v>
      </c>
      <c r="F126" s="15">
        <f t="shared" si="9"/>
        <v>0</v>
      </c>
      <c r="G126" s="15">
        <f>TRUNC(일위대가목록!F59,0)</f>
        <v>0</v>
      </c>
      <c r="H126" s="15">
        <f t="shared" si="10"/>
        <v>0</v>
      </c>
      <c r="I126" s="15">
        <f>TRUNC(일위대가목록!G59,0)</f>
        <v>0</v>
      </c>
      <c r="J126" s="15">
        <f t="shared" si="11"/>
        <v>0</v>
      </c>
      <c r="K126" s="15">
        <f t="shared" si="12"/>
        <v>0</v>
      </c>
      <c r="L126" s="15">
        <f t="shared" si="12"/>
        <v>0</v>
      </c>
      <c r="M126" s="16"/>
      <c r="N126" s="2" t="s">
        <v>205</v>
      </c>
      <c r="O126" s="2" t="s">
        <v>52</v>
      </c>
      <c r="P126" s="2" t="s">
        <v>52</v>
      </c>
      <c r="Q126" s="2" t="s">
        <v>198</v>
      </c>
      <c r="R126" s="2" t="s">
        <v>62</v>
      </c>
      <c r="S126" s="2" t="s">
        <v>63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206</v>
      </c>
      <c r="AV126" s="3">
        <v>2772</v>
      </c>
    </row>
    <row r="127" spans="1:48" ht="30" customHeight="1" x14ac:dyDescent="0.3">
      <c r="A127" s="16" t="s">
        <v>199</v>
      </c>
      <c r="B127" s="16" t="s">
        <v>207</v>
      </c>
      <c r="C127" s="16" t="s">
        <v>201</v>
      </c>
      <c r="D127" s="14">
        <v>3</v>
      </c>
      <c r="E127" s="15">
        <f>TRUNC(일위대가목록!E60,0)</f>
        <v>0</v>
      </c>
      <c r="F127" s="15">
        <f t="shared" si="9"/>
        <v>0</v>
      </c>
      <c r="G127" s="15">
        <f>TRUNC(일위대가목록!F60,0)</f>
        <v>0</v>
      </c>
      <c r="H127" s="15">
        <f t="shared" si="10"/>
        <v>0</v>
      </c>
      <c r="I127" s="15">
        <f>TRUNC(일위대가목록!G60,0)</f>
        <v>0</v>
      </c>
      <c r="J127" s="15">
        <f t="shared" si="11"/>
        <v>0</v>
      </c>
      <c r="K127" s="15">
        <f t="shared" si="12"/>
        <v>0</v>
      </c>
      <c r="L127" s="15">
        <f t="shared" si="12"/>
        <v>0</v>
      </c>
      <c r="M127" s="16"/>
      <c r="N127" s="2" t="s">
        <v>208</v>
      </c>
      <c r="O127" s="2" t="s">
        <v>52</v>
      </c>
      <c r="P127" s="2" t="s">
        <v>52</v>
      </c>
      <c r="Q127" s="2" t="s">
        <v>198</v>
      </c>
      <c r="R127" s="2" t="s">
        <v>62</v>
      </c>
      <c r="S127" s="2" t="s">
        <v>63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209</v>
      </c>
      <c r="AV127" s="3">
        <v>2773</v>
      </c>
    </row>
    <row r="128" spans="1:48" ht="30" customHeight="1" x14ac:dyDescent="0.3">
      <c r="A128" s="16" t="s">
        <v>210</v>
      </c>
      <c r="B128" s="16" t="s">
        <v>211</v>
      </c>
      <c r="C128" s="16" t="s">
        <v>201</v>
      </c>
      <c r="D128" s="14">
        <v>10</v>
      </c>
      <c r="E128" s="15">
        <f>TRUNC(일위대가목록!E61,0)</f>
        <v>0</v>
      </c>
      <c r="F128" s="15">
        <f t="shared" si="9"/>
        <v>0</v>
      </c>
      <c r="G128" s="15">
        <f>TRUNC(일위대가목록!F61,0)</f>
        <v>0</v>
      </c>
      <c r="H128" s="15">
        <f t="shared" si="10"/>
        <v>0</v>
      </c>
      <c r="I128" s="15">
        <f>TRUNC(일위대가목록!G61,0)</f>
        <v>0</v>
      </c>
      <c r="J128" s="15">
        <f t="shared" si="11"/>
        <v>0</v>
      </c>
      <c r="K128" s="15">
        <f t="shared" si="12"/>
        <v>0</v>
      </c>
      <c r="L128" s="15">
        <f t="shared" si="12"/>
        <v>0</v>
      </c>
      <c r="M128" s="16"/>
      <c r="N128" s="2" t="s">
        <v>212</v>
      </c>
      <c r="O128" s="2" t="s">
        <v>52</v>
      </c>
      <c r="P128" s="2" t="s">
        <v>52</v>
      </c>
      <c r="Q128" s="2" t="s">
        <v>198</v>
      </c>
      <c r="R128" s="2" t="s">
        <v>62</v>
      </c>
      <c r="S128" s="2" t="s">
        <v>63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213</v>
      </c>
      <c r="AV128" s="3">
        <v>2774</v>
      </c>
    </row>
    <row r="129" spans="1:48" ht="30" customHeight="1" x14ac:dyDescent="0.3">
      <c r="A129" s="16" t="s">
        <v>210</v>
      </c>
      <c r="B129" s="16" t="s">
        <v>214</v>
      </c>
      <c r="C129" s="16" t="s">
        <v>201</v>
      </c>
      <c r="D129" s="14">
        <v>16</v>
      </c>
      <c r="E129" s="15">
        <f>TRUNC(일위대가목록!E62,0)</f>
        <v>0</v>
      </c>
      <c r="F129" s="15">
        <f t="shared" si="9"/>
        <v>0</v>
      </c>
      <c r="G129" s="15">
        <f>TRUNC(일위대가목록!F62,0)</f>
        <v>0</v>
      </c>
      <c r="H129" s="15">
        <f t="shared" si="10"/>
        <v>0</v>
      </c>
      <c r="I129" s="15">
        <f>TRUNC(일위대가목록!G62,0)</f>
        <v>0</v>
      </c>
      <c r="J129" s="15">
        <f t="shared" si="11"/>
        <v>0</v>
      </c>
      <c r="K129" s="15">
        <f t="shared" si="12"/>
        <v>0</v>
      </c>
      <c r="L129" s="15">
        <f t="shared" si="12"/>
        <v>0</v>
      </c>
      <c r="M129" s="16"/>
      <c r="N129" s="2" t="s">
        <v>215</v>
      </c>
      <c r="O129" s="2" t="s">
        <v>52</v>
      </c>
      <c r="P129" s="2" t="s">
        <v>52</v>
      </c>
      <c r="Q129" s="2" t="s">
        <v>198</v>
      </c>
      <c r="R129" s="2" t="s">
        <v>62</v>
      </c>
      <c r="S129" s="2" t="s">
        <v>63</v>
      </c>
      <c r="T129" s="2" t="s">
        <v>63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216</v>
      </c>
      <c r="AV129" s="3">
        <v>2775</v>
      </c>
    </row>
    <row r="130" spans="1:48" ht="30" customHeight="1" x14ac:dyDescent="0.3">
      <c r="A130" s="16" t="s">
        <v>210</v>
      </c>
      <c r="B130" s="16" t="s">
        <v>217</v>
      </c>
      <c r="C130" s="16" t="s">
        <v>201</v>
      </c>
      <c r="D130" s="14">
        <v>3</v>
      </c>
      <c r="E130" s="15">
        <f>TRUNC(일위대가목록!E63,0)</f>
        <v>0</v>
      </c>
      <c r="F130" s="15">
        <f t="shared" si="9"/>
        <v>0</v>
      </c>
      <c r="G130" s="15">
        <f>TRUNC(일위대가목록!F63,0)</f>
        <v>0</v>
      </c>
      <c r="H130" s="15">
        <f t="shared" si="10"/>
        <v>0</v>
      </c>
      <c r="I130" s="15">
        <f>TRUNC(일위대가목록!G63,0)</f>
        <v>0</v>
      </c>
      <c r="J130" s="15">
        <f t="shared" si="11"/>
        <v>0</v>
      </c>
      <c r="K130" s="15">
        <f t="shared" si="12"/>
        <v>0</v>
      </c>
      <c r="L130" s="15">
        <f t="shared" si="12"/>
        <v>0</v>
      </c>
      <c r="M130" s="16"/>
      <c r="N130" s="2" t="s">
        <v>218</v>
      </c>
      <c r="O130" s="2" t="s">
        <v>52</v>
      </c>
      <c r="P130" s="2" t="s">
        <v>52</v>
      </c>
      <c r="Q130" s="2" t="s">
        <v>198</v>
      </c>
      <c r="R130" s="2" t="s">
        <v>62</v>
      </c>
      <c r="S130" s="2" t="s">
        <v>63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219</v>
      </c>
      <c r="AV130" s="3">
        <v>2776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198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198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198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198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198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198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198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198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198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198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198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198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198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198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198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198</v>
      </c>
    </row>
    <row r="147" spans="1:48" ht="30" customHeight="1" x14ac:dyDescent="0.3">
      <c r="A147" s="16" t="s">
        <v>162</v>
      </c>
      <c r="B147" s="14"/>
      <c r="C147" s="14"/>
      <c r="D147" s="14"/>
      <c r="E147" s="15"/>
      <c r="F147" s="15">
        <f>SUMIF(Q125:Q146,"01010402",F125:F146)</f>
        <v>0</v>
      </c>
      <c r="G147" s="15"/>
      <c r="H147" s="15">
        <f>SUMIF(Q125:Q146,"01010402",H125:H146)</f>
        <v>0</v>
      </c>
      <c r="I147" s="15"/>
      <c r="J147" s="15">
        <f>SUMIF(Q125:Q146,"01010402",J125:J146)</f>
        <v>0</v>
      </c>
      <c r="K147" s="15"/>
      <c r="L147" s="15">
        <f>SUMIF(Q125:Q146,"01010402",L125:L146)</f>
        <v>0</v>
      </c>
      <c r="M147" s="14"/>
      <c r="N147" t="s">
        <v>163</v>
      </c>
    </row>
    <row r="148" spans="1:48" ht="30" customHeight="1" x14ac:dyDescent="0.3">
      <c r="A148" s="16" t="s">
        <v>220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221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222</v>
      </c>
      <c r="B149" s="16" t="s">
        <v>68</v>
      </c>
      <c r="C149" s="16" t="s">
        <v>60</v>
      </c>
      <c r="D149" s="14">
        <v>10</v>
      </c>
      <c r="E149" s="15">
        <f>TRUNC(일위대가목록!E55,0)</f>
        <v>0</v>
      </c>
      <c r="F149" s="15">
        <f>TRUNC(E149*D149, 0)</f>
        <v>0</v>
      </c>
      <c r="G149" s="15">
        <f>TRUNC(일위대가목록!F55,0)</f>
        <v>0</v>
      </c>
      <c r="H149" s="15">
        <f>TRUNC(G149*D149, 0)</f>
        <v>0</v>
      </c>
      <c r="I149" s="15">
        <f>TRUNC(일위대가목록!G55,0)</f>
        <v>0</v>
      </c>
      <c r="J149" s="15">
        <f>TRUNC(I149*D149, 0)</f>
        <v>0</v>
      </c>
      <c r="K149" s="15">
        <f>TRUNC(E149+G149+I149, 0)</f>
        <v>0</v>
      </c>
      <c r="L149" s="15">
        <f>TRUNC(F149+H149+J149, 0)</f>
        <v>0</v>
      </c>
      <c r="M149" s="16"/>
      <c r="N149" s="2" t="s">
        <v>223</v>
      </c>
      <c r="O149" s="2" t="s">
        <v>52</v>
      </c>
      <c r="P149" s="2" t="s">
        <v>52</v>
      </c>
      <c r="Q149" s="2" t="s">
        <v>221</v>
      </c>
      <c r="R149" s="2" t="s">
        <v>62</v>
      </c>
      <c r="S149" s="2" t="s">
        <v>63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224</v>
      </c>
      <c r="AV149" s="3">
        <v>1067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221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221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221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221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221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221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221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221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221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221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221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221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221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221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221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221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221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221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221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221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221</v>
      </c>
    </row>
    <row r="171" spans="1:48" ht="30" customHeight="1" x14ac:dyDescent="0.3">
      <c r="A171" s="16" t="s">
        <v>162</v>
      </c>
      <c r="B171" s="14"/>
      <c r="C171" s="14"/>
      <c r="D171" s="14"/>
      <c r="E171" s="15"/>
      <c r="F171" s="15">
        <f>SUMIF(Q149:Q170,"01010403",F149:F170)</f>
        <v>0</v>
      </c>
      <c r="G171" s="15"/>
      <c r="H171" s="15">
        <f>SUMIF(Q149:Q170,"01010403",H149:H170)</f>
        <v>0</v>
      </c>
      <c r="I171" s="15"/>
      <c r="J171" s="15">
        <f>SUMIF(Q149:Q170,"01010403",J149:J170)</f>
        <v>0</v>
      </c>
      <c r="K171" s="15"/>
      <c r="L171" s="15">
        <f>SUMIF(Q149:Q170,"01010403",L149:L170)</f>
        <v>0</v>
      </c>
      <c r="M171" s="14"/>
      <c r="N171" t="s">
        <v>163</v>
      </c>
    </row>
    <row r="172" spans="1:48" ht="30" customHeight="1" x14ac:dyDescent="0.3">
      <c r="A172" s="16" t="s">
        <v>227</v>
      </c>
      <c r="B172" s="16" t="s">
        <v>52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228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229</v>
      </c>
      <c r="B173" s="16" t="s">
        <v>52</v>
      </c>
      <c r="C173" s="16" t="s">
        <v>230</v>
      </c>
      <c r="D173" s="14">
        <v>59</v>
      </c>
      <c r="E173" s="15">
        <f>TRUNC(일위대가목록!E9,0)</f>
        <v>0</v>
      </c>
      <c r="F173" s="15">
        <f>TRUNC(E173*D173, 0)</f>
        <v>0</v>
      </c>
      <c r="G173" s="15">
        <f>TRUNC(일위대가목록!F9,0)</f>
        <v>0</v>
      </c>
      <c r="H173" s="15">
        <f>TRUNC(G173*D173, 0)</f>
        <v>0</v>
      </c>
      <c r="I173" s="15">
        <f>TRUNC(일위대가목록!G9,0)</f>
        <v>0</v>
      </c>
      <c r="J173" s="15">
        <f>TRUNC(I173*D173, 0)</f>
        <v>0</v>
      </c>
      <c r="K173" s="15">
        <f>TRUNC(E173+G173+I173, 0)</f>
        <v>0</v>
      </c>
      <c r="L173" s="15">
        <f>TRUNC(F173+H173+J173, 0)</f>
        <v>0</v>
      </c>
      <c r="M173" s="16"/>
      <c r="N173" s="2" t="s">
        <v>231</v>
      </c>
      <c r="O173" s="2" t="s">
        <v>52</v>
      </c>
      <c r="P173" s="2" t="s">
        <v>52</v>
      </c>
      <c r="Q173" s="2" t="s">
        <v>228</v>
      </c>
      <c r="R173" s="2" t="s">
        <v>62</v>
      </c>
      <c r="S173" s="2" t="s">
        <v>63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232</v>
      </c>
      <c r="AV173" s="3">
        <v>2564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228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228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228</v>
      </c>
    </row>
    <row r="177" spans="1:17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228</v>
      </c>
    </row>
    <row r="178" spans="1:17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228</v>
      </c>
    </row>
    <row r="179" spans="1:17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228</v>
      </c>
    </row>
    <row r="180" spans="1:17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228</v>
      </c>
    </row>
    <row r="181" spans="1:17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228</v>
      </c>
    </row>
    <row r="182" spans="1:17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228</v>
      </c>
    </row>
    <row r="183" spans="1:17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228</v>
      </c>
    </row>
    <row r="184" spans="1:17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228</v>
      </c>
    </row>
    <row r="185" spans="1:17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228</v>
      </c>
    </row>
    <row r="186" spans="1:17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228</v>
      </c>
    </row>
    <row r="187" spans="1:17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228</v>
      </c>
    </row>
    <row r="188" spans="1:17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228</v>
      </c>
    </row>
    <row r="189" spans="1:17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228</v>
      </c>
    </row>
    <row r="190" spans="1:17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228</v>
      </c>
    </row>
    <row r="191" spans="1:17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228</v>
      </c>
    </row>
    <row r="192" spans="1:17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228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228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228</v>
      </c>
    </row>
    <row r="195" spans="1:48" ht="30" customHeight="1" x14ac:dyDescent="0.3">
      <c r="A195" s="16" t="s">
        <v>162</v>
      </c>
      <c r="B195" s="14"/>
      <c r="C195" s="14"/>
      <c r="D195" s="14"/>
      <c r="E195" s="15"/>
      <c r="F195" s="15">
        <f>SUMIF(Q173:Q194,"01010501",F173:F194)</f>
        <v>0</v>
      </c>
      <c r="G195" s="15"/>
      <c r="H195" s="15">
        <f>SUMIF(Q173:Q194,"01010501",H173:H194)</f>
        <v>0</v>
      </c>
      <c r="I195" s="15"/>
      <c r="J195" s="15">
        <f>SUMIF(Q173:Q194,"01010501",J173:J194)</f>
        <v>0</v>
      </c>
      <c r="K195" s="15"/>
      <c r="L195" s="15">
        <f>SUMIF(Q173:Q194,"01010501",L173:L194)</f>
        <v>0</v>
      </c>
      <c r="M195" s="14"/>
      <c r="N195" t="s">
        <v>163</v>
      </c>
    </row>
    <row r="196" spans="1:48" ht="30" customHeight="1" x14ac:dyDescent="0.3">
      <c r="A196" s="16" t="s">
        <v>233</v>
      </c>
      <c r="B196" s="16" t="s">
        <v>52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234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235</v>
      </c>
      <c r="B197" s="16" t="s">
        <v>236</v>
      </c>
      <c r="C197" s="16" t="s">
        <v>230</v>
      </c>
      <c r="D197" s="14">
        <v>59</v>
      </c>
      <c r="E197" s="15">
        <f>TRUNC(일위대가목록!E11,0)</f>
        <v>0</v>
      </c>
      <c r="F197" s="15">
        <f>TRUNC(E197*D197, 0)</f>
        <v>0</v>
      </c>
      <c r="G197" s="15">
        <f>TRUNC(일위대가목록!F11,0)</f>
        <v>0</v>
      </c>
      <c r="H197" s="15">
        <f>TRUNC(G197*D197, 0)</f>
        <v>0</v>
      </c>
      <c r="I197" s="15">
        <f>TRUNC(일위대가목록!G11,0)</f>
        <v>0</v>
      </c>
      <c r="J197" s="15">
        <f>TRUNC(I197*D197, 0)</f>
        <v>0</v>
      </c>
      <c r="K197" s="15">
        <f>TRUNC(E197+G197+I197, 0)</f>
        <v>0</v>
      </c>
      <c r="L197" s="15">
        <f>TRUNC(F197+H197+J197, 0)</f>
        <v>0</v>
      </c>
      <c r="M197" s="16"/>
      <c r="N197" s="2" t="s">
        <v>237</v>
      </c>
      <c r="O197" s="2" t="s">
        <v>52</v>
      </c>
      <c r="P197" s="2" t="s">
        <v>52</v>
      </c>
      <c r="Q197" s="2" t="s">
        <v>234</v>
      </c>
      <c r="R197" s="2" t="s">
        <v>62</v>
      </c>
      <c r="S197" s="2" t="s">
        <v>63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238</v>
      </c>
      <c r="AV197" s="3">
        <v>2566</v>
      </c>
    </row>
    <row r="198" spans="1:48" ht="30" customHeight="1" x14ac:dyDescent="0.3">
      <c r="A198" s="16" t="s">
        <v>239</v>
      </c>
      <c r="B198" s="16" t="s">
        <v>240</v>
      </c>
      <c r="C198" s="16" t="s">
        <v>230</v>
      </c>
      <c r="D198" s="14">
        <v>59</v>
      </c>
      <c r="E198" s="15">
        <f>TRUNC(일위대가목록!E14,0)</f>
        <v>0</v>
      </c>
      <c r="F198" s="15">
        <f>TRUNC(E198*D198, 0)</f>
        <v>0</v>
      </c>
      <c r="G198" s="15">
        <f>TRUNC(일위대가목록!F14,0)</f>
        <v>0</v>
      </c>
      <c r="H198" s="15">
        <f>TRUNC(G198*D198, 0)</f>
        <v>0</v>
      </c>
      <c r="I198" s="15">
        <f>TRUNC(일위대가목록!G14,0)</f>
        <v>0</v>
      </c>
      <c r="J198" s="15">
        <f>TRUNC(I198*D198, 0)</f>
        <v>0</v>
      </c>
      <c r="K198" s="15">
        <f>TRUNC(E198+G198+I198, 0)</f>
        <v>0</v>
      </c>
      <c r="L198" s="15">
        <f>TRUNC(F198+H198+J198, 0)</f>
        <v>0</v>
      </c>
      <c r="M198" s="16"/>
      <c r="N198" s="2" t="s">
        <v>241</v>
      </c>
      <c r="O198" s="2" t="s">
        <v>52</v>
      </c>
      <c r="P198" s="2" t="s">
        <v>52</v>
      </c>
      <c r="Q198" s="2" t="s">
        <v>234</v>
      </c>
      <c r="R198" s="2" t="s">
        <v>62</v>
      </c>
      <c r="S198" s="2" t="s">
        <v>63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242</v>
      </c>
      <c r="AV198" s="3">
        <v>2567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234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234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234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234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234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234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234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234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234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234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234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234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234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234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234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234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234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234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234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234</v>
      </c>
    </row>
    <row r="219" spans="1:48" ht="30" customHeight="1" x14ac:dyDescent="0.3">
      <c r="A219" s="16" t="s">
        <v>162</v>
      </c>
      <c r="B219" s="14"/>
      <c r="C219" s="14"/>
      <c r="D219" s="14"/>
      <c r="E219" s="15"/>
      <c r="F219" s="15">
        <f>SUMIF(Q197:Q218,"01010502",F197:F218)</f>
        <v>0</v>
      </c>
      <c r="G219" s="15"/>
      <c r="H219" s="15">
        <f>SUMIF(Q197:Q218,"01010502",H197:H218)</f>
        <v>0</v>
      </c>
      <c r="I219" s="15"/>
      <c r="J219" s="15">
        <f>SUMIF(Q197:Q218,"01010502",J197:J218)</f>
        <v>0</v>
      </c>
      <c r="K219" s="15"/>
      <c r="L219" s="15">
        <f>SUMIF(Q197:Q218,"01010502",L197:L218)</f>
        <v>0</v>
      </c>
      <c r="M219" s="14"/>
      <c r="N219" t="s">
        <v>163</v>
      </c>
    </row>
    <row r="220" spans="1:48" ht="30" customHeight="1" x14ac:dyDescent="0.3">
      <c r="A220" s="16" t="s">
        <v>243</v>
      </c>
      <c r="B220" s="16" t="s">
        <v>52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244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245</v>
      </c>
      <c r="B221" s="16" t="s">
        <v>246</v>
      </c>
      <c r="C221" s="16" t="s">
        <v>247</v>
      </c>
      <c r="D221" s="14">
        <v>2</v>
      </c>
      <c r="E221" s="15">
        <f>TRUNC(단가대비표!O10,0)</f>
        <v>0</v>
      </c>
      <c r="F221" s="15">
        <f>TRUNC(E221*D221, 0)</f>
        <v>0</v>
      </c>
      <c r="G221" s="15">
        <f>TRUNC(단가대비표!P10,0)</f>
        <v>0</v>
      </c>
      <c r="H221" s="15">
        <f>TRUNC(G221*D221, 0)</f>
        <v>0</v>
      </c>
      <c r="I221" s="15">
        <f>TRUNC(단가대비표!V10,0)</f>
        <v>0</v>
      </c>
      <c r="J221" s="15">
        <f>TRUNC(I221*D221, 0)</f>
        <v>0</v>
      </c>
      <c r="K221" s="15">
        <f>TRUNC(E221+G221+I221, 0)</f>
        <v>0</v>
      </c>
      <c r="L221" s="15">
        <f>TRUNC(F221+H221+J221, 0)</f>
        <v>0</v>
      </c>
      <c r="M221" s="16"/>
      <c r="N221" s="2" t="s">
        <v>248</v>
      </c>
      <c r="O221" s="2" t="s">
        <v>52</v>
      </c>
      <c r="P221" s="2" t="s">
        <v>52</v>
      </c>
      <c r="Q221" s="2" t="s">
        <v>244</v>
      </c>
      <c r="R221" s="2" t="s">
        <v>63</v>
      </c>
      <c r="S221" s="2" t="s">
        <v>63</v>
      </c>
      <c r="T221" s="2" t="s">
        <v>62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249</v>
      </c>
      <c r="AV221" s="3">
        <v>2569</v>
      </c>
    </row>
    <row r="222" spans="1:48" ht="30" customHeight="1" x14ac:dyDescent="0.3">
      <c r="A222" s="16" t="s">
        <v>250</v>
      </c>
      <c r="B222" s="16" t="s">
        <v>251</v>
      </c>
      <c r="C222" s="16" t="s">
        <v>252</v>
      </c>
      <c r="D222" s="14">
        <v>23</v>
      </c>
      <c r="E222" s="15">
        <f>TRUNC(단가대비표!O16,0)</f>
        <v>0</v>
      </c>
      <c r="F222" s="15">
        <f>TRUNC(E222*D222, 0)</f>
        <v>0</v>
      </c>
      <c r="G222" s="15">
        <f>TRUNC(단가대비표!P16,0)</f>
        <v>0</v>
      </c>
      <c r="H222" s="15">
        <f>TRUNC(G222*D222, 0)</f>
        <v>0</v>
      </c>
      <c r="I222" s="15">
        <f>TRUNC(단가대비표!V16,0)</f>
        <v>0</v>
      </c>
      <c r="J222" s="15">
        <f>TRUNC(I222*D222, 0)</f>
        <v>0</v>
      </c>
      <c r="K222" s="15">
        <f>TRUNC(E222+G222+I222, 0)</f>
        <v>0</v>
      </c>
      <c r="L222" s="15">
        <f>TRUNC(F222+H222+J222, 0)</f>
        <v>0</v>
      </c>
      <c r="M222" s="16"/>
      <c r="N222" s="2" t="s">
        <v>253</v>
      </c>
      <c r="O222" s="2" t="s">
        <v>52</v>
      </c>
      <c r="P222" s="2" t="s">
        <v>52</v>
      </c>
      <c r="Q222" s="2" t="s">
        <v>244</v>
      </c>
      <c r="R222" s="2" t="s">
        <v>63</v>
      </c>
      <c r="S222" s="2" t="s">
        <v>63</v>
      </c>
      <c r="T222" s="2" t="s">
        <v>62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254</v>
      </c>
      <c r="AV222" s="3">
        <v>2570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244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244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244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244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244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244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244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244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244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244</v>
      </c>
    </row>
    <row r="233" spans="1:17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244</v>
      </c>
    </row>
    <row r="234" spans="1:17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244</v>
      </c>
    </row>
    <row r="235" spans="1:17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244</v>
      </c>
    </row>
    <row r="236" spans="1:17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244</v>
      </c>
    </row>
    <row r="237" spans="1:17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244</v>
      </c>
    </row>
    <row r="238" spans="1:17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244</v>
      </c>
    </row>
    <row r="239" spans="1:17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244</v>
      </c>
    </row>
    <row r="240" spans="1:17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244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244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244</v>
      </c>
    </row>
    <row r="243" spans="1:48" ht="30" customHeight="1" x14ac:dyDescent="0.3">
      <c r="A243" s="16" t="s">
        <v>162</v>
      </c>
      <c r="B243" s="14"/>
      <c r="C243" s="14"/>
      <c r="D243" s="14"/>
      <c r="E243" s="15"/>
      <c r="F243" s="15">
        <f>SUMIF(Q221:Q242,"01010503",F221:F242)</f>
        <v>0</v>
      </c>
      <c r="G243" s="15"/>
      <c r="H243" s="15">
        <f>SUMIF(Q221:Q242,"01010503",H221:H242)</f>
        <v>0</v>
      </c>
      <c r="I243" s="15"/>
      <c r="J243" s="15">
        <f>SUMIF(Q221:Q242,"01010503",J221:J242)</f>
        <v>0</v>
      </c>
      <c r="K243" s="15"/>
      <c r="L243" s="15">
        <f>SUMIF(Q221:Q242,"01010503",L221:L242)</f>
        <v>0</v>
      </c>
      <c r="M243" s="14"/>
      <c r="N243" t="s">
        <v>163</v>
      </c>
    </row>
    <row r="244" spans="1:48" ht="30" customHeight="1" x14ac:dyDescent="0.3">
      <c r="A244" s="16" t="s">
        <v>255</v>
      </c>
      <c r="B244" s="16" t="s">
        <v>52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256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257</v>
      </c>
      <c r="B245" s="16" t="s">
        <v>258</v>
      </c>
      <c r="C245" s="16" t="s">
        <v>247</v>
      </c>
      <c r="D245" s="14">
        <v>2</v>
      </c>
      <c r="E245" s="15">
        <v>0</v>
      </c>
      <c r="F245" s="15">
        <f>TRUNC(E245*D245, 0)</f>
        <v>0</v>
      </c>
      <c r="G245" s="15">
        <v>0</v>
      </c>
      <c r="H245" s="15">
        <f>TRUNC(G245*D245, 0)</f>
        <v>0</v>
      </c>
      <c r="I245" s="15"/>
      <c r="J245" s="15"/>
      <c r="K245" s="15"/>
      <c r="L245" s="15"/>
      <c r="M245" s="16"/>
      <c r="N245" s="2" t="s">
        <v>259</v>
      </c>
      <c r="O245" s="2" t="s">
        <v>52</v>
      </c>
      <c r="P245" s="2" t="s">
        <v>52</v>
      </c>
      <c r="Q245" s="2" t="s">
        <v>256</v>
      </c>
      <c r="R245" s="2" t="s">
        <v>63</v>
      </c>
      <c r="S245" s="2" t="s">
        <v>62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260</v>
      </c>
      <c r="AV245" s="3">
        <v>2572</v>
      </c>
    </row>
    <row r="246" spans="1:48" ht="30" customHeight="1" x14ac:dyDescent="0.3">
      <c r="A246" s="16" t="s">
        <v>261</v>
      </c>
      <c r="B246" s="16" t="s">
        <v>262</v>
      </c>
      <c r="C246" s="16" t="s">
        <v>252</v>
      </c>
      <c r="D246" s="14">
        <v>23</v>
      </c>
      <c r="E246" s="15">
        <v>0</v>
      </c>
      <c r="F246" s="15">
        <f>TRUNC(E246*D246, 0)</f>
        <v>0</v>
      </c>
      <c r="G246" s="15">
        <v>0</v>
      </c>
      <c r="H246" s="15">
        <f>TRUNC(G246*D246, 0)</f>
        <v>0</v>
      </c>
      <c r="I246" s="15"/>
      <c r="J246" s="15"/>
      <c r="K246" s="15"/>
      <c r="L246" s="15"/>
      <c r="M246" s="16"/>
      <c r="N246" s="2" t="s">
        <v>263</v>
      </c>
      <c r="O246" s="2" t="s">
        <v>52</v>
      </c>
      <c r="P246" s="2" t="s">
        <v>52</v>
      </c>
      <c r="Q246" s="2" t="s">
        <v>256</v>
      </c>
      <c r="R246" s="2" t="s">
        <v>63</v>
      </c>
      <c r="S246" s="2" t="s">
        <v>62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264</v>
      </c>
      <c r="AV246" s="3">
        <v>2573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256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256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256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256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256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256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256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256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256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256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256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256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256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256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256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256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256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256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256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256</v>
      </c>
    </row>
    <row r="267" spans="1:48" ht="30" customHeight="1" x14ac:dyDescent="0.3">
      <c r="A267" s="16" t="s">
        <v>162</v>
      </c>
      <c r="B267" s="14"/>
      <c r="C267" s="14"/>
      <c r="D267" s="14"/>
      <c r="E267" s="15"/>
      <c r="F267" s="15">
        <f>SUMIF(Q245:Q266,"01010504",F245:F266)</f>
        <v>0</v>
      </c>
      <c r="G267" s="15"/>
      <c r="H267" s="15">
        <f>SUMIF(Q245:Q266,"01010504",H245:H266)</f>
        <v>0</v>
      </c>
      <c r="I267" s="15"/>
      <c r="J267" s="15">
        <f>SUMIF(Q245:Q266,"01010504",J245:J266)</f>
        <v>0</v>
      </c>
      <c r="K267" s="15"/>
      <c r="L267" s="15">
        <f>SUMIF(Q245:Q266,"01010504",L245:L266)</f>
        <v>0</v>
      </c>
      <c r="M267" s="14"/>
      <c r="N267" t="s">
        <v>163</v>
      </c>
    </row>
    <row r="268" spans="1:48" ht="30" customHeight="1" x14ac:dyDescent="0.3">
      <c r="A268" s="16" t="s">
        <v>265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266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267</v>
      </c>
      <c r="B269" s="16" t="s">
        <v>52</v>
      </c>
      <c r="C269" s="16" t="s">
        <v>230</v>
      </c>
      <c r="D269" s="14">
        <v>59</v>
      </c>
      <c r="E269" s="15">
        <f>TRUNC(일위대가목록!E18,0)</f>
        <v>0</v>
      </c>
      <c r="F269" s="15">
        <f>TRUNC(E269*D269, 0)</f>
        <v>0</v>
      </c>
      <c r="G269" s="15">
        <f>TRUNC(일위대가목록!F18,0)</f>
        <v>0</v>
      </c>
      <c r="H269" s="15">
        <f>TRUNC(G269*D269, 0)</f>
        <v>0</v>
      </c>
      <c r="I269" s="15">
        <f>TRUNC(일위대가목록!G18,0)</f>
        <v>0</v>
      </c>
      <c r="J269" s="15">
        <f>TRUNC(I269*D269, 0)</f>
        <v>0</v>
      </c>
      <c r="K269" s="15">
        <f>TRUNC(E269+G269+I269, 0)</f>
        <v>0</v>
      </c>
      <c r="L269" s="15">
        <f>TRUNC(F269+H269+J269, 0)</f>
        <v>0</v>
      </c>
      <c r="M269" s="16"/>
      <c r="N269" s="2" t="s">
        <v>268</v>
      </c>
      <c r="O269" s="2" t="s">
        <v>52</v>
      </c>
      <c r="P269" s="2" t="s">
        <v>52</v>
      </c>
      <c r="Q269" s="2" t="s">
        <v>266</v>
      </c>
      <c r="R269" s="2" t="s">
        <v>62</v>
      </c>
      <c r="S269" s="2" t="s">
        <v>63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269</v>
      </c>
      <c r="AV269" s="3">
        <v>2575</v>
      </c>
    </row>
    <row r="270" spans="1:48" ht="30" customHeight="1" x14ac:dyDescent="0.3">
      <c r="A270" s="16" t="s">
        <v>270</v>
      </c>
      <c r="B270" s="16" t="s">
        <v>52</v>
      </c>
      <c r="C270" s="16" t="s">
        <v>271</v>
      </c>
      <c r="D270" s="14">
        <v>3.7040000000000002</v>
      </c>
      <c r="E270" s="15">
        <f>TRUNC(일위대가목록!E19,0)</f>
        <v>0</v>
      </c>
      <c r="F270" s="15">
        <f>TRUNC(E270*D270, 0)</f>
        <v>0</v>
      </c>
      <c r="G270" s="15">
        <f>TRUNC(일위대가목록!F19,0)</f>
        <v>0</v>
      </c>
      <c r="H270" s="15">
        <f>TRUNC(G270*D270, 0)</f>
        <v>0</v>
      </c>
      <c r="I270" s="15">
        <f>TRUNC(일위대가목록!G19,0)</f>
        <v>0</v>
      </c>
      <c r="J270" s="15">
        <f>TRUNC(I270*D270, 0)</f>
        <v>0</v>
      </c>
      <c r="K270" s="15">
        <f>TRUNC(E270+G270+I270, 0)</f>
        <v>0</v>
      </c>
      <c r="L270" s="15">
        <f>TRUNC(F270+H270+J270, 0)</f>
        <v>0</v>
      </c>
      <c r="M270" s="16"/>
      <c r="N270" s="2" t="s">
        <v>272</v>
      </c>
      <c r="O270" s="2" t="s">
        <v>52</v>
      </c>
      <c r="P270" s="2" t="s">
        <v>52</v>
      </c>
      <c r="Q270" s="2" t="s">
        <v>266</v>
      </c>
      <c r="R270" s="2" t="s">
        <v>62</v>
      </c>
      <c r="S270" s="2" t="s">
        <v>63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273</v>
      </c>
      <c r="AV270" s="3">
        <v>2576</v>
      </c>
    </row>
    <row r="271" spans="1:48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266</v>
      </c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266</v>
      </c>
    </row>
    <row r="273" spans="1:17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266</v>
      </c>
    </row>
    <row r="274" spans="1:17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266</v>
      </c>
    </row>
    <row r="275" spans="1:17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266</v>
      </c>
    </row>
    <row r="276" spans="1:17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266</v>
      </c>
    </row>
    <row r="277" spans="1:17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266</v>
      </c>
    </row>
    <row r="278" spans="1:17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266</v>
      </c>
    </row>
    <row r="279" spans="1:17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266</v>
      </c>
    </row>
    <row r="280" spans="1:17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266</v>
      </c>
    </row>
    <row r="281" spans="1:17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266</v>
      </c>
    </row>
    <row r="282" spans="1:17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266</v>
      </c>
    </row>
    <row r="283" spans="1:17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266</v>
      </c>
    </row>
    <row r="284" spans="1:17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266</v>
      </c>
    </row>
    <row r="285" spans="1:17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266</v>
      </c>
    </row>
    <row r="286" spans="1:17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266</v>
      </c>
    </row>
    <row r="287" spans="1:17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266</v>
      </c>
    </row>
    <row r="288" spans="1:17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266</v>
      </c>
    </row>
    <row r="289" spans="1:48" ht="30" customHeight="1" x14ac:dyDescent="0.3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266</v>
      </c>
    </row>
    <row r="290" spans="1:48" ht="30" customHeight="1" x14ac:dyDescent="0.3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266</v>
      </c>
    </row>
    <row r="291" spans="1:48" ht="30" customHeight="1" x14ac:dyDescent="0.3">
      <c r="A291" s="16" t="s">
        <v>162</v>
      </c>
      <c r="B291" s="14"/>
      <c r="C291" s="14"/>
      <c r="D291" s="14"/>
      <c r="E291" s="15"/>
      <c r="F291" s="15">
        <f>SUMIF(Q269:Q290,"01010505",F269:F290)</f>
        <v>0</v>
      </c>
      <c r="G291" s="15"/>
      <c r="H291" s="15">
        <f>SUMIF(Q269:Q290,"01010505",H269:H290)</f>
        <v>0</v>
      </c>
      <c r="I291" s="15"/>
      <c r="J291" s="15">
        <f>SUMIF(Q269:Q290,"01010505",J269:J290)</f>
        <v>0</v>
      </c>
      <c r="K291" s="15"/>
      <c r="L291" s="15">
        <f>SUMIF(Q269:Q290,"01010505",L269:L290)</f>
        <v>0</v>
      </c>
      <c r="M291" s="14"/>
      <c r="N291" t="s">
        <v>163</v>
      </c>
    </row>
    <row r="292" spans="1:48" ht="30" customHeight="1" x14ac:dyDescent="0.3">
      <c r="A292" s="16" t="s">
        <v>274</v>
      </c>
      <c r="B292" s="16" t="s">
        <v>52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3"/>
      <c r="O292" s="3"/>
      <c r="P292" s="3"/>
      <c r="Q292" s="2" t="s">
        <v>275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6" t="s">
        <v>276</v>
      </c>
      <c r="B293" s="16" t="s">
        <v>277</v>
      </c>
      <c r="C293" s="16" t="s">
        <v>271</v>
      </c>
      <c r="D293" s="14">
        <v>3.7040000000000002</v>
      </c>
      <c r="E293" s="15">
        <f>TRUNC(단가대비표!O62,0)</f>
        <v>0</v>
      </c>
      <c r="F293" s="15">
        <f>TRUNC(E293*D293, 0)</f>
        <v>0</v>
      </c>
      <c r="G293" s="15">
        <f>TRUNC(단가대비표!P62,0)</f>
        <v>0</v>
      </c>
      <c r="H293" s="15">
        <f>TRUNC(G293*D293, 0)</f>
        <v>0</v>
      </c>
      <c r="I293" s="15"/>
      <c r="J293" s="15"/>
      <c r="K293" s="15"/>
      <c r="L293" s="15"/>
      <c r="M293" s="16" t="s">
        <v>52</v>
      </c>
      <c r="N293" s="2" t="s">
        <v>278</v>
      </c>
      <c r="O293" s="2" t="s">
        <v>52</v>
      </c>
      <c r="P293" s="2" t="s">
        <v>52</v>
      </c>
      <c r="Q293" s="2" t="s">
        <v>275</v>
      </c>
      <c r="R293" s="2" t="s">
        <v>63</v>
      </c>
      <c r="S293" s="2" t="s">
        <v>63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279</v>
      </c>
      <c r="AV293" s="3">
        <v>2578</v>
      </c>
    </row>
    <row r="294" spans="1:48" ht="30" customHeight="1" x14ac:dyDescent="0.3">
      <c r="A294" s="16" t="s">
        <v>280</v>
      </c>
      <c r="B294" s="16" t="s">
        <v>52</v>
      </c>
      <c r="C294" s="16" t="s">
        <v>271</v>
      </c>
      <c r="D294" s="14">
        <v>3.7040000000000002</v>
      </c>
      <c r="E294" s="15">
        <f>TRUNC(단가대비표!O63,0)</f>
        <v>0</v>
      </c>
      <c r="F294" s="15">
        <f>TRUNC(E294*D294, 0)</f>
        <v>0</v>
      </c>
      <c r="G294" s="15">
        <f>TRUNC(단가대비표!P63,0)</f>
        <v>0</v>
      </c>
      <c r="H294" s="15">
        <f>TRUNC(G294*D294, 0)</f>
        <v>0</v>
      </c>
      <c r="I294" s="15"/>
      <c r="J294" s="15"/>
      <c r="K294" s="15"/>
      <c r="L294" s="15"/>
      <c r="M294" s="16" t="s">
        <v>52</v>
      </c>
      <c r="N294" s="2" t="s">
        <v>281</v>
      </c>
      <c r="O294" s="2" t="s">
        <v>52</v>
      </c>
      <c r="P294" s="2" t="s">
        <v>52</v>
      </c>
      <c r="Q294" s="2" t="s">
        <v>275</v>
      </c>
      <c r="R294" s="2" t="s">
        <v>63</v>
      </c>
      <c r="S294" s="2" t="s">
        <v>63</v>
      </c>
      <c r="T294" s="2" t="s">
        <v>62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282</v>
      </c>
      <c r="AV294" s="3">
        <v>2579</v>
      </c>
    </row>
    <row r="295" spans="1:48" ht="30" customHeight="1" x14ac:dyDescent="0.3">
      <c r="A295" s="16" t="s">
        <v>283</v>
      </c>
      <c r="B295" s="16" t="s">
        <v>284</v>
      </c>
      <c r="C295" s="16" t="s">
        <v>271</v>
      </c>
      <c r="D295" s="14">
        <v>3.7040000000000002</v>
      </c>
      <c r="E295" s="15">
        <f>TRUNC(단가대비표!O64,0)</f>
        <v>0</v>
      </c>
      <c r="F295" s="15">
        <f>TRUNC(E295*D295, 0)</f>
        <v>0</v>
      </c>
      <c r="G295" s="15">
        <f>TRUNC(단가대비표!P64,0)</f>
        <v>0</v>
      </c>
      <c r="H295" s="15">
        <f>TRUNC(G295*D295, 0)</f>
        <v>0</v>
      </c>
      <c r="I295" s="15"/>
      <c r="J295" s="15"/>
      <c r="K295" s="15"/>
      <c r="L295" s="15"/>
      <c r="M295" s="16" t="s">
        <v>52</v>
      </c>
      <c r="N295" s="2" t="s">
        <v>285</v>
      </c>
      <c r="O295" s="2" t="s">
        <v>52</v>
      </c>
      <c r="P295" s="2" t="s">
        <v>52</v>
      </c>
      <c r="Q295" s="2" t="s">
        <v>275</v>
      </c>
      <c r="R295" s="2" t="s">
        <v>63</v>
      </c>
      <c r="S295" s="2" t="s">
        <v>63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286</v>
      </c>
      <c r="AV295" s="3">
        <v>2580</v>
      </c>
    </row>
    <row r="296" spans="1:48" ht="30" customHeight="1" x14ac:dyDescent="0.3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275</v>
      </c>
    </row>
    <row r="297" spans="1:48" ht="30" customHeight="1" x14ac:dyDescent="0.3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275</v>
      </c>
    </row>
    <row r="298" spans="1:48" ht="30" customHeight="1" x14ac:dyDescent="0.3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275</v>
      </c>
    </row>
    <row r="299" spans="1:48" ht="30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275</v>
      </c>
    </row>
    <row r="300" spans="1:48" ht="30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275</v>
      </c>
    </row>
    <row r="301" spans="1:48" ht="30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275</v>
      </c>
    </row>
    <row r="302" spans="1:48" ht="30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275</v>
      </c>
    </row>
    <row r="303" spans="1:48" ht="30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275</v>
      </c>
    </row>
    <row r="304" spans="1:48" ht="30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275</v>
      </c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275</v>
      </c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275</v>
      </c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275</v>
      </c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275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275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275</v>
      </c>
    </row>
    <row r="311" spans="1:48" ht="30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275</v>
      </c>
    </row>
    <row r="312" spans="1:48" ht="30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275</v>
      </c>
    </row>
    <row r="313" spans="1:48" ht="30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275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275</v>
      </c>
    </row>
    <row r="315" spans="1:48" ht="30" customHeight="1" x14ac:dyDescent="0.3">
      <c r="A315" s="16" t="s">
        <v>162</v>
      </c>
      <c r="B315" s="14"/>
      <c r="C315" s="14"/>
      <c r="D315" s="14"/>
      <c r="E315" s="15"/>
      <c r="F315" s="15">
        <f>SUMIF(Q293:Q314,"01010506",F293:F314)</f>
        <v>0</v>
      </c>
      <c r="G315" s="15"/>
      <c r="H315" s="15">
        <f>SUMIF(Q293:Q314,"01010506",H293:H314)</f>
        <v>0</v>
      </c>
      <c r="I315" s="15"/>
      <c r="J315" s="15">
        <f>SUMIF(Q293:Q314,"01010506",J293:J314)</f>
        <v>0</v>
      </c>
      <c r="K315" s="15"/>
      <c r="L315" s="15">
        <f>SUMIF(Q293:Q314,"01010506",L293:L314)</f>
        <v>0</v>
      </c>
      <c r="M315" s="14"/>
      <c r="N315" t="s">
        <v>163</v>
      </c>
    </row>
    <row r="316" spans="1:48" ht="30" customHeight="1" x14ac:dyDescent="0.3">
      <c r="A316" s="16" t="s">
        <v>287</v>
      </c>
      <c r="B316" s="16" t="s">
        <v>52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288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6" t="s">
        <v>210</v>
      </c>
      <c r="B317" s="16" t="s">
        <v>211</v>
      </c>
      <c r="C317" s="16" t="s">
        <v>201</v>
      </c>
      <c r="D317" s="14">
        <v>10</v>
      </c>
      <c r="E317" s="15">
        <f>TRUNC(일위대가목록!E61,0)</f>
        <v>0</v>
      </c>
      <c r="F317" s="15">
        <f>TRUNC(E317*D317, 0)</f>
        <v>0</v>
      </c>
      <c r="G317" s="15">
        <f>TRUNC(일위대가목록!F61,0)</f>
        <v>0</v>
      </c>
      <c r="H317" s="15">
        <f>TRUNC(G317*D317, 0)</f>
        <v>0</v>
      </c>
      <c r="I317" s="15">
        <f>TRUNC(일위대가목록!G61,0)</f>
        <v>0</v>
      </c>
      <c r="J317" s="15">
        <f>TRUNC(I317*D317, 0)</f>
        <v>0</v>
      </c>
      <c r="K317" s="15">
        <f t="shared" ref="K317:L320" si="13">TRUNC(E317+G317+I317, 0)</f>
        <v>0</v>
      </c>
      <c r="L317" s="15">
        <f t="shared" si="13"/>
        <v>0</v>
      </c>
      <c r="M317" s="16"/>
      <c r="N317" s="2" t="s">
        <v>212</v>
      </c>
      <c r="O317" s="2" t="s">
        <v>52</v>
      </c>
      <c r="P317" s="2" t="s">
        <v>52</v>
      </c>
      <c r="Q317" s="2" t="s">
        <v>288</v>
      </c>
      <c r="R317" s="2" t="s">
        <v>62</v>
      </c>
      <c r="S317" s="2" t="s">
        <v>63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289</v>
      </c>
      <c r="AV317" s="3">
        <v>2779</v>
      </c>
    </row>
    <row r="318" spans="1:48" ht="30" customHeight="1" x14ac:dyDescent="0.3">
      <c r="A318" s="16" t="s">
        <v>210</v>
      </c>
      <c r="B318" s="16" t="s">
        <v>214</v>
      </c>
      <c r="C318" s="16" t="s">
        <v>201</v>
      </c>
      <c r="D318" s="14">
        <v>16</v>
      </c>
      <c r="E318" s="15">
        <f>TRUNC(일위대가목록!E62,0)</f>
        <v>0</v>
      </c>
      <c r="F318" s="15">
        <f>TRUNC(E318*D318, 0)</f>
        <v>0</v>
      </c>
      <c r="G318" s="15">
        <f>TRUNC(일위대가목록!F62,0)</f>
        <v>0</v>
      </c>
      <c r="H318" s="15">
        <f>TRUNC(G318*D318, 0)</f>
        <v>0</v>
      </c>
      <c r="I318" s="15">
        <f>TRUNC(일위대가목록!G62,0)</f>
        <v>0</v>
      </c>
      <c r="J318" s="15">
        <f>TRUNC(I318*D318, 0)</f>
        <v>0</v>
      </c>
      <c r="K318" s="15">
        <f t="shared" si="13"/>
        <v>0</v>
      </c>
      <c r="L318" s="15">
        <f t="shared" si="13"/>
        <v>0</v>
      </c>
      <c r="M318" s="16"/>
      <c r="N318" s="2" t="s">
        <v>215</v>
      </c>
      <c r="O318" s="2" t="s">
        <v>52</v>
      </c>
      <c r="P318" s="2" t="s">
        <v>52</v>
      </c>
      <c r="Q318" s="2" t="s">
        <v>288</v>
      </c>
      <c r="R318" s="2" t="s">
        <v>62</v>
      </c>
      <c r="S318" s="2" t="s">
        <v>63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290</v>
      </c>
      <c r="AV318" s="3">
        <v>2780</v>
      </c>
    </row>
    <row r="319" spans="1:48" ht="30" customHeight="1" x14ac:dyDescent="0.3">
      <c r="A319" s="16" t="s">
        <v>210</v>
      </c>
      <c r="B319" s="16" t="s">
        <v>217</v>
      </c>
      <c r="C319" s="16" t="s">
        <v>201</v>
      </c>
      <c r="D319" s="14">
        <v>3</v>
      </c>
      <c r="E319" s="15">
        <f>TRUNC(일위대가목록!E63,0)</f>
        <v>0</v>
      </c>
      <c r="F319" s="15">
        <f>TRUNC(E319*D319, 0)</f>
        <v>0</v>
      </c>
      <c r="G319" s="15">
        <f>TRUNC(일위대가목록!F63,0)</f>
        <v>0</v>
      </c>
      <c r="H319" s="15">
        <f>TRUNC(G319*D319, 0)</f>
        <v>0</v>
      </c>
      <c r="I319" s="15">
        <f>TRUNC(일위대가목록!G63,0)</f>
        <v>0</v>
      </c>
      <c r="J319" s="15">
        <f>TRUNC(I319*D319, 0)</f>
        <v>0</v>
      </c>
      <c r="K319" s="15">
        <f t="shared" si="13"/>
        <v>0</v>
      </c>
      <c r="L319" s="15">
        <f t="shared" si="13"/>
        <v>0</v>
      </c>
      <c r="M319" s="16"/>
      <c r="N319" s="2" t="s">
        <v>218</v>
      </c>
      <c r="O319" s="2" t="s">
        <v>52</v>
      </c>
      <c r="P319" s="2" t="s">
        <v>52</v>
      </c>
      <c r="Q319" s="2" t="s">
        <v>288</v>
      </c>
      <c r="R319" s="2" t="s">
        <v>62</v>
      </c>
      <c r="S319" s="2" t="s">
        <v>63</v>
      </c>
      <c r="T319" s="2" t="s">
        <v>63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291</v>
      </c>
      <c r="AV319" s="3">
        <v>2781</v>
      </c>
    </row>
    <row r="320" spans="1:48" ht="30" customHeight="1" x14ac:dyDescent="0.3">
      <c r="A320" s="16" t="s">
        <v>292</v>
      </c>
      <c r="B320" s="16" t="s">
        <v>293</v>
      </c>
      <c r="C320" s="16" t="s">
        <v>271</v>
      </c>
      <c r="D320" s="14">
        <v>1.6E-2</v>
      </c>
      <c r="E320" s="15">
        <f>TRUNC(일위대가목록!E8,0)</f>
        <v>0</v>
      </c>
      <c r="F320" s="15">
        <f>TRUNC(E320*D320, 0)</f>
        <v>0</v>
      </c>
      <c r="G320" s="15">
        <f>TRUNC(일위대가목록!F8,0)</f>
        <v>0</v>
      </c>
      <c r="H320" s="15">
        <f>TRUNC(G320*D320, 0)</f>
        <v>0</v>
      </c>
      <c r="I320" s="15">
        <f>TRUNC(일위대가목록!G8,0)</f>
        <v>0</v>
      </c>
      <c r="J320" s="15">
        <f>TRUNC(I320*D320, 0)</f>
        <v>0</v>
      </c>
      <c r="K320" s="15">
        <f t="shared" si="13"/>
        <v>0</v>
      </c>
      <c r="L320" s="15">
        <f t="shared" si="13"/>
        <v>0</v>
      </c>
      <c r="M320" s="16"/>
      <c r="N320" s="2" t="s">
        <v>294</v>
      </c>
      <c r="O320" s="2" t="s">
        <v>52</v>
      </c>
      <c r="P320" s="2" t="s">
        <v>52</v>
      </c>
      <c r="Q320" s="2" t="s">
        <v>288</v>
      </c>
      <c r="R320" s="2" t="s">
        <v>62</v>
      </c>
      <c r="S320" s="2" t="s">
        <v>63</v>
      </c>
      <c r="T320" s="2" t="s">
        <v>63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295</v>
      </c>
      <c r="AV320" s="3">
        <v>2782</v>
      </c>
    </row>
    <row r="321" spans="1:17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288</v>
      </c>
    </row>
    <row r="322" spans="1:17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288</v>
      </c>
    </row>
    <row r="323" spans="1:17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288</v>
      </c>
    </row>
    <row r="324" spans="1:17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288</v>
      </c>
    </row>
    <row r="325" spans="1:17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288</v>
      </c>
    </row>
    <row r="326" spans="1:17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288</v>
      </c>
    </row>
    <row r="327" spans="1:17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288</v>
      </c>
    </row>
    <row r="328" spans="1:17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288</v>
      </c>
    </row>
    <row r="329" spans="1:17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288</v>
      </c>
    </row>
    <row r="330" spans="1:17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288</v>
      </c>
    </row>
    <row r="331" spans="1:17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288</v>
      </c>
    </row>
    <row r="332" spans="1:17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288</v>
      </c>
    </row>
    <row r="333" spans="1:17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288</v>
      </c>
    </row>
    <row r="334" spans="1:17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288</v>
      </c>
    </row>
    <row r="335" spans="1:17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288</v>
      </c>
    </row>
    <row r="336" spans="1:17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288</v>
      </c>
    </row>
    <row r="337" spans="1:48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288</v>
      </c>
    </row>
    <row r="338" spans="1:48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288</v>
      </c>
    </row>
    <row r="339" spans="1:48" ht="30" customHeight="1" x14ac:dyDescent="0.3">
      <c r="A339" s="16" t="s">
        <v>162</v>
      </c>
      <c r="B339" s="14"/>
      <c r="C339" s="14"/>
      <c r="D339" s="14"/>
      <c r="E339" s="15"/>
      <c r="F339" s="15">
        <f>SUMIF(Q317:Q338,"010106",F317:F338)</f>
        <v>0</v>
      </c>
      <c r="G339" s="15"/>
      <c r="H339" s="15">
        <f>SUMIF(Q317:Q338,"010106",H317:H338)</f>
        <v>0</v>
      </c>
      <c r="I339" s="15"/>
      <c r="J339" s="15">
        <f>SUMIF(Q317:Q338,"010106",J317:J338)</f>
        <v>0</v>
      </c>
      <c r="K339" s="15"/>
      <c r="L339" s="15">
        <f>SUMIF(Q317:Q338,"010106",L317:L338)</f>
        <v>0</v>
      </c>
      <c r="M339" s="14"/>
      <c r="N339" t="s">
        <v>163</v>
      </c>
    </row>
    <row r="340" spans="1:48" ht="30" customHeight="1" x14ac:dyDescent="0.3">
      <c r="A340" s="16" t="s">
        <v>296</v>
      </c>
      <c r="B340" s="16" t="s">
        <v>52</v>
      </c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N340" s="3"/>
      <c r="O340" s="3"/>
      <c r="P340" s="3"/>
      <c r="Q340" s="2" t="s">
        <v>297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3">
      <c r="A341" s="16" t="s">
        <v>298</v>
      </c>
      <c r="B341" s="16" t="s">
        <v>52</v>
      </c>
      <c r="C341" s="16" t="s">
        <v>299</v>
      </c>
      <c r="D341" s="14">
        <v>-330</v>
      </c>
      <c r="E341" s="15">
        <f>TRUNC(단가대비표!O11,0)</f>
        <v>0</v>
      </c>
      <c r="F341" s="15">
        <f>TRUNC(E341*D341, 0)</f>
        <v>0</v>
      </c>
      <c r="G341" s="15">
        <f>TRUNC(단가대비표!P11,0)</f>
        <v>0</v>
      </c>
      <c r="H341" s="15">
        <f>TRUNC(G341*D341, 0)</f>
        <v>0</v>
      </c>
      <c r="I341" s="15">
        <f>TRUNC(단가대비표!V11,0)</f>
        <v>0</v>
      </c>
      <c r="J341" s="15">
        <f>TRUNC(I341*D341, 0)</f>
        <v>0</v>
      </c>
      <c r="K341" s="15">
        <f>TRUNC(E341+G341+I341, 0)</f>
        <v>0</v>
      </c>
      <c r="L341" s="15">
        <f>TRUNC(F341+H341+J341, 0)</f>
        <v>0</v>
      </c>
      <c r="M341" s="16" t="s">
        <v>52</v>
      </c>
      <c r="N341" s="2" t="s">
        <v>300</v>
      </c>
      <c r="O341" s="2" t="s">
        <v>52</v>
      </c>
      <c r="P341" s="2" t="s">
        <v>52</v>
      </c>
      <c r="Q341" s="2" t="s">
        <v>297</v>
      </c>
      <c r="R341" s="2" t="s">
        <v>63</v>
      </c>
      <c r="S341" s="2" t="s">
        <v>63</v>
      </c>
      <c r="T341" s="2" t="s">
        <v>62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301</v>
      </c>
      <c r="AV341" s="3">
        <v>1888</v>
      </c>
    </row>
    <row r="342" spans="1:48" ht="30" customHeight="1" x14ac:dyDescent="0.3">
      <c r="A342" s="14"/>
      <c r="B342" s="14"/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Q342" s="1" t="s">
        <v>297</v>
      </c>
    </row>
    <row r="343" spans="1:48" ht="30" customHeight="1" x14ac:dyDescent="0.3">
      <c r="A343" s="14"/>
      <c r="B343" s="14"/>
      <c r="C343" s="14"/>
      <c r="D343" s="14"/>
      <c r="E343" s="15"/>
      <c r="F343" s="15"/>
      <c r="G343" s="15"/>
      <c r="H343" s="15"/>
      <c r="I343" s="15"/>
      <c r="J343" s="15"/>
      <c r="K343" s="15"/>
      <c r="L343" s="15"/>
      <c r="M343" s="14"/>
      <c r="Q343" s="1" t="s">
        <v>297</v>
      </c>
    </row>
    <row r="344" spans="1:48" ht="30" customHeight="1" x14ac:dyDescent="0.3">
      <c r="A344" s="14"/>
      <c r="B344" s="14"/>
      <c r="C344" s="14"/>
      <c r="D344" s="14"/>
      <c r="E344" s="15"/>
      <c r="F344" s="15"/>
      <c r="G344" s="15"/>
      <c r="H344" s="15"/>
      <c r="I344" s="15"/>
      <c r="J344" s="15"/>
      <c r="K344" s="15"/>
      <c r="L344" s="15"/>
      <c r="M344" s="14"/>
      <c r="Q344" s="1" t="s">
        <v>297</v>
      </c>
    </row>
    <row r="345" spans="1:48" ht="30" customHeight="1" x14ac:dyDescent="0.3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 t="s">
        <v>297</v>
      </c>
    </row>
    <row r="346" spans="1:48" ht="30" customHeight="1" x14ac:dyDescent="0.3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 t="s">
        <v>297</v>
      </c>
    </row>
    <row r="347" spans="1:48" ht="30" customHeight="1" x14ac:dyDescent="0.3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297</v>
      </c>
    </row>
    <row r="348" spans="1:48" ht="30" customHeight="1" x14ac:dyDescent="0.3">
      <c r="A348" s="14"/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Q348" s="1" t="s">
        <v>297</v>
      </c>
    </row>
    <row r="349" spans="1:48" ht="30" customHeight="1" x14ac:dyDescent="0.3">
      <c r="A349" s="14"/>
      <c r="B349" s="14"/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Q349" s="1" t="s">
        <v>297</v>
      </c>
    </row>
    <row r="350" spans="1:48" ht="30" customHeight="1" x14ac:dyDescent="0.3">
      <c r="A350" s="14"/>
      <c r="B350" s="14"/>
      <c r="C350" s="14"/>
      <c r="D350" s="14"/>
      <c r="E350" s="15"/>
      <c r="F350" s="15"/>
      <c r="G350" s="15"/>
      <c r="H350" s="15"/>
      <c r="I350" s="15"/>
      <c r="J350" s="15"/>
      <c r="K350" s="15"/>
      <c r="L350" s="15"/>
      <c r="M350" s="14"/>
      <c r="Q350" s="1" t="s">
        <v>297</v>
      </c>
    </row>
    <row r="351" spans="1:48" ht="30" customHeight="1" x14ac:dyDescent="0.3">
      <c r="A351" s="14"/>
      <c r="B351" s="14"/>
      <c r="C351" s="14"/>
      <c r="D351" s="14"/>
      <c r="E351" s="15"/>
      <c r="F351" s="15"/>
      <c r="G351" s="15"/>
      <c r="H351" s="15"/>
      <c r="I351" s="15"/>
      <c r="J351" s="15"/>
      <c r="K351" s="15"/>
      <c r="L351" s="15"/>
      <c r="M351" s="14"/>
      <c r="Q351" s="1" t="s">
        <v>297</v>
      </c>
    </row>
    <row r="352" spans="1:48" ht="30" customHeight="1" x14ac:dyDescent="0.3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 t="s">
        <v>297</v>
      </c>
    </row>
    <row r="353" spans="1:48" ht="30" customHeight="1" x14ac:dyDescent="0.3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297</v>
      </c>
    </row>
    <row r="354" spans="1:48" ht="30" customHeight="1" x14ac:dyDescent="0.3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297</v>
      </c>
    </row>
    <row r="355" spans="1:48" ht="30" customHeight="1" x14ac:dyDescent="0.3">
      <c r="A355" s="14"/>
      <c r="B355" s="14"/>
      <c r="C355" s="14"/>
      <c r="D355" s="14"/>
      <c r="E355" s="15"/>
      <c r="F355" s="15"/>
      <c r="G355" s="15"/>
      <c r="H355" s="15"/>
      <c r="I355" s="15"/>
      <c r="J355" s="15"/>
      <c r="K355" s="15"/>
      <c r="L355" s="15"/>
      <c r="M355" s="14"/>
      <c r="Q355" s="1" t="s">
        <v>297</v>
      </c>
    </row>
    <row r="356" spans="1:48" ht="30" customHeight="1" x14ac:dyDescent="0.3">
      <c r="A356" s="14"/>
      <c r="B356" s="14"/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Q356" s="1" t="s">
        <v>297</v>
      </c>
    </row>
    <row r="357" spans="1:48" ht="30" customHeight="1" x14ac:dyDescent="0.3">
      <c r="A357" s="14"/>
      <c r="B357" s="14"/>
      <c r="C357" s="14"/>
      <c r="D357" s="14"/>
      <c r="E357" s="15"/>
      <c r="F357" s="15"/>
      <c r="G357" s="15"/>
      <c r="H357" s="15"/>
      <c r="I357" s="15"/>
      <c r="J357" s="15"/>
      <c r="K357" s="15"/>
      <c r="L357" s="15"/>
      <c r="M357" s="14"/>
      <c r="Q357" s="1" t="s">
        <v>297</v>
      </c>
    </row>
    <row r="358" spans="1:48" ht="30" customHeight="1" x14ac:dyDescent="0.3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297</v>
      </c>
    </row>
    <row r="359" spans="1:48" ht="30" customHeight="1" x14ac:dyDescent="0.3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297</v>
      </c>
    </row>
    <row r="360" spans="1:48" ht="30" customHeight="1" x14ac:dyDescent="0.3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297</v>
      </c>
    </row>
    <row r="361" spans="1:48" ht="30" customHeight="1" x14ac:dyDescent="0.3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297</v>
      </c>
    </row>
    <row r="362" spans="1:48" ht="30" customHeight="1" x14ac:dyDescent="0.3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297</v>
      </c>
    </row>
    <row r="363" spans="1:48" ht="30" customHeight="1" x14ac:dyDescent="0.3">
      <c r="A363" s="16" t="s">
        <v>162</v>
      </c>
      <c r="B363" s="14"/>
      <c r="C363" s="14"/>
      <c r="D363" s="14"/>
      <c r="E363" s="15"/>
      <c r="F363" s="15">
        <f>SUMIF(Q341:Q362,"0102",F341:F362)</f>
        <v>0</v>
      </c>
      <c r="G363" s="15"/>
      <c r="H363" s="15">
        <f>SUMIF(Q341:Q362,"0102",H341:H362)</f>
        <v>0</v>
      </c>
      <c r="I363" s="15"/>
      <c r="J363" s="15">
        <f>SUMIF(Q341:Q362,"0102",J341:J362)</f>
        <v>0</v>
      </c>
      <c r="K363" s="15"/>
      <c r="L363" s="15">
        <f>SUMIF(Q341:Q362,"0102",L341:L362)</f>
        <v>0</v>
      </c>
      <c r="M363" s="14"/>
      <c r="N363" t="s">
        <v>163</v>
      </c>
    </row>
    <row r="364" spans="1:48" ht="30" customHeight="1" x14ac:dyDescent="0.3">
      <c r="A364" s="16" t="s">
        <v>304</v>
      </c>
      <c r="B364" s="16" t="s">
        <v>52</v>
      </c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N364" s="3"/>
      <c r="O364" s="3"/>
      <c r="P364" s="3"/>
      <c r="Q364" s="2" t="s">
        <v>305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16" t="s">
        <v>306</v>
      </c>
      <c r="B365" s="16" t="s">
        <v>307</v>
      </c>
      <c r="C365" s="16" t="s">
        <v>190</v>
      </c>
      <c r="D365" s="14">
        <v>1</v>
      </c>
      <c r="E365" s="15">
        <f>TRUNC(단가대비표!O29,0)</f>
        <v>0</v>
      </c>
      <c r="F365" s="15">
        <f>TRUNC(E365*D365, 0)</f>
        <v>0</v>
      </c>
      <c r="G365" s="15">
        <f>TRUNC(단가대비표!P29,0)</f>
        <v>0</v>
      </c>
      <c r="H365" s="15">
        <f>TRUNC(G365*D365, 0)</f>
        <v>0</v>
      </c>
      <c r="I365" s="15">
        <f>TRUNC(단가대비표!V29,0)</f>
        <v>0</v>
      </c>
      <c r="J365" s="15">
        <f>TRUNC(I365*D365, 0)</f>
        <v>0</v>
      </c>
      <c r="K365" s="15">
        <f t="shared" ref="K365:L369" si="14">TRUNC(E365+G365+I365, 0)</f>
        <v>0</v>
      </c>
      <c r="L365" s="15">
        <f t="shared" si="14"/>
        <v>0</v>
      </c>
      <c r="M365" s="16" t="s">
        <v>52</v>
      </c>
      <c r="N365" s="2" t="s">
        <v>308</v>
      </c>
      <c r="O365" s="2" t="s">
        <v>52</v>
      </c>
      <c r="P365" s="2" t="s">
        <v>52</v>
      </c>
      <c r="Q365" s="2" t="s">
        <v>305</v>
      </c>
      <c r="R365" s="2" t="s">
        <v>63</v>
      </c>
      <c r="S365" s="2" t="s">
        <v>63</v>
      </c>
      <c r="T365" s="2" t="s">
        <v>62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309</v>
      </c>
      <c r="AV365" s="3">
        <v>1402</v>
      </c>
    </row>
    <row r="366" spans="1:48" ht="30" customHeight="1" x14ac:dyDescent="0.3">
      <c r="A366" s="16" t="s">
        <v>310</v>
      </c>
      <c r="B366" s="16" t="s">
        <v>307</v>
      </c>
      <c r="C366" s="16" t="s">
        <v>311</v>
      </c>
      <c r="D366" s="14">
        <v>1</v>
      </c>
      <c r="E366" s="15">
        <f>TRUNC(단가대비표!O81,0)</f>
        <v>0</v>
      </c>
      <c r="F366" s="15">
        <f>TRUNC(E366*D366, 0)</f>
        <v>0</v>
      </c>
      <c r="G366" s="15">
        <f>TRUNC(단가대비표!P81,0)</f>
        <v>0</v>
      </c>
      <c r="H366" s="15">
        <f>TRUNC(G366*D366, 0)</f>
        <v>0</v>
      </c>
      <c r="I366" s="15">
        <f>TRUNC(단가대비표!V81,0)</f>
        <v>0</v>
      </c>
      <c r="J366" s="15">
        <f>TRUNC(I366*D366, 0)</f>
        <v>0</v>
      </c>
      <c r="K366" s="15">
        <f t="shared" si="14"/>
        <v>0</v>
      </c>
      <c r="L366" s="15">
        <f t="shared" si="14"/>
        <v>0</v>
      </c>
      <c r="M366" s="16" t="s">
        <v>52</v>
      </c>
      <c r="N366" s="2" t="s">
        <v>312</v>
      </c>
      <c r="O366" s="2" t="s">
        <v>52</v>
      </c>
      <c r="P366" s="2" t="s">
        <v>52</v>
      </c>
      <c r="Q366" s="2" t="s">
        <v>305</v>
      </c>
      <c r="R366" s="2" t="s">
        <v>63</v>
      </c>
      <c r="S366" s="2" t="s">
        <v>63</v>
      </c>
      <c r="T366" s="2" t="s">
        <v>62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313</v>
      </c>
      <c r="AV366" s="3">
        <v>1403</v>
      </c>
    </row>
    <row r="367" spans="1:48" ht="30" customHeight="1" x14ac:dyDescent="0.3">
      <c r="A367" s="16" t="s">
        <v>314</v>
      </c>
      <c r="B367" s="16" t="s">
        <v>315</v>
      </c>
      <c r="C367" s="16" t="s">
        <v>190</v>
      </c>
      <c r="D367" s="14">
        <v>1</v>
      </c>
      <c r="E367" s="15">
        <f>TRUNC(단가대비표!O28,0)</f>
        <v>0</v>
      </c>
      <c r="F367" s="15">
        <f>TRUNC(E367*D367, 0)</f>
        <v>0</v>
      </c>
      <c r="G367" s="15">
        <f>TRUNC(단가대비표!P28,0)</f>
        <v>0</v>
      </c>
      <c r="H367" s="15">
        <f>TRUNC(G367*D367, 0)</f>
        <v>0</v>
      </c>
      <c r="I367" s="15">
        <f>TRUNC(단가대비표!V28,0)</f>
        <v>0</v>
      </c>
      <c r="J367" s="15">
        <f>TRUNC(I367*D367, 0)</f>
        <v>0</v>
      </c>
      <c r="K367" s="15">
        <f t="shared" si="14"/>
        <v>0</v>
      </c>
      <c r="L367" s="15">
        <f t="shared" si="14"/>
        <v>0</v>
      </c>
      <c r="M367" s="16" t="s">
        <v>52</v>
      </c>
      <c r="N367" s="2" t="s">
        <v>316</v>
      </c>
      <c r="O367" s="2" t="s">
        <v>52</v>
      </c>
      <c r="P367" s="2" t="s">
        <v>52</v>
      </c>
      <c r="Q367" s="2" t="s">
        <v>305</v>
      </c>
      <c r="R367" s="2" t="s">
        <v>63</v>
      </c>
      <c r="S367" s="2" t="s">
        <v>63</v>
      </c>
      <c r="T367" s="2" t="s">
        <v>62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317</v>
      </c>
      <c r="AV367" s="3">
        <v>1404</v>
      </c>
    </row>
    <row r="368" spans="1:48" ht="30" customHeight="1" x14ac:dyDescent="0.3">
      <c r="A368" s="16" t="s">
        <v>310</v>
      </c>
      <c r="B368" s="16" t="s">
        <v>315</v>
      </c>
      <c r="C368" s="16" t="s">
        <v>311</v>
      </c>
      <c r="D368" s="14">
        <v>1</v>
      </c>
      <c r="E368" s="15">
        <f>TRUNC(단가대비표!O82,0)</f>
        <v>0</v>
      </c>
      <c r="F368" s="15">
        <f>TRUNC(E368*D368, 0)</f>
        <v>0</v>
      </c>
      <c r="G368" s="15">
        <f>TRUNC(단가대비표!P82,0)</f>
        <v>0</v>
      </c>
      <c r="H368" s="15">
        <f>TRUNC(G368*D368, 0)</f>
        <v>0</v>
      </c>
      <c r="I368" s="15">
        <f>TRUNC(단가대비표!V82,0)</f>
        <v>0</v>
      </c>
      <c r="J368" s="15">
        <f>TRUNC(I368*D368, 0)</f>
        <v>0</v>
      </c>
      <c r="K368" s="15">
        <f t="shared" si="14"/>
        <v>0</v>
      </c>
      <c r="L368" s="15">
        <f t="shared" si="14"/>
        <v>0</v>
      </c>
      <c r="M368" s="16" t="s">
        <v>52</v>
      </c>
      <c r="N368" s="2" t="s">
        <v>318</v>
      </c>
      <c r="O368" s="2" t="s">
        <v>52</v>
      </c>
      <c r="P368" s="2" t="s">
        <v>52</v>
      </c>
      <c r="Q368" s="2" t="s">
        <v>305</v>
      </c>
      <c r="R368" s="2" t="s">
        <v>63</v>
      </c>
      <c r="S368" s="2" t="s">
        <v>63</v>
      </c>
      <c r="T368" s="2" t="s">
        <v>62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319</v>
      </c>
      <c r="AV368" s="3">
        <v>1405</v>
      </c>
    </row>
    <row r="369" spans="1:48" ht="30" customHeight="1" x14ac:dyDescent="0.3">
      <c r="A369" s="16" t="s">
        <v>320</v>
      </c>
      <c r="B369" s="16" t="s">
        <v>321</v>
      </c>
      <c r="C369" s="16" t="s">
        <v>178</v>
      </c>
      <c r="D369" s="14">
        <v>1</v>
      </c>
      <c r="E369" s="15">
        <f>TRUNC(단가대비표!O118,0)</f>
        <v>0</v>
      </c>
      <c r="F369" s="15">
        <f>TRUNC(E369*D369, 0)</f>
        <v>0</v>
      </c>
      <c r="G369" s="15">
        <f>TRUNC(단가대비표!P118,0)</f>
        <v>0</v>
      </c>
      <c r="H369" s="15">
        <f>TRUNC(G369*D369, 0)</f>
        <v>0</v>
      </c>
      <c r="I369" s="15">
        <f>TRUNC(단가대비표!V118,0)</f>
        <v>0</v>
      </c>
      <c r="J369" s="15">
        <f>TRUNC(I369*D369, 0)</f>
        <v>0</v>
      </c>
      <c r="K369" s="15">
        <f t="shared" si="14"/>
        <v>0</v>
      </c>
      <c r="L369" s="15">
        <f t="shared" si="14"/>
        <v>0</v>
      </c>
      <c r="M369" s="16" t="s">
        <v>52</v>
      </c>
      <c r="N369" s="2" t="s">
        <v>322</v>
      </c>
      <c r="O369" s="2" t="s">
        <v>52</v>
      </c>
      <c r="P369" s="2" t="s">
        <v>52</v>
      </c>
      <c r="Q369" s="2" t="s">
        <v>305</v>
      </c>
      <c r="R369" s="2" t="s">
        <v>63</v>
      </c>
      <c r="S369" s="2" t="s">
        <v>63</v>
      </c>
      <c r="T369" s="2" t="s">
        <v>62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323</v>
      </c>
      <c r="AV369" s="3">
        <v>1410</v>
      </c>
    </row>
    <row r="370" spans="1:48" ht="30" customHeight="1" x14ac:dyDescent="0.3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 t="s">
        <v>305</v>
      </c>
    </row>
    <row r="371" spans="1:48" ht="30" customHeight="1" x14ac:dyDescent="0.3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305</v>
      </c>
    </row>
    <row r="372" spans="1:48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305</v>
      </c>
    </row>
    <row r="373" spans="1:48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305</v>
      </c>
    </row>
    <row r="374" spans="1:48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305</v>
      </c>
    </row>
    <row r="375" spans="1:48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305</v>
      </c>
    </row>
    <row r="376" spans="1:48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305</v>
      </c>
    </row>
    <row r="377" spans="1:48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305</v>
      </c>
    </row>
    <row r="378" spans="1:48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305</v>
      </c>
    </row>
    <row r="379" spans="1:48" ht="30" customHeight="1" x14ac:dyDescent="0.3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305</v>
      </c>
    </row>
    <row r="380" spans="1:48" ht="30" customHeight="1" x14ac:dyDescent="0.3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305</v>
      </c>
    </row>
    <row r="381" spans="1:48" ht="30" customHeight="1" x14ac:dyDescent="0.3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305</v>
      </c>
    </row>
    <row r="382" spans="1:48" ht="30" customHeight="1" x14ac:dyDescent="0.3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305</v>
      </c>
    </row>
    <row r="383" spans="1:48" ht="30" customHeight="1" x14ac:dyDescent="0.3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305</v>
      </c>
    </row>
    <row r="384" spans="1:48" ht="30" customHeight="1" x14ac:dyDescent="0.3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305</v>
      </c>
    </row>
    <row r="385" spans="1:48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305</v>
      </c>
    </row>
    <row r="386" spans="1:48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305</v>
      </c>
    </row>
    <row r="387" spans="1:48" ht="30" customHeight="1" x14ac:dyDescent="0.3">
      <c r="A387" s="16" t="s">
        <v>162</v>
      </c>
      <c r="B387" s="14"/>
      <c r="C387" s="14"/>
      <c r="D387" s="14"/>
      <c r="E387" s="15"/>
      <c r="F387" s="15">
        <f>SUMIF(Q365:Q386,"010301",F365:F386)</f>
        <v>0</v>
      </c>
      <c r="G387" s="15"/>
      <c r="H387" s="15">
        <f>SUMIF(Q365:Q386,"010301",H365:H386)</f>
        <v>0</v>
      </c>
      <c r="I387" s="15"/>
      <c r="J387" s="15">
        <f>SUMIF(Q365:Q386,"010301",J365:J386)</f>
        <v>0</v>
      </c>
      <c r="K387" s="15"/>
      <c r="L387" s="15">
        <f>SUMIF(Q365:Q386,"010301",L365:L386)</f>
        <v>0</v>
      </c>
      <c r="M387" s="14"/>
      <c r="N387" t="s">
        <v>163</v>
      </c>
    </row>
    <row r="388" spans="1:48" ht="30" customHeight="1" x14ac:dyDescent="0.3">
      <c r="A388" s="16" t="s">
        <v>324</v>
      </c>
      <c r="B388" s="16" t="s">
        <v>52</v>
      </c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N388" s="3"/>
      <c r="O388" s="3"/>
      <c r="P388" s="3"/>
      <c r="Q388" s="2" t="s">
        <v>325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3">
      <c r="A389" s="16" t="s">
        <v>326</v>
      </c>
      <c r="B389" s="16" t="s">
        <v>52</v>
      </c>
      <c r="C389" s="16" t="s">
        <v>52</v>
      </c>
      <c r="D389" s="14"/>
      <c r="E389" s="15">
        <f>TRUNC(단가대비표!O85,0)</f>
        <v>0</v>
      </c>
      <c r="F389" s="15">
        <f t="shared" ref="F389:F420" si="15">TRUNC(E389*D389, 0)</f>
        <v>0</v>
      </c>
      <c r="G389" s="15">
        <f>TRUNC(단가대비표!P85,0)</f>
        <v>0</v>
      </c>
      <c r="H389" s="15">
        <f t="shared" ref="H389:H420" si="16">TRUNC(G389*D389, 0)</f>
        <v>0</v>
      </c>
      <c r="I389" s="15">
        <f>TRUNC(단가대비표!V85,0)</f>
        <v>0</v>
      </c>
      <c r="J389" s="15">
        <f t="shared" ref="J389:J420" si="17">TRUNC(I389*D389, 0)</f>
        <v>0</v>
      </c>
      <c r="K389" s="15">
        <f t="shared" ref="K389:K420" si="18">TRUNC(E389+G389+I389, 0)</f>
        <v>0</v>
      </c>
      <c r="L389" s="15">
        <f t="shared" ref="L389:L420" si="19">TRUNC(F389+H389+J389, 0)</f>
        <v>0</v>
      </c>
      <c r="M389" s="16" t="s">
        <v>52</v>
      </c>
      <c r="N389" s="2" t="s">
        <v>327</v>
      </c>
      <c r="O389" s="2" t="s">
        <v>52</v>
      </c>
      <c r="P389" s="2" t="s">
        <v>52</v>
      </c>
      <c r="Q389" s="2" t="s">
        <v>325</v>
      </c>
      <c r="R389" s="2" t="s">
        <v>63</v>
      </c>
      <c r="S389" s="2" t="s">
        <v>63</v>
      </c>
      <c r="T389" s="2" t="s">
        <v>62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328</v>
      </c>
      <c r="AV389" s="3">
        <v>2934</v>
      </c>
    </row>
    <row r="390" spans="1:48" ht="30" customHeight="1" x14ac:dyDescent="0.3">
      <c r="A390" s="16" t="s">
        <v>329</v>
      </c>
      <c r="B390" s="16" t="s">
        <v>330</v>
      </c>
      <c r="C390" s="16" t="s">
        <v>84</v>
      </c>
      <c r="D390" s="14">
        <v>1</v>
      </c>
      <c r="E390" s="15">
        <f>TRUNC(단가대비표!O86,0)</f>
        <v>0</v>
      </c>
      <c r="F390" s="15">
        <f t="shared" si="15"/>
        <v>0</v>
      </c>
      <c r="G390" s="15">
        <f>TRUNC(단가대비표!P86,0)</f>
        <v>0</v>
      </c>
      <c r="H390" s="15">
        <f t="shared" si="16"/>
        <v>0</v>
      </c>
      <c r="I390" s="15">
        <f>TRUNC(단가대비표!V86,0)</f>
        <v>0</v>
      </c>
      <c r="J390" s="15">
        <f t="shared" si="17"/>
        <v>0</v>
      </c>
      <c r="K390" s="15">
        <f t="shared" si="18"/>
        <v>0</v>
      </c>
      <c r="L390" s="15">
        <f t="shared" si="19"/>
        <v>0</v>
      </c>
      <c r="M390" s="16" t="s">
        <v>52</v>
      </c>
      <c r="N390" s="2" t="s">
        <v>331</v>
      </c>
      <c r="O390" s="2" t="s">
        <v>52</v>
      </c>
      <c r="P390" s="2" t="s">
        <v>52</v>
      </c>
      <c r="Q390" s="2" t="s">
        <v>325</v>
      </c>
      <c r="R390" s="2" t="s">
        <v>63</v>
      </c>
      <c r="S390" s="2" t="s">
        <v>63</v>
      </c>
      <c r="T390" s="2" t="s">
        <v>62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332</v>
      </c>
      <c r="AV390" s="3">
        <v>2935</v>
      </c>
    </row>
    <row r="391" spans="1:48" ht="30" customHeight="1" x14ac:dyDescent="0.3">
      <c r="A391" s="16" t="s">
        <v>333</v>
      </c>
      <c r="B391" s="16" t="s">
        <v>52</v>
      </c>
      <c r="C391" s="16" t="s">
        <v>84</v>
      </c>
      <c r="D391" s="14">
        <v>1</v>
      </c>
      <c r="E391" s="15">
        <f>TRUNC(단가대비표!O87,0)</f>
        <v>0</v>
      </c>
      <c r="F391" s="15">
        <f t="shared" si="15"/>
        <v>0</v>
      </c>
      <c r="G391" s="15">
        <f>TRUNC(단가대비표!P87,0)</f>
        <v>0</v>
      </c>
      <c r="H391" s="15">
        <f t="shared" si="16"/>
        <v>0</v>
      </c>
      <c r="I391" s="15">
        <f>TRUNC(단가대비표!V87,0)</f>
        <v>0</v>
      </c>
      <c r="J391" s="15">
        <f t="shared" si="17"/>
        <v>0</v>
      </c>
      <c r="K391" s="15">
        <f t="shared" si="18"/>
        <v>0</v>
      </c>
      <c r="L391" s="15">
        <f t="shared" si="19"/>
        <v>0</v>
      </c>
      <c r="M391" s="16" t="s">
        <v>52</v>
      </c>
      <c r="N391" s="2" t="s">
        <v>334</v>
      </c>
      <c r="O391" s="2" t="s">
        <v>52</v>
      </c>
      <c r="P391" s="2" t="s">
        <v>52</v>
      </c>
      <c r="Q391" s="2" t="s">
        <v>325</v>
      </c>
      <c r="R391" s="2" t="s">
        <v>63</v>
      </c>
      <c r="S391" s="2" t="s">
        <v>63</v>
      </c>
      <c r="T391" s="2" t="s">
        <v>62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52</v>
      </c>
      <c r="AS391" s="2" t="s">
        <v>52</v>
      </c>
      <c r="AT391" s="3"/>
      <c r="AU391" s="2" t="s">
        <v>335</v>
      </c>
      <c r="AV391" s="3">
        <v>2936</v>
      </c>
    </row>
    <row r="392" spans="1:48" ht="30" customHeight="1" x14ac:dyDescent="0.3">
      <c r="A392" s="16" t="s">
        <v>336</v>
      </c>
      <c r="B392" s="16" t="s">
        <v>52</v>
      </c>
      <c r="C392" s="16" t="s">
        <v>84</v>
      </c>
      <c r="D392" s="14">
        <v>1</v>
      </c>
      <c r="E392" s="15">
        <f>TRUNC(단가대비표!O88,0)</f>
        <v>0</v>
      </c>
      <c r="F392" s="15">
        <f t="shared" si="15"/>
        <v>0</v>
      </c>
      <c r="G392" s="15">
        <f>TRUNC(단가대비표!P88,0)</f>
        <v>0</v>
      </c>
      <c r="H392" s="15">
        <f t="shared" si="16"/>
        <v>0</v>
      </c>
      <c r="I392" s="15">
        <f>TRUNC(단가대비표!V88,0)</f>
        <v>0</v>
      </c>
      <c r="J392" s="15">
        <f t="shared" si="17"/>
        <v>0</v>
      </c>
      <c r="K392" s="15">
        <f t="shared" si="18"/>
        <v>0</v>
      </c>
      <c r="L392" s="15">
        <f t="shared" si="19"/>
        <v>0</v>
      </c>
      <c r="M392" s="16" t="s">
        <v>52</v>
      </c>
      <c r="N392" s="2" t="s">
        <v>337</v>
      </c>
      <c r="O392" s="2" t="s">
        <v>52</v>
      </c>
      <c r="P392" s="2" t="s">
        <v>52</v>
      </c>
      <c r="Q392" s="2" t="s">
        <v>325</v>
      </c>
      <c r="R392" s="2" t="s">
        <v>63</v>
      </c>
      <c r="S392" s="2" t="s">
        <v>63</v>
      </c>
      <c r="T392" s="2" t="s">
        <v>62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52</v>
      </c>
      <c r="AS392" s="2" t="s">
        <v>52</v>
      </c>
      <c r="AT392" s="3"/>
      <c r="AU392" s="2" t="s">
        <v>338</v>
      </c>
      <c r="AV392" s="3">
        <v>2937</v>
      </c>
    </row>
    <row r="393" spans="1:48" ht="30" customHeight="1" x14ac:dyDescent="0.3">
      <c r="A393" s="16" t="s">
        <v>339</v>
      </c>
      <c r="B393" s="16" t="s">
        <v>340</v>
      </c>
      <c r="C393" s="16" t="s">
        <v>84</v>
      </c>
      <c r="D393" s="14">
        <v>4</v>
      </c>
      <c r="E393" s="15">
        <f>TRUNC(단가대비표!O89,0)</f>
        <v>0</v>
      </c>
      <c r="F393" s="15">
        <f t="shared" si="15"/>
        <v>0</v>
      </c>
      <c r="G393" s="15">
        <f>TRUNC(단가대비표!P89,0)</f>
        <v>0</v>
      </c>
      <c r="H393" s="15">
        <f t="shared" si="16"/>
        <v>0</v>
      </c>
      <c r="I393" s="15">
        <f>TRUNC(단가대비표!V89,0)</f>
        <v>0</v>
      </c>
      <c r="J393" s="15">
        <f t="shared" si="17"/>
        <v>0</v>
      </c>
      <c r="K393" s="15">
        <f t="shared" si="18"/>
        <v>0</v>
      </c>
      <c r="L393" s="15">
        <f t="shared" si="19"/>
        <v>0</v>
      </c>
      <c r="M393" s="16" t="s">
        <v>52</v>
      </c>
      <c r="N393" s="2" t="s">
        <v>341</v>
      </c>
      <c r="O393" s="2" t="s">
        <v>52</v>
      </c>
      <c r="P393" s="2" t="s">
        <v>52</v>
      </c>
      <c r="Q393" s="2" t="s">
        <v>325</v>
      </c>
      <c r="R393" s="2" t="s">
        <v>63</v>
      </c>
      <c r="S393" s="2" t="s">
        <v>63</v>
      </c>
      <c r="T393" s="2" t="s">
        <v>62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52</v>
      </c>
      <c r="AS393" s="2" t="s">
        <v>52</v>
      </c>
      <c r="AT393" s="3"/>
      <c r="AU393" s="2" t="s">
        <v>342</v>
      </c>
      <c r="AV393" s="3">
        <v>2938</v>
      </c>
    </row>
    <row r="394" spans="1:48" ht="30" customHeight="1" x14ac:dyDescent="0.3">
      <c r="A394" s="16" t="s">
        <v>343</v>
      </c>
      <c r="B394" s="16" t="s">
        <v>52</v>
      </c>
      <c r="C394" s="16" t="s">
        <v>84</v>
      </c>
      <c r="D394" s="14">
        <v>1</v>
      </c>
      <c r="E394" s="15">
        <f>TRUNC(단가대비표!O90,0)</f>
        <v>0</v>
      </c>
      <c r="F394" s="15">
        <f t="shared" si="15"/>
        <v>0</v>
      </c>
      <c r="G394" s="15">
        <f>TRUNC(단가대비표!P90,0)</f>
        <v>0</v>
      </c>
      <c r="H394" s="15">
        <f t="shared" si="16"/>
        <v>0</v>
      </c>
      <c r="I394" s="15">
        <f>TRUNC(단가대비표!V90,0)</f>
        <v>0</v>
      </c>
      <c r="J394" s="15">
        <f t="shared" si="17"/>
        <v>0</v>
      </c>
      <c r="K394" s="15">
        <f t="shared" si="18"/>
        <v>0</v>
      </c>
      <c r="L394" s="15">
        <f t="shared" si="19"/>
        <v>0</v>
      </c>
      <c r="M394" s="16" t="s">
        <v>52</v>
      </c>
      <c r="N394" s="2" t="s">
        <v>344</v>
      </c>
      <c r="O394" s="2" t="s">
        <v>52</v>
      </c>
      <c r="P394" s="2" t="s">
        <v>52</v>
      </c>
      <c r="Q394" s="2" t="s">
        <v>325</v>
      </c>
      <c r="R394" s="2" t="s">
        <v>63</v>
      </c>
      <c r="S394" s="2" t="s">
        <v>63</v>
      </c>
      <c r="T394" s="2" t="s">
        <v>62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52</v>
      </c>
      <c r="AS394" s="2" t="s">
        <v>52</v>
      </c>
      <c r="AT394" s="3"/>
      <c r="AU394" s="2" t="s">
        <v>345</v>
      </c>
      <c r="AV394" s="3">
        <v>2939</v>
      </c>
    </row>
    <row r="395" spans="1:48" ht="30" customHeight="1" x14ac:dyDescent="0.3">
      <c r="A395" s="16" t="s">
        <v>346</v>
      </c>
      <c r="B395" s="16" t="s">
        <v>347</v>
      </c>
      <c r="C395" s="16" t="s">
        <v>84</v>
      </c>
      <c r="D395" s="14">
        <v>1</v>
      </c>
      <c r="E395" s="15">
        <f>TRUNC(단가대비표!O91,0)</f>
        <v>0</v>
      </c>
      <c r="F395" s="15">
        <f t="shared" si="15"/>
        <v>0</v>
      </c>
      <c r="G395" s="15">
        <f>TRUNC(단가대비표!P91,0)</f>
        <v>0</v>
      </c>
      <c r="H395" s="15">
        <f t="shared" si="16"/>
        <v>0</v>
      </c>
      <c r="I395" s="15">
        <f>TRUNC(단가대비표!V91,0)</f>
        <v>0</v>
      </c>
      <c r="J395" s="15">
        <f t="shared" si="17"/>
        <v>0</v>
      </c>
      <c r="K395" s="15">
        <f t="shared" si="18"/>
        <v>0</v>
      </c>
      <c r="L395" s="15">
        <f t="shared" si="19"/>
        <v>0</v>
      </c>
      <c r="M395" s="16" t="s">
        <v>52</v>
      </c>
      <c r="N395" s="2" t="s">
        <v>348</v>
      </c>
      <c r="O395" s="2" t="s">
        <v>52</v>
      </c>
      <c r="P395" s="2" t="s">
        <v>52</v>
      </c>
      <c r="Q395" s="2" t="s">
        <v>325</v>
      </c>
      <c r="R395" s="2" t="s">
        <v>63</v>
      </c>
      <c r="S395" s="2" t="s">
        <v>63</v>
      </c>
      <c r="T395" s="2" t="s">
        <v>62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52</v>
      </c>
      <c r="AS395" s="2" t="s">
        <v>52</v>
      </c>
      <c r="AT395" s="3"/>
      <c r="AU395" s="2" t="s">
        <v>349</v>
      </c>
      <c r="AV395" s="3">
        <v>2940</v>
      </c>
    </row>
    <row r="396" spans="1:48" ht="30" customHeight="1" x14ac:dyDescent="0.3">
      <c r="A396" s="16" t="s">
        <v>350</v>
      </c>
      <c r="B396" s="16" t="s">
        <v>351</v>
      </c>
      <c r="C396" s="16" t="s">
        <v>352</v>
      </c>
      <c r="D396" s="14">
        <v>1</v>
      </c>
      <c r="E396" s="15">
        <f>TRUNC(단가대비표!O92,0)</f>
        <v>0</v>
      </c>
      <c r="F396" s="15">
        <f t="shared" si="15"/>
        <v>0</v>
      </c>
      <c r="G396" s="15">
        <f>TRUNC(단가대비표!P92,0)</f>
        <v>0</v>
      </c>
      <c r="H396" s="15">
        <f t="shared" si="16"/>
        <v>0</v>
      </c>
      <c r="I396" s="15">
        <f>TRUNC(단가대비표!V92,0)</f>
        <v>0</v>
      </c>
      <c r="J396" s="15">
        <f t="shared" si="17"/>
        <v>0</v>
      </c>
      <c r="K396" s="15">
        <f t="shared" si="18"/>
        <v>0</v>
      </c>
      <c r="L396" s="15">
        <f t="shared" si="19"/>
        <v>0</v>
      </c>
      <c r="M396" s="16" t="s">
        <v>52</v>
      </c>
      <c r="N396" s="2" t="s">
        <v>353</v>
      </c>
      <c r="O396" s="2" t="s">
        <v>52</v>
      </c>
      <c r="P396" s="2" t="s">
        <v>52</v>
      </c>
      <c r="Q396" s="2" t="s">
        <v>325</v>
      </c>
      <c r="R396" s="2" t="s">
        <v>63</v>
      </c>
      <c r="S396" s="2" t="s">
        <v>63</v>
      </c>
      <c r="T396" s="2" t="s">
        <v>62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52</v>
      </c>
      <c r="AS396" s="2" t="s">
        <v>52</v>
      </c>
      <c r="AT396" s="3"/>
      <c r="AU396" s="2" t="s">
        <v>354</v>
      </c>
      <c r="AV396" s="3">
        <v>2941</v>
      </c>
    </row>
    <row r="397" spans="1:48" ht="30" customHeight="1" x14ac:dyDescent="0.3">
      <c r="A397" s="16" t="s">
        <v>355</v>
      </c>
      <c r="B397" s="16" t="s">
        <v>52</v>
      </c>
      <c r="C397" s="16" t="s">
        <v>84</v>
      </c>
      <c r="D397" s="14">
        <v>1</v>
      </c>
      <c r="E397" s="15">
        <f>TRUNC(단가대비표!O93,0)</f>
        <v>0</v>
      </c>
      <c r="F397" s="15">
        <f t="shared" si="15"/>
        <v>0</v>
      </c>
      <c r="G397" s="15">
        <f>TRUNC(단가대비표!P93,0)</f>
        <v>0</v>
      </c>
      <c r="H397" s="15">
        <f t="shared" si="16"/>
        <v>0</v>
      </c>
      <c r="I397" s="15">
        <f>TRUNC(단가대비표!V93,0)</f>
        <v>0</v>
      </c>
      <c r="J397" s="15">
        <f t="shared" si="17"/>
        <v>0</v>
      </c>
      <c r="K397" s="15">
        <f t="shared" si="18"/>
        <v>0</v>
      </c>
      <c r="L397" s="15">
        <f t="shared" si="19"/>
        <v>0</v>
      </c>
      <c r="M397" s="16" t="s">
        <v>52</v>
      </c>
      <c r="N397" s="2" t="s">
        <v>356</v>
      </c>
      <c r="O397" s="2" t="s">
        <v>52</v>
      </c>
      <c r="P397" s="2" t="s">
        <v>52</v>
      </c>
      <c r="Q397" s="2" t="s">
        <v>325</v>
      </c>
      <c r="R397" s="2" t="s">
        <v>63</v>
      </c>
      <c r="S397" s="2" t="s">
        <v>63</v>
      </c>
      <c r="T397" s="2" t="s">
        <v>62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52</v>
      </c>
      <c r="AS397" s="2" t="s">
        <v>52</v>
      </c>
      <c r="AT397" s="3"/>
      <c r="AU397" s="2" t="s">
        <v>357</v>
      </c>
      <c r="AV397" s="3">
        <v>2942</v>
      </c>
    </row>
    <row r="398" spans="1:48" ht="30" customHeight="1" x14ac:dyDescent="0.3">
      <c r="A398" s="16" t="s">
        <v>358</v>
      </c>
      <c r="B398" s="16" t="s">
        <v>359</v>
      </c>
      <c r="C398" s="16" t="s">
        <v>84</v>
      </c>
      <c r="D398" s="14">
        <v>2</v>
      </c>
      <c r="E398" s="15">
        <f>TRUNC(단가대비표!O94,0)</f>
        <v>0</v>
      </c>
      <c r="F398" s="15">
        <f t="shared" si="15"/>
        <v>0</v>
      </c>
      <c r="G398" s="15">
        <f>TRUNC(단가대비표!P94,0)</f>
        <v>0</v>
      </c>
      <c r="H398" s="15">
        <f t="shared" si="16"/>
        <v>0</v>
      </c>
      <c r="I398" s="15">
        <f>TRUNC(단가대비표!V94,0)</f>
        <v>0</v>
      </c>
      <c r="J398" s="15">
        <f t="shared" si="17"/>
        <v>0</v>
      </c>
      <c r="K398" s="15">
        <f t="shared" si="18"/>
        <v>0</v>
      </c>
      <c r="L398" s="15">
        <f t="shared" si="19"/>
        <v>0</v>
      </c>
      <c r="M398" s="16" t="s">
        <v>52</v>
      </c>
      <c r="N398" s="2" t="s">
        <v>360</v>
      </c>
      <c r="O398" s="2" t="s">
        <v>52</v>
      </c>
      <c r="P398" s="2" t="s">
        <v>52</v>
      </c>
      <c r="Q398" s="2" t="s">
        <v>325</v>
      </c>
      <c r="R398" s="2" t="s">
        <v>63</v>
      </c>
      <c r="S398" s="2" t="s">
        <v>63</v>
      </c>
      <c r="T398" s="2" t="s">
        <v>62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52</v>
      </c>
      <c r="AS398" s="2" t="s">
        <v>52</v>
      </c>
      <c r="AT398" s="3"/>
      <c r="AU398" s="2" t="s">
        <v>361</v>
      </c>
      <c r="AV398" s="3">
        <v>2943</v>
      </c>
    </row>
    <row r="399" spans="1:48" ht="30" customHeight="1" x14ac:dyDescent="0.3">
      <c r="A399" s="16" t="s">
        <v>362</v>
      </c>
      <c r="B399" s="16" t="s">
        <v>363</v>
      </c>
      <c r="C399" s="16" t="s">
        <v>364</v>
      </c>
      <c r="D399" s="14">
        <v>1</v>
      </c>
      <c r="E399" s="15">
        <f>TRUNC(단가대비표!O76,0)</f>
        <v>0</v>
      </c>
      <c r="F399" s="15">
        <f t="shared" si="15"/>
        <v>0</v>
      </c>
      <c r="G399" s="15">
        <f>TRUNC(단가대비표!P76,0)</f>
        <v>0</v>
      </c>
      <c r="H399" s="15">
        <f t="shared" si="16"/>
        <v>0</v>
      </c>
      <c r="I399" s="15">
        <f>TRUNC(단가대비표!V76,0)</f>
        <v>0</v>
      </c>
      <c r="J399" s="15">
        <f t="shared" si="17"/>
        <v>0</v>
      </c>
      <c r="K399" s="15">
        <f t="shared" si="18"/>
        <v>0</v>
      </c>
      <c r="L399" s="15">
        <f t="shared" si="19"/>
        <v>0</v>
      </c>
      <c r="M399" s="16" t="s">
        <v>52</v>
      </c>
      <c r="N399" s="2" t="s">
        <v>365</v>
      </c>
      <c r="O399" s="2" t="s">
        <v>52</v>
      </c>
      <c r="P399" s="2" t="s">
        <v>52</v>
      </c>
      <c r="Q399" s="2" t="s">
        <v>325</v>
      </c>
      <c r="R399" s="2" t="s">
        <v>63</v>
      </c>
      <c r="S399" s="2" t="s">
        <v>63</v>
      </c>
      <c r="T399" s="2" t="s">
        <v>62</v>
      </c>
      <c r="U399" s="3"/>
      <c r="V399" s="3"/>
      <c r="W399" s="3"/>
      <c r="X399" s="3">
        <v>1</v>
      </c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52</v>
      </c>
      <c r="AS399" s="2" t="s">
        <v>52</v>
      </c>
      <c r="AT399" s="3"/>
      <c r="AU399" s="2" t="s">
        <v>366</v>
      </c>
      <c r="AV399" s="3">
        <v>2944</v>
      </c>
    </row>
    <row r="400" spans="1:48" ht="30" customHeight="1" x14ac:dyDescent="0.3">
      <c r="A400" s="16" t="s">
        <v>367</v>
      </c>
      <c r="B400" s="16" t="s">
        <v>363</v>
      </c>
      <c r="C400" s="16" t="s">
        <v>364</v>
      </c>
      <c r="D400" s="14">
        <v>8</v>
      </c>
      <c r="E400" s="15">
        <f>TRUNC(단가대비표!O78,0)</f>
        <v>0</v>
      </c>
      <c r="F400" s="15">
        <f t="shared" si="15"/>
        <v>0</v>
      </c>
      <c r="G400" s="15">
        <f>TRUNC(단가대비표!P78,0)</f>
        <v>0</v>
      </c>
      <c r="H400" s="15">
        <f t="shared" si="16"/>
        <v>0</v>
      </c>
      <c r="I400" s="15">
        <f>TRUNC(단가대비표!V78,0)</f>
        <v>0</v>
      </c>
      <c r="J400" s="15">
        <f t="shared" si="17"/>
        <v>0</v>
      </c>
      <c r="K400" s="15">
        <f t="shared" si="18"/>
        <v>0</v>
      </c>
      <c r="L400" s="15">
        <f t="shared" si="19"/>
        <v>0</v>
      </c>
      <c r="M400" s="16" t="s">
        <v>52</v>
      </c>
      <c r="N400" s="2" t="s">
        <v>368</v>
      </c>
      <c r="O400" s="2" t="s">
        <v>52</v>
      </c>
      <c r="P400" s="2" t="s">
        <v>52</v>
      </c>
      <c r="Q400" s="2" t="s">
        <v>325</v>
      </c>
      <c r="R400" s="2" t="s">
        <v>63</v>
      </c>
      <c r="S400" s="2" t="s">
        <v>63</v>
      </c>
      <c r="T400" s="2" t="s">
        <v>62</v>
      </c>
      <c r="U400" s="3"/>
      <c r="V400" s="3"/>
      <c r="W400" s="3"/>
      <c r="X400" s="3">
        <v>1</v>
      </c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52</v>
      </c>
      <c r="AS400" s="2" t="s">
        <v>52</v>
      </c>
      <c r="AT400" s="3"/>
      <c r="AU400" s="2" t="s">
        <v>369</v>
      </c>
      <c r="AV400" s="3">
        <v>2945</v>
      </c>
    </row>
    <row r="401" spans="1:48" ht="30" customHeight="1" x14ac:dyDescent="0.3">
      <c r="A401" s="16" t="s">
        <v>370</v>
      </c>
      <c r="B401" s="16" t="s">
        <v>363</v>
      </c>
      <c r="C401" s="16" t="s">
        <v>364</v>
      </c>
      <c r="D401" s="14">
        <v>3</v>
      </c>
      <c r="E401" s="15">
        <f>TRUNC(단가대비표!O65,0)</f>
        <v>0</v>
      </c>
      <c r="F401" s="15">
        <f t="shared" si="15"/>
        <v>0</v>
      </c>
      <c r="G401" s="15">
        <f>TRUNC(단가대비표!P65,0)</f>
        <v>0</v>
      </c>
      <c r="H401" s="15">
        <f t="shared" si="16"/>
        <v>0</v>
      </c>
      <c r="I401" s="15">
        <f>TRUNC(단가대비표!V65,0)</f>
        <v>0</v>
      </c>
      <c r="J401" s="15">
        <f t="shared" si="17"/>
        <v>0</v>
      </c>
      <c r="K401" s="15">
        <f t="shared" si="18"/>
        <v>0</v>
      </c>
      <c r="L401" s="15">
        <f t="shared" si="19"/>
        <v>0</v>
      </c>
      <c r="M401" s="16" t="s">
        <v>52</v>
      </c>
      <c r="N401" s="2" t="s">
        <v>371</v>
      </c>
      <c r="O401" s="2" t="s">
        <v>52</v>
      </c>
      <c r="P401" s="2" t="s">
        <v>52</v>
      </c>
      <c r="Q401" s="2" t="s">
        <v>325</v>
      </c>
      <c r="R401" s="2" t="s">
        <v>63</v>
      </c>
      <c r="S401" s="2" t="s">
        <v>63</v>
      </c>
      <c r="T401" s="2" t="s">
        <v>62</v>
      </c>
      <c r="U401" s="3"/>
      <c r="V401" s="3"/>
      <c r="W401" s="3"/>
      <c r="X401" s="3">
        <v>1</v>
      </c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52</v>
      </c>
      <c r="AS401" s="2" t="s">
        <v>52</v>
      </c>
      <c r="AT401" s="3"/>
      <c r="AU401" s="2" t="s">
        <v>372</v>
      </c>
      <c r="AV401" s="3">
        <v>2946</v>
      </c>
    </row>
    <row r="402" spans="1:48" ht="30" customHeight="1" x14ac:dyDescent="0.3">
      <c r="A402" s="16" t="s">
        <v>373</v>
      </c>
      <c r="B402" s="16" t="s">
        <v>374</v>
      </c>
      <c r="C402" s="16" t="s">
        <v>364</v>
      </c>
      <c r="D402" s="14">
        <v>1</v>
      </c>
      <c r="E402" s="15">
        <f>TRUNC(단가대비표!O80,0)</f>
        <v>0</v>
      </c>
      <c r="F402" s="15">
        <f t="shared" si="15"/>
        <v>0</v>
      </c>
      <c r="G402" s="15">
        <f>TRUNC(단가대비표!P80,0)</f>
        <v>0</v>
      </c>
      <c r="H402" s="15">
        <f t="shared" si="16"/>
        <v>0</v>
      </c>
      <c r="I402" s="15">
        <f>TRUNC(단가대비표!V80,0)</f>
        <v>0</v>
      </c>
      <c r="J402" s="15">
        <f t="shared" si="17"/>
        <v>0</v>
      </c>
      <c r="K402" s="15">
        <f t="shared" si="18"/>
        <v>0</v>
      </c>
      <c r="L402" s="15">
        <f t="shared" si="19"/>
        <v>0</v>
      </c>
      <c r="M402" s="16" t="s">
        <v>52</v>
      </c>
      <c r="N402" s="2" t="s">
        <v>375</v>
      </c>
      <c r="O402" s="2" t="s">
        <v>52</v>
      </c>
      <c r="P402" s="2" t="s">
        <v>52</v>
      </c>
      <c r="Q402" s="2" t="s">
        <v>325</v>
      </c>
      <c r="R402" s="2" t="s">
        <v>63</v>
      </c>
      <c r="S402" s="2" t="s">
        <v>63</v>
      </c>
      <c r="T402" s="2" t="s">
        <v>62</v>
      </c>
      <c r="U402" s="3"/>
      <c r="V402" s="3"/>
      <c r="W402" s="3"/>
      <c r="X402" s="3">
        <v>1</v>
      </c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52</v>
      </c>
      <c r="AS402" s="2" t="s">
        <v>52</v>
      </c>
      <c r="AT402" s="3"/>
      <c r="AU402" s="2" t="s">
        <v>376</v>
      </c>
      <c r="AV402" s="3">
        <v>2947</v>
      </c>
    </row>
    <row r="403" spans="1:48" ht="30" customHeight="1" x14ac:dyDescent="0.3">
      <c r="A403" s="16" t="s">
        <v>377</v>
      </c>
      <c r="B403" s="16" t="s">
        <v>52</v>
      </c>
      <c r="C403" s="16" t="s">
        <v>52</v>
      </c>
      <c r="D403" s="14"/>
      <c r="E403" s="15">
        <f>TRUNC(단가대비표!O95,0)</f>
        <v>0</v>
      </c>
      <c r="F403" s="15">
        <f t="shared" si="15"/>
        <v>0</v>
      </c>
      <c r="G403" s="15">
        <f>TRUNC(단가대비표!P95,0)</f>
        <v>0</v>
      </c>
      <c r="H403" s="15">
        <f t="shared" si="16"/>
        <v>0</v>
      </c>
      <c r="I403" s="15">
        <f>TRUNC(단가대비표!V95,0)</f>
        <v>0</v>
      </c>
      <c r="J403" s="15">
        <f t="shared" si="17"/>
        <v>0</v>
      </c>
      <c r="K403" s="15">
        <f t="shared" si="18"/>
        <v>0</v>
      </c>
      <c r="L403" s="15">
        <f t="shared" si="19"/>
        <v>0</v>
      </c>
      <c r="M403" s="16" t="s">
        <v>52</v>
      </c>
      <c r="N403" s="2" t="s">
        <v>378</v>
      </c>
      <c r="O403" s="2" t="s">
        <v>52</v>
      </c>
      <c r="P403" s="2" t="s">
        <v>52</v>
      </c>
      <c r="Q403" s="2" t="s">
        <v>325</v>
      </c>
      <c r="R403" s="2" t="s">
        <v>63</v>
      </c>
      <c r="S403" s="2" t="s">
        <v>63</v>
      </c>
      <c r="T403" s="2" t="s">
        <v>62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52</v>
      </c>
      <c r="AS403" s="2" t="s">
        <v>52</v>
      </c>
      <c r="AT403" s="3"/>
      <c r="AU403" s="2" t="s">
        <v>379</v>
      </c>
      <c r="AV403" s="3">
        <v>2949</v>
      </c>
    </row>
    <row r="404" spans="1:48" ht="30" customHeight="1" x14ac:dyDescent="0.3">
      <c r="A404" s="16" t="s">
        <v>380</v>
      </c>
      <c r="B404" s="16" t="s">
        <v>381</v>
      </c>
      <c r="C404" s="16" t="s">
        <v>60</v>
      </c>
      <c r="D404" s="14">
        <v>353</v>
      </c>
      <c r="E404" s="15">
        <f>TRUNC(단가대비표!O96,0)</f>
        <v>0</v>
      </c>
      <c r="F404" s="15">
        <f t="shared" si="15"/>
        <v>0</v>
      </c>
      <c r="G404" s="15">
        <f>TRUNC(단가대비표!P96,0)</f>
        <v>0</v>
      </c>
      <c r="H404" s="15">
        <f t="shared" si="16"/>
        <v>0</v>
      </c>
      <c r="I404" s="15">
        <f>TRUNC(단가대비표!V96,0)</f>
        <v>0</v>
      </c>
      <c r="J404" s="15">
        <f t="shared" si="17"/>
        <v>0</v>
      </c>
      <c r="K404" s="15">
        <f t="shared" si="18"/>
        <v>0</v>
      </c>
      <c r="L404" s="15">
        <f t="shared" si="19"/>
        <v>0</v>
      </c>
      <c r="M404" s="16" t="s">
        <v>52</v>
      </c>
      <c r="N404" s="2" t="s">
        <v>382</v>
      </c>
      <c r="O404" s="2" t="s">
        <v>52</v>
      </c>
      <c r="P404" s="2" t="s">
        <v>52</v>
      </c>
      <c r="Q404" s="2" t="s">
        <v>325</v>
      </c>
      <c r="R404" s="2" t="s">
        <v>63</v>
      </c>
      <c r="S404" s="2" t="s">
        <v>63</v>
      </c>
      <c r="T404" s="2" t="s">
        <v>62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52</v>
      </c>
      <c r="AS404" s="2" t="s">
        <v>52</v>
      </c>
      <c r="AT404" s="3"/>
      <c r="AU404" s="2" t="s">
        <v>383</v>
      </c>
      <c r="AV404" s="3">
        <v>2950</v>
      </c>
    </row>
    <row r="405" spans="1:48" ht="30" customHeight="1" x14ac:dyDescent="0.3">
      <c r="A405" s="16" t="s">
        <v>380</v>
      </c>
      <c r="B405" s="16" t="s">
        <v>384</v>
      </c>
      <c r="C405" s="16" t="s">
        <v>60</v>
      </c>
      <c r="D405" s="14">
        <v>19</v>
      </c>
      <c r="E405" s="15">
        <f>TRUNC(단가대비표!O97,0)</f>
        <v>0</v>
      </c>
      <c r="F405" s="15">
        <f t="shared" si="15"/>
        <v>0</v>
      </c>
      <c r="G405" s="15">
        <f>TRUNC(단가대비표!P97,0)</f>
        <v>0</v>
      </c>
      <c r="H405" s="15">
        <f t="shared" si="16"/>
        <v>0</v>
      </c>
      <c r="I405" s="15">
        <f>TRUNC(단가대비표!V97,0)</f>
        <v>0</v>
      </c>
      <c r="J405" s="15">
        <f t="shared" si="17"/>
        <v>0</v>
      </c>
      <c r="K405" s="15">
        <f t="shared" si="18"/>
        <v>0</v>
      </c>
      <c r="L405" s="15">
        <f t="shared" si="19"/>
        <v>0</v>
      </c>
      <c r="M405" s="16" t="s">
        <v>52</v>
      </c>
      <c r="N405" s="2" t="s">
        <v>385</v>
      </c>
      <c r="O405" s="2" t="s">
        <v>52</v>
      </c>
      <c r="P405" s="2" t="s">
        <v>52</v>
      </c>
      <c r="Q405" s="2" t="s">
        <v>325</v>
      </c>
      <c r="R405" s="2" t="s">
        <v>63</v>
      </c>
      <c r="S405" s="2" t="s">
        <v>63</v>
      </c>
      <c r="T405" s="2" t="s">
        <v>62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52</v>
      </c>
      <c r="AS405" s="2" t="s">
        <v>52</v>
      </c>
      <c r="AT405" s="3"/>
      <c r="AU405" s="2" t="s">
        <v>386</v>
      </c>
      <c r="AV405" s="3">
        <v>2951</v>
      </c>
    </row>
    <row r="406" spans="1:48" ht="30" customHeight="1" x14ac:dyDescent="0.3">
      <c r="A406" s="16" t="s">
        <v>380</v>
      </c>
      <c r="B406" s="16" t="s">
        <v>387</v>
      </c>
      <c r="C406" s="16" t="s">
        <v>60</v>
      </c>
      <c r="D406" s="14">
        <v>7</v>
      </c>
      <c r="E406" s="15">
        <f>TRUNC(단가대비표!O98,0)</f>
        <v>0</v>
      </c>
      <c r="F406" s="15">
        <f t="shared" si="15"/>
        <v>0</v>
      </c>
      <c r="G406" s="15">
        <f>TRUNC(단가대비표!P98,0)</f>
        <v>0</v>
      </c>
      <c r="H406" s="15">
        <f t="shared" si="16"/>
        <v>0</v>
      </c>
      <c r="I406" s="15">
        <f>TRUNC(단가대비표!V98,0)</f>
        <v>0</v>
      </c>
      <c r="J406" s="15">
        <f t="shared" si="17"/>
        <v>0</v>
      </c>
      <c r="K406" s="15">
        <f t="shared" si="18"/>
        <v>0</v>
      </c>
      <c r="L406" s="15">
        <f t="shared" si="19"/>
        <v>0</v>
      </c>
      <c r="M406" s="16" t="s">
        <v>52</v>
      </c>
      <c r="N406" s="2" t="s">
        <v>388</v>
      </c>
      <c r="O406" s="2" t="s">
        <v>52</v>
      </c>
      <c r="P406" s="2" t="s">
        <v>52</v>
      </c>
      <c r="Q406" s="2" t="s">
        <v>325</v>
      </c>
      <c r="R406" s="2" t="s">
        <v>63</v>
      </c>
      <c r="S406" s="2" t="s">
        <v>63</v>
      </c>
      <c r="T406" s="2" t="s">
        <v>62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52</v>
      </c>
      <c r="AS406" s="2" t="s">
        <v>52</v>
      </c>
      <c r="AT406" s="3"/>
      <c r="AU406" s="2" t="s">
        <v>389</v>
      </c>
      <c r="AV406" s="3">
        <v>2952</v>
      </c>
    </row>
    <row r="407" spans="1:48" ht="30" customHeight="1" x14ac:dyDescent="0.3">
      <c r="A407" s="16" t="s">
        <v>390</v>
      </c>
      <c r="B407" s="16" t="s">
        <v>391</v>
      </c>
      <c r="C407" s="16" t="s">
        <v>178</v>
      </c>
      <c r="D407" s="14">
        <v>1</v>
      </c>
      <c r="E407" s="15">
        <f>TRUNC(단가대비표!O99,0)</f>
        <v>0</v>
      </c>
      <c r="F407" s="15">
        <f t="shared" si="15"/>
        <v>0</v>
      </c>
      <c r="G407" s="15">
        <f>TRUNC(단가대비표!P99,0)</f>
        <v>0</v>
      </c>
      <c r="H407" s="15">
        <f t="shared" si="16"/>
        <v>0</v>
      </c>
      <c r="I407" s="15">
        <f>TRUNC(단가대비표!V99,0)</f>
        <v>0</v>
      </c>
      <c r="J407" s="15">
        <f t="shared" si="17"/>
        <v>0</v>
      </c>
      <c r="K407" s="15">
        <f t="shared" si="18"/>
        <v>0</v>
      </c>
      <c r="L407" s="15">
        <f t="shared" si="19"/>
        <v>0</v>
      </c>
      <c r="M407" s="16" t="s">
        <v>52</v>
      </c>
      <c r="N407" s="2" t="s">
        <v>392</v>
      </c>
      <c r="O407" s="2" t="s">
        <v>52</v>
      </c>
      <c r="P407" s="2" t="s">
        <v>52</v>
      </c>
      <c r="Q407" s="2" t="s">
        <v>325</v>
      </c>
      <c r="R407" s="2" t="s">
        <v>63</v>
      </c>
      <c r="S407" s="2" t="s">
        <v>63</v>
      </c>
      <c r="T407" s="2" t="s">
        <v>62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52</v>
      </c>
      <c r="AS407" s="2" t="s">
        <v>52</v>
      </c>
      <c r="AT407" s="3"/>
      <c r="AU407" s="2" t="s">
        <v>393</v>
      </c>
      <c r="AV407" s="3">
        <v>2953</v>
      </c>
    </row>
    <row r="408" spans="1:48" ht="30" customHeight="1" x14ac:dyDescent="0.3">
      <c r="A408" s="16" t="s">
        <v>394</v>
      </c>
      <c r="B408" s="16" t="s">
        <v>395</v>
      </c>
      <c r="C408" s="16" t="s">
        <v>60</v>
      </c>
      <c r="D408" s="14">
        <v>4</v>
      </c>
      <c r="E408" s="15">
        <f>TRUNC(단가대비표!O100,0)</f>
        <v>0</v>
      </c>
      <c r="F408" s="15">
        <f t="shared" si="15"/>
        <v>0</v>
      </c>
      <c r="G408" s="15">
        <f>TRUNC(단가대비표!P100,0)</f>
        <v>0</v>
      </c>
      <c r="H408" s="15">
        <f t="shared" si="16"/>
        <v>0</v>
      </c>
      <c r="I408" s="15">
        <f>TRUNC(단가대비표!V100,0)</f>
        <v>0</v>
      </c>
      <c r="J408" s="15">
        <f t="shared" si="17"/>
        <v>0</v>
      </c>
      <c r="K408" s="15">
        <f t="shared" si="18"/>
        <v>0</v>
      </c>
      <c r="L408" s="15">
        <f t="shared" si="19"/>
        <v>0</v>
      </c>
      <c r="M408" s="16" t="s">
        <v>52</v>
      </c>
      <c r="N408" s="2" t="s">
        <v>396</v>
      </c>
      <c r="O408" s="2" t="s">
        <v>52</v>
      </c>
      <c r="P408" s="2" t="s">
        <v>52</v>
      </c>
      <c r="Q408" s="2" t="s">
        <v>325</v>
      </c>
      <c r="R408" s="2" t="s">
        <v>63</v>
      </c>
      <c r="S408" s="2" t="s">
        <v>63</v>
      </c>
      <c r="T408" s="2" t="s">
        <v>62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52</v>
      </c>
      <c r="AS408" s="2" t="s">
        <v>52</v>
      </c>
      <c r="AT408" s="3"/>
      <c r="AU408" s="2" t="s">
        <v>397</v>
      </c>
      <c r="AV408" s="3">
        <v>2954</v>
      </c>
    </row>
    <row r="409" spans="1:48" ht="30" customHeight="1" x14ac:dyDescent="0.3">
      <c r="A409" s="16" t="s">
        <v>394</v>
      </c>
      <c r="B409" s="16" t="s">
        <v>398</v>
      </c>
      <c r="C409" s="16" t="s">
        <v>60</v>
      </c>
      <c r="D409" s="14">
        <v>4</v>
      </c>
      <c r="E409" s="15">
        <f>TRUNC(단가대비표!O101,0)</f>
        <v>0</v>
      </c>
      <c r="F409" s="15">
        <f t="shared" si="15"/>
        <v>0</v>
      </c>
      <c r="G409" s="15">
        <f>TRUNC(단가대비표!P101,0)</f>
        <v>0</v>
      </c>
      <c r="H409" s="15">
        <f t="shared" si="16"/>
        <v>0</v>
      </c>
      <c r="I409" s="15">
        <f>TRUNC(단가대비표!V101,0)</f>
        <v>0</v>
      </c>
      <c r="J409" s="15">
        <f t="shared" si="17"/>
        <v>0</v>
      </c>
      <c r="K409" s="15">
        <f t="shared" si="18"/>
        <v>0</v>
      </c>
      <c r="L409" s="15">
        <f t="shared" si="19"/>
        <v>0</v>
      </c>
      <c r="M409" s="16" t="s">
        <v>52</v>
      </c>
      <c r="N409" s="2" t="s">
        <v>399</v>
      </c>
      <c r="O409" s="2" t="s">
        <v>52</v>
      </c>
      <c r="P409" s="2" t="s">
        <v>52</v>
      </c>
      <c r="Q409" s="2" t="s">
        <v>325</v>
      </c>
      <c r="R409" s="2" t="s">
        <v>63</v>
      </c>
      <c r="S409" s="2" t="s">
        <v>63</v>
      </c>
      <c r="T409" s="2" t="s">
        <v>62</v>
      </c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2" t="s">
        <v>52</v>
      </c>
      <c r="AS409" s="2" t="s">
        <v>52</v>
      </c>
      <c r="AT409" s="3"/>
      <c r="AU409" s="2" t="s">
        <v>400</v>
      </c>
      <c r="AV409" s="3">
        <v>2955</v>
      </c>
    </row>
    <row r="410" spans="1:48" ht="30" customHeight="1" x14ac:dyDescent="0.3">
      <c r="A410" s="16" t="s">
        <v>401</v>
      </c>
      <c r="B410" s="16" t="s">
        <v>395</v>
      </c>
      <c r="C410" s="16" t="s">
        <v>84</v>
      </c>
      <c r="D410" s="14">
        <v>8</v>
      </c>
      <c r="E410" s="15">
        <f>TRUNC(단가대비표!O102,0)</f>
        <v>0</v>
      </c>
      <c r="F410" s="15">
        <f t="shared" si="15"/>
        <v>0</v>
      </c>
      <c r="G410" s="15">
        <f>TRUNC(단가대비표!P102,0)</f>
        <v>0</v>
      </c>
      <c r="H410" s="15">
        <f t="shared" si="16"/>
        <v>0</v>
      </c>
      <c r="I410" s="15">
        <f>TRUNC(단가대비표!V102,0)</f>
        <v>0</v>
      </c>
      <c r="J410" s="15">
        <f t="shared" si="17"/>
        <v>0</v>
      </c>
      <c r="K410" s="15">
        <f t="shared" si="18"/>
        <v>0</v>
      </c>
      <c r="L410" s="15">
        <f t="shared" si="19"/>
        <v>0</v>
      </c>
      <c r="M410" s="16" t="s">
        <v>52</v>
      </c>
      <c r="N410" s="2" t="s">
        <v>402</v>
      </c>
      <c r="O410" s="2" t="s">
        <v>52</v>
      </c>
      <c r="P410" s="2" t="s">
        <v>52</v>
      </c>
      <c r="Q410" s="2" t="s">
        <v>325</v>
      </c>
      <c r="R410" s="2" t="s">
        <v>63</v>
      </c>
      <c r="S410" s="2" t="s">
        <v>63</v>
      </c>
      <c r="T410" s="2" t="s">
        <v>62</v>
      </c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2" t="s">
        <v>52</v>
      </c>
      <c r="AS410" s="2" t="s">
        <v>52</v>
      </c>
      <c r="AT410" s="3"/>
      <c r="AU410" s="2" t="s">
        <v>403</v>
      </c>
      <c r="AV410" s="3">
        <v>2956</v>
      </c>
    </row>
    <row r="411" spans="1:48" ht="30" customHeight="1" x14ac:dyDescent="0.3">
      <c r="A411" s="16" t="s">
        <v>401</v>
      </c>
      <c r="B411" s="16" t="s">
        <v>398</v>
      </c>
      <c r="C411" s="16" t="s">
        <v>84</v>
      </c>
      <c r="D411" s="14">
        <v>8</v>
      </c>
      <c r="E411" s="15">
        <f>TRUNC(단가대비표!O103,0)</f>
        <v>0</v>
      </c>
      <c r="F411" s="15">
        <f t="shared" si="15"/>
        <v>0</v>
      </c>
      <c r="G411" s="15">
        <f>TRUNC(단가대비표!P103,0)</f>
        <v>0</v>
      </c>
      <c r="H411" s="15">
        <f t="shared" si="16"/>
        <v>0</v>
      </c>
      <c r="I411" s="15">
        <f>TRUNC(단가대비표!V103,0)</f>
        <v>0</v>
      </c>
      <c r="J411" s="15">
        <f t="shared" si="17"/>
        <v>0</v>
      </c>
      <c r="K411" s="15">
        <f t="shared" si="18"/>
        <v>0</v>
      </c>
      <c r="L411" s="15">
        <f t="shared" si="19"/>
        <v>0</v>
      </c>
      <c r="M411" s="16" t="s">
        <v>52</v>
      </c>
      <c r="N411" s="2" t="s">
        <v>404</v>
      </c>
      <c r="O411" s="2" t="s">
        <v>52</v>
      </c>
      <c r="P411" s="2" t="s">
        <v>52</v>
      </c>
      <c r="Q411" s="2" t="s">
        <v>325</v>
      </c>
      <c r="R411" s="2" t="s">
        <v>63</v>
      </c>
      <c r="S411" s="2" t="s">
        <v>63</v>
      </c>
      <c r="T411" s="2" t="s">
        <v>62</v>
      </c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2" t="s">
        <v>52</v>
      </c>
      <c r="AS411" s="2" t="s">
        <v>52</v>
      </c>
      <c r="AT411" s="3"/>
      <c r="AU411" s="2" t="s">
        <v>405</v>
      </c>
      <c r="AV411" s="3">
        <v>2957</v>
      </c>
    </row>
    <row r="412" spans="1:48" ht="30" customHeight="1" x14ac:dyDescent="0.3">
      <c r="A412" s="16" t="s">
        <v>406</v>
      </c>
      <c r="B412" s="16" t="s">
        <v>407</v>
      </c>
      <c r="C412" s="16" t="s">
        <v>60</v>
      </c>
      <c r="D412" s="14">
        <v>394</v>
      </c>
      <c r="E412" s="15">
        <f>TRUNC(단가대비표!O104,0)</f>
        <v>0</v>
      </c>
      <c r="F412" s="15">
        <f t="shared" si="15"/>
        <v>0</v>
      </c>
      <c r="G412" s="15">
        <f>TRUNC(단가대비표!P104,0)</f>
        <v>0</v>
      </c>
      <c r="H412" s="15">
        <f t="shared" si="16"/>
        <v>0</v>
      </c>
      <c r="I412" s="15">
        <f>TRUNC(단가대비표!V104,0)</f>
        <v>0</v>
      </c>
      <c r="J412" s="15">
        <f t="shared" si="17"/>
        <v>0</v>
      </c>
      <c r="K412" s="15">
        <f t="shared" si="18"/>
        <v>0</v>
      </c>
      <c r="L412" s="15">
        <f t="shared" si="19"/>
        <v>0</v>
      </c>
      <c r="M412" s="16" t="s">
        <v>52</v>
      </c>
      <c r="N412" s="2" t="s">
        <v>408</v>
      </c>
      <c r="O412" s="2" t="s">
        <v>52</v>
      </c>
      <c r="P412" s="2" t="s">
        <v>52</v>
      </c>
      <c r="Q412" s="2" t="s">
        <v>325</v>
      </c>
      <c r="R412" s="2" t="s">
        <v>63</v>
      </c>
      <c r="S412" s="2" t="s">
        <v>63</v>
      </c>
      <c r="T412" s="2" t="s">
        <v>62</v>
      </c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2" t="s">
        <v>52</v>
      </c>
      <c r="AS412" s="2" t="s">
        <v>52</v>
      </c>
      <c r="AT412" s="3"/>
      <c r="AU412" s="2" t="s">
        <v>409</v>
      </c>
      <c r="AV412" s="3">
        <v>2958</v>
      </c>
    </row>
    <row r="413" spans="1:48" ht="30" customHeight="1" x14ac:dyDescent="0.3">
      <c r="A413" s="16" t="s">
        <v>410</v>
      </c>
      <c r="B413" s="16" t="s">
        <v>411</v>
      </c>
      <c r="C413" s="16" t="s">
        <v>60</v>
      </c>
      <c r="D413" s="14">
        <v>24</v>
      </c>
      <c r="E413" s="15">
        <f>TRUNC(단가대비표!O105,0)</f>
        <v>0</v>
      </c>
      <c r="F413" s="15">
        <f t="shared" si="15"/>
        <v>0</v>
      </c>
      <c r="G413" s="15">
        <f>TRUNC(단가대비표!P105,0)</f>
        <v>0</v>
      </c>
      <c r="H413" s="15">
        <f t="shared" si="16"/>
        <v>0</v>
      </c>
      <c r="I413" s="15">
        <f>TRUNC(단가대비표!V105,0)</f>
        <v>0</v>
      </c>
      <c r="J413" s="15">
        <f t="shared" si="17"/>
        <v>0</v>
      </c>
      <c r="K413" s="15">
        <f t="shared" si="18"/>
        <v>0</v>
      </c>
      <c r="L413" s="15">
        <f t="shared" si="19"/>
        <v>0</v>
      </c>
      <c r="M413" s="16" t="s">
        <v>52</v>
      </c>
      <c r="N413" s="2" t="s">
        <v>412</v>
      </c>
      <c r="O413" s="2" t="s">
        <v>52</v>
      </c>
      <c r="P413" s="2" t="s">
        <v>52</v>
      </c>
      <c r="Q413" s="2" t="s">
        <v>325</v>
      </c>
      <c r="R413" s="2" t="s">
        <v>63</v>
      </c>
      <c r="S413" s="2" t="s">
        <v>63</v>
      </c>
      <c r="T413" s="2" t="s">
        <v>62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413</v>
      </c>
      <c r="AV413" s="3">
        <v>2959</v>
      </c>
    </row>
    <row r="414" spans="1:48" ht="30" customHeight="1" x14ac:dyDescent="0.3">
      <c r="A414" s="16" t="s">
        <v>414</v>
      </c>
      <c r="B414" s="16" t="s">
        <v>415</v>
      </c>
      <c r="C414" s="16" t="s">
        <v>60</v>
      </c>
      <c r="D414" s="14">
        <v>162</v>
      </c>
      <c r="E414" s="15">
        <f>TRUNC(단가대비표!O106,0)</f>
        <v>0</v>
      </c>
      <c r="F414" s="15">
        <f t="shared" si="15"/>
        <v>0</v>
      </c>
      <c r="G414" s="15">
        <f>TRUNC(단가대비표!P106,0)</f>
        <v>0</v>
      </c>
      <c r="H414" s="15">
        <f t="shared" si="16"/>
        <v>0</v>
      </c>
      <c r="I414" s="15">
        <f>TRUNC(단가대비표!V106,0)</f>
        <v>0</v>
      </c>
      <c r="J414" s="15">
        <f t="shared" si="17"/>
        <v>0</v>
      </c>
      <c r="K414" s="15">
        <f t="shared" si="18"/>
        <v>0</v>
      </c>
      <c r="L414" s="15">
        <f t="shared" si="19"/>
        <v>0</v>
      </c>
      <c r="M414" s="16" t="s">
        <v>52</v>
      </c>
      <c r="N414" s="2" t="s">
        <v>416</v>
      </c>
      <c r="O414" s="2" t="s">
        <v>52</v>
      </c>
      <c r="P414" s="2" t="s">
        <v>52</v>
      </c>
      <c r="Q414" s="2" t="s">
        <v>325</v>
      </c>
      <c r="R414" s="2" t="s">
        <v>63</v>
      </c>
      <c r="S414" s="2" t="s">
        <v>63</v>
      </c>
      <c r="T414" s="2" t="s">
        <v>62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417</v>
      </c>
      <c r="AV414" s="3">
        <v>2960</v>
      </c>
    </row>
    <row r="415" spans="1:48" ht="30" customHeight="1" x14ac:dyDescent="0.3">
      <c r="A415" s="16" t="s">
        <v>418</v>
      </c>
      <c r="B415" s="16" t="s">
        <v>419</v>
      </c>
      <c r="C415" s="16" t="s">
        <v>84</v>
      </c>
      <c r="D415" s="14">
        <v>8</v>
      </c>
      <c r="E415" s="15">
        <f>TRUNC(단가대비표!O107,0)</f>
        <v>0</v>
      </c>
      <c r="F415" s="15">
        <f t="shared" si="15"/>
        <v>0</v>
      </c>
      <c r="G415" s="15">
        <f>TRUNC(단가대비표!P107,0)</f>
        <v>0</v>
      </c>
      <c r="H415" s="15">
        <f t="shared" si="16"/>
        <v>0</v>
      </c>
      <c r="I415" s="15">
        <f>TRUNC(단가대비표!V107,0)</f>
        <v>0</v>
      </c>
      <c r="J415" s="15">
        <f t="shared" si="17"/>
        <v>0</v>
      </c>
      <c r="K415" s="15">
        <f t="shared" si="18"/>
        <v>0</v>
      </c>
      <c r="L415" s="15">
        <f t="shared" si="19"/>
        <v>0</v>
      </c>
      <c r="M415" s="16" t="s">
        <v>52</v>
      </c>
      <c r="N415" s="2" t="s">
        <v>420</v>
      </c>
      <c r="O415" s="2" t="s">
        <v>52</v>
      </c>
      <c r="P415" s="2" t="s">
        <v>52</v>
      </c>
      <c r="Q415" s="2" t="s">
        <v>325</v>
      </c>
      <c r="R415" s="2" t="s">
        <v>63</v>
      </c>
      <c r="S415" s="2" t="s">
        <v>63</v>
      </c>
      <c r="T415" s="2" t="s">
        <v>62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421</v>
      </c>
      <c r="AV415" s="3">
        <v>2961</v>
      </c>
    </row>
    <row r="416" spans="1:48" ht="30" customHeight="1" x14ac:dyDescent="0.3">
      <c r="A416" s="16" t="s">
        <v>422</v>
      </c>
      <c r="B416" s="16" t="s">
        <v>423</v>
      </c>
      <c r="C416" s="16" t="s">
        <v>84</v>
      </c>
      <c r="D416" s="14">
        <v>1</v>
      </c>
      <c r="E416" s="15">
        <f>TRUNC(단가대비표!O108,0)</f>
        <v>0</v>
      </c>
      <c r="F416" s="15">
        <f t="shared" si="15"/>
        <v>0</v>
      </c>
      <c r="G416" s="15">
        <f>TRUNC(단가대비표!P108,0)</f>
        <v>0</v>
      </c>
      <c r="H416" s="15">
        <f t="shared" si="16"/>
        <v>0</v>
      </c>
      <c r="I416" s="15">
        <f>TRUNC(단가대비표!V108,0)</f>
        <v>0</v>
      </c>
      <c r="J416" s="15">
        <f t="shared" si="17"/>
        <v>0</v>
      </c>
      <c r="K416" s="15">
        <f t="shared" si="18"/>
        <v>0</v>
      </c>
      <c r="L416" s="15">
        <f t="shared" si="19"/>
        <v>0</v>
      </c>
      <c r="M416" s="16" t="s">
        <v>52</v>
      </c>
      <c r="N416" s="2" t="s">
        <v>424</v>
      </c>
      <c r="O416" s="2" t="s">
        <v>52</v>
      </c>
      <c r="P416" s="2" t="s">
        <v>52</v>
      </c>
      <c r="Q416" s="2" t="s">
        <v>325</v>
      </c>
      <c r="R416" s="2" t="s">
        <v>63</v>
      </c>
      <c r="S416" s="2" t="s">
        <v>63</v>
      </c>
      <c r="T416" s="2" t="s">
        <v>62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52</v>
      </c>
      <c r="AS416" s="2" t="s">
        <v>52</v>
      </c>
      <c r="AT416" s="3"/>
      <c r="AU416" s="2" t="s">
        <v>425</v>
      </c>
      <c r="AV416" s="3">
        <v>2962</v>
      </c>
    </row>
    <row r="417" spans="1:48" ht="30" customHeight="1" x14ac:dyDescent="0.3">
      <c r="A417" s="16" t="s">
        <v>426</v>
      </c>
      <c r="B417" s="16" t="s">
        <v>381</v>
      </c>
      <c r="C417" s="16" t="s">
        <v>84</v>
      </c>
      <c r="D417" s="14">
        <v>98</v>
      </c>
      <c r="E417" s="15">
        <f>TRUNC(단가대비표!O109,0)</f>
        <v>0</v>
      </c>
      <c r="F417" s="15">
        <f t="shared" si="15"/>
        <v>0</v>
      </c>
      <c r="G417" s="15">
        <f>TRUNC(단가대비표!P109,0)</f>
        <v>0</v>
      </c>
      <c r="H417" s="15">
        <f t="shared" si="16"/>
        <v>0</v>
      </c>
      <c r="I417" s="15">
        <f>TRUNC(단가대비표!V109,0)</f>
        <v>0</v>
      </c>
      <c r="J417" s="15">
        <f t="shared" si="17"/>
        <v>0</v>
      </c>
      <c r="K417" s="15">
        <f t="shared" si="18"/>
        <v>0</v>
      </c>
      <c r="L417" s="15">
        <f t="shared" si="19"/>
        <v>0</v>
      </c>
      <c r="M417" s="16" t="s">
        <v>52</v>
      </c>
      <c r="N417" s="2" t="s">
        <v>427</v>
      </c>
      <c r="O417" s="2" t="s">
        <v>52</v>
      </c>
      <c r="P417" s="2" t="s">
        <v>52</v>
      </c>
      <c r="Q417" s="2" t="s">
        <v>325</v>
      </c>
      <c r="R417" s="2" t="s">
        <v>63</v>
      </c>
      <c r="S417" s="2" t="s">
        <v>63</v>
      </c>
      <c r="T417" s="2" t="s">
        <v>62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52</v>
      </c>
      <c r="AS417" s="2" t="s">
        <v>52</v>
      </c>
      <c r="AT417" s="3"/>
      <c r="AU417" s="2" t="s">
        <v>428</v>
      </c>
      <c r="AV417" s="3">
        <v>2963</v>
      </c>
    </row>
    <row r="418" spans="1:48" ht="30" customHeight="1" x14ac:dyDescent="0.3">
      <c r="A418" s="16" t="s">
        <v>426</v>
      </c>
      <c r="B418" s="16" t="s">
        <v>384</v>
      </c>
      <c r="C418" s="16" t="s">
        <v>84</v>
      </c>
      <c r="D418" s="14">
        <v>5</v>
      </c>
      <c r="E418" s="15">
        <f>TRUNC(단가대비표!O110,0)</f>
        <v>0</v>
      </c>
      <c r="F418" s="15">
        <f t="shared" si="15"/>
        <v>0</v>
      </c>
      <c r="G418" s="15">
        <f>TRUNC(단가대비표!P110,0)</f>
        <v>0</v>
      </c>
      <c r="H418" s="15">
        <f t="shared" si="16"/>
        <v>0</v>
      </c>
      <c r="I418" s="15">
        <f>TRUNC(단가대비표!V110,0)</f>
        <v>0</v>
      </c>
      <c r="J418" s="15">
        <f t="shared" si="17"/>
        <v>0</v>
      </c>
      <c r="K418" s="15">
        <f t="shared" si="18"/>
        <v>0</v>
      </c>
      <c r="L418" s="15">
        <f t="shared" si="19"/>
        <v>0</v>
      </c>
      <c r="M418" s="16" t="s">
        <v>52</v>
      </c>
      <c r="N418" s="2" t="s">
        <v>429</v>
      </c>
      <c r="O418" s="2" t="s">
        <v>52</v>
      </c>
      <c r="P418" s="2" t="s">
        <v>52</v>
      </c>
      <c r="Q418" s="2" t="s">
        <v>325</v>
      </c>
      <c r="R418" s="2" t="s">
        <v>63</v>
      </c>
      <c r="S418" s="2" t="s">
        <v>63</v>
      </c>
      <c r="T418" s="2" t="s">
        <v>62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52</v>
      </c>
      <c r="AS418" s="2" t="s">
        <v>52</v>
      </c>
      <c r="AT418" s="3"/>
      <c r="AU418" s="2" t="s">
        <v>430</v>
      </c>
      <c r="AV418" s="3">
        <v>2964</v>
      </c>
    </row>
    <row r="419" spans="1:48" ht="30" customHeight="1" x14ac:dyDescent="0.3">
      <c r="A419" s="16" t="s">
        <v>426</v>
      </c>
      <c r="B419" s="16" t="s">
        <v>387</v>
      </c>
      <c r="C419" s="16" t="s">
        <v>84</v>
      </c>
      <c r="D419" s="14">
        <v>2</v>
      </c>
      <c r="E419" s="15">
        <f>TRUNC(단가대비표!O111,0)</f>
        <v>0</v>
      </c>
      <c r="F419" s="15">
        <f t="shared" si="15"/>
        <v>0</v>
      </c>
      <c r="G419" s="15">
        <f>TRUNC(단가대비표!P111,0)</f>
        <v>0</v>
      </c>
      <c r="H419" s="15">
        <f t="shared" si="16"/>
        <v>0</v>
      </c>
      <c r="I419" s="15">
        <f>TRUNC(단가대비표!V111,0)</f>
        <v>0</v>
      </c>
      <c r="J419" s="15">
        <f t="shared" si="17"/>
        <v>0</v>
      </c>
      <c r="K419" s="15">
        <f t="shared" si="18"/>
        <v>0</v>
      </c>
      <c r="L419" s="15">
        <f t="shared" si="19"/>
        <v>0</v>
      </c>
      <c r="M419" s="16" t="s">
        <v>52</v>
      </c>
      <c r="N419" s="2" t="s">
        <v>431</v>
      </c>
      <c r="O419" s="2" t="s">
        <v>52</v>
      </c>
      <c r="P419" s="2" t="s">
        <v>52</v>
      </c>
      <c r="Q419" s="2" t="s">
        <v>325</v>
      </c>
      <c r="R419" s="2" t="s">
        <v>63</v>
      </c>
      <c r="S419" s="2" t="s">
        <v>63</v>
      </c>
      <c r="T419" s="2" t="s">
        <v>62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52</v>
      </c>
      <c r="AS419" s="2" t="s">
        <v>52</v>
      </c>
      <c r="AT419" s="3"/>
      <c r="AU419" s="2" t="s">
        <v>432</v>
      </c>
      <c r="AV419" s="3">
        <v>2965</v>
      </c>
    </row>
    <row r="420" spans="1:48" ht="30" customHeight="1" x14ac:dyDescent="0.3">
      <c r="A420" s="16" t="s">
        <v>433</v>
      </c>
      <c r="B420" s="16" t="s">
        <v>381</v>
      </c>
      <c r="C420" s="16" t="s">
        <v>84</v>
      </c>
      <c r="D420" s="14">
        <v>11</v>
      </c>
      <c r="E420" s="15">
        <f>TRUNC(단가대비표!O112,0)</f>
        <v>0</v>
      </c>
      <c r="F420" s="15">
        <f t="shared" si="15"/>
        <v>0</v>
      </c>
      <c r="G420" s="15">
        <f>TRUNC(단가대비표!P112,0)</f>
        <v>0</v>
      </c>
      <c r="H420" s="15">
        <f t="shared" si="16"/>
        <v>0</v>
      </c>
      <c r="I420" s="15">
        <f>TRUNC(단가대비표!V112,0)</f>
        <v>0</v>
      </c>
      <c r="J420" s="15">
        <f t="shared" si="17"/>
        <v>0</v>
      </c>
      <c r="K420" s="15">
        <f t="shared" si="18"/>
        <v>0</v>
      </c>
      <c r="L420" s="15">
        <f t="shared" si="19"/>
        <v>0</v>
      </c>
      <c r="M420" s="16" t="s">
        <v>52</v>
      </c>
      <c r="N420" s="2" t="s">
        <v>434</v>
      </c>
      <c r="O420" s="2" t="s">
        <v>52</v>
      </c>
      <c r="P420" s="2" t="s">
        <v>52</v>
      </c>
      <c r="Q420" s="2" t="s">
        <v>325</v>
      </c>
      <c r="R420" s="2" t="s">
        <v>63</v>
      </c>
      <c r="S420" s="2" t="s">
        <v>63</v>
      </c>
      <c r="T420" s="2" t="s">
        <v>62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52</v>
      </c>
      <c r="AS420" s="2" t="s">
        <v>52</v>
      </c>
      <c r="AT420" s="3"/>
      <c r="AU420" s="2" t="s">
        <v>435</v>
      </c>
      <c r="AV420" s="3">
        <v>2966</v>
      </c>
    </row>
    <row r="421" spans="1:48" ht="30" customHeight="1" x14ac:dyDescent="0.3">
      <c r="A421" s="16" t="s">
        <v>433</v>
      </c>
      <c r="B421" s="16" t="s">
        <v>384</v>
      </c>
      <c r="C421" s="16" t="s">
        <v>84</v>
      </c>
      <c r="D421" s="14">
        <v>1</v>
      </c>
      <c r="E421" s="15">
        <f>TRUNC(단가대비표!O113,0)</f>
        <v>0</v>
      </c>
      <c r="F421" s="15">
        <f t="shared" ref="F421:F438" si="20">TRUNC(E421*D421, 0)</f>
        <v>0</v>
      </c>
      <c r="G421" s="15">
        <f>TRUNC(단가대비표!P113,0)</f>
        <v>0</v>
      </c>
      <c r="H421" s="15">
        <f t="shared" ref="H421:H438" si="21">TRUNC(G421*D421, 0)</f>
        <v>0</v>
      </c>
      <c r="I421" s="15">
        <f>TRUNC(단가대비표!V113,0)</f>
        <v>0</v>
      </c>
      <c r="J421" s="15">
        <f t="shared" ref="J421:J438" si="22">TRUNC(I421*D421, 0)</f>
        <v>0</v>
      </c>
      <c r="K421" s="15">
        <f t="shared" ref="K421:K438" si="23">TRUNC(E421+G421+I421, 0)</f>
        <v>0</v>
      </c>
      <c r="L421" s="15">
        <f t="shared" ref="L421:L438" si="24">TRUNC(F421+H421+J421, 0)</f>
        <v>0</v>
      </c>
      <c r="M421" s="16" t="s">
        <v>52</v>
      </c>
      <c r="N421" s="2" t="s">
        <v>436</v>
      </c>
      <c r="O421" s="2" t="s">
        <v>52</v>
      </c>
      <c r="P421" s="2" t="s">
        <v>52</v>
      </c>
      <c r="Q421" s="2" t="s">
        <v>325</v>
      </c>
      <c r="R421" s="2" t="s">
        <v>63</v>
      </c>
      <c r="S421" s="2" t="s">
        <v>63</v>
      </c>
      <c r="T421" s="2" t="s">
        <v>62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437</v>
      </c>
      <c r="AV421" s="3">
        <v>2967</v>
      </c>
    </row>
    <row r="422" spans="1:48" ht="30" customHeight="1" x14ac:dyDescent="0.3">
      <c r="A422" s="16" t="s">
        <v>438</v>
      </c>
      <c r="B422" s="16" t="s">
        <v>439</v>
      </c>
      <c r="C422" s="16" t="s">
        <v>84</v>
      </c>
      <c r="D422" s="14">
        <v>11</v>
      </c>
      <c r="E422" s="15">
        <f>TRUNC(단가대비표!O114,0)</f>
        <v>0</v>
      </c>
      <c r="F422" s="15">
        <f t="shared" si="20"/>
        <v>0</v>
      </c>
      <c r="G422" s="15">
        <f>TRUNC(단가대비표!P114,0)</f>
        <v>0</v>
      </c>
      <c r="H422" s="15">
        <f t="shared" si="21"/>
        <v>0</v>
      </c>
      <c r="I422" s="15">
        <f>TRUNC(단가대비표!V114,0)</f>
        <v>0</v>
      </c>
      <c r="J422" s="15">
        <f t="shared" si="22"/>
        <v>0</v>
      </c>
      <c r="K422" s="15">
        <f t="shared" si="23"/>
        <v>0</v>
      </c>
      <c r="L422" s="15">
        <f t="shared" si="24"/>
        <v>0</v>
      </c>
      <c r="M422" s="16" t="s">
        <v>52</v>
      </c>
      <c r="N422" s="2" t="s">
        <v>440</v>
      </c>
      <c r="O422" s="2" t="s">
        <v>52</v>
      </c>
      <c r="P422" s="2" t="s">
        <v>52</v>
      </c>
      <c r="Q422" s="2" t="s">
        <v>325</v>
      </c>
      <c r="R422" s="2" t="s">
        <v>63</v>
      </c>
      <c r="S422" s="2" t="s">
        <v>63</v>
      </c>
      <c r="T422" s="2" t="s">
        <v>62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52</v>
      </c>
      <c r="AS422" s="2" t="s">
        <v>52</v>
      </c>
      <c r="AT422" s="3"/>
      <c r="AU422" s="2" t="s">
        <v>441</v>
      </c>
      <c r="AV422" s="3">
        <v>2968</v>
      </c>
    </row>
    <row r="423" spans="1:48" ht="30" customHeight="1" x14ac:dyDescent="0.3">
      <c r="A423" s="16" t="s">
        <v>442</v>
      </c>
      <c r="B423" s="16" t="s">
        <v>443</v>
      </c>
      <c r="C423" s="16" t="s">
        <v>84</v>
      </c>
      <c r="D423" s="14">
        <v>22</v>
      </c>
      <c r="E423" s="15">
        <f>TRUNC(단가대비표!O115,0)</f>
        <v>0</v>
      </c>
      <c r="F423" s="15">
        <f t="shared" si="20"/>
        <v>0</v>
      </c>
      <c r="G423" s="15">
        <f>TRUNC(단가대비표!P115,0)</f>
        <v>0</v>
      </c>
      <c r="H423" s="15">
        <f t="shared" si="21"/>
        <v>0</v>
      </c>
      <c r="I423" s="15">
        <f>TRUNC(단가대비표!V115,0)</f>
        <v>0</v>
      </c>
      <c r="J423" s="15">
        <f t="shared" si="22"/>
        <v>0</v>
      </c>
      <c r="K423" s="15">
        <f t="shared" si="23"/>
        <v>0</v>
      </c>
      <c r="L423" s="15">
        <f t="shared" si="24"/>
        <v>0</v>
      </c>
      <c r="M423" s="16" t="s">
        <v>52</v>
      </c>
      <c r="N423" s="2" t="s">
        <v>444</v>
      </c>
      <c r="O423" s="2" t="s">
        <v>52</v>
      </c>
      <c r="P423" s="2" t="s">
        <v>52</v>
      </c>
      <c r="Q423" s="2" t="s">
        <v>325</v>
      </c>
      <c r="R423" s="2" t="s">
        <v>63</v>
      </c>
      <c r="S423" s="2" t="s">
        <v>63</v>
      </c>
      <c r="T423" s="2" t="s">
        <v>62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52</v>
      </c>
      <c r="AS423" s="2" t="s">
        <v>52</v>
      </c>
      <c r="AT423" s="3"/>
      <c r="AU423" s="2" t="s">
        <v>445</v>
      </c>
      <c r="AV423" s="3">
        <v>2969</v>
      </c>
    </row>
    <row r="424" spans="1:48" ht="30" customHeight="1" x14ac:dyDescent="0.3">
      <c r="A424" s="16" t="s">
        <v>446</v>
      </c>
      <c r="B424" s="16" t="s">
        <v>443</v>
      </c>
      <c r="C424" s="16" t="s">
        <v>84</v>
      </c>
      <c r="D424" s="14">
        <v>22</v>
      </c>
      <c r="E424" s="15">
        <f>TRUNC(단가대비표!O116,0)</f>
        <v>0</v>
      </c>
      <c r="F424" s="15">
        <f t="shared" si="20"/>
        <v>0</v>
      </c>
      <c r="G424" s="15">
        <f>TRUNC(단가대비표!P116,0)</f>
        <v>0</v>
      </c>
      <c r="H424" s="15">
        <f t="shared" si="21"/>
        <v>0</v>
      </c>
      <c r="I424" s="15">
        <f>TRUNC(단가대비표!V116,0)</f>
        <v>0</v>
      </c>
      <c r="J424" s="15">
        <f t="shared" si="22"/>
        <v>0</v>
      </c>
      <c r="K424" s="15">
        <f t="shared" si="23"/>
        <v>0</v>
      </c>
      <c r="L424" s="15">
        <f t="shared" si="24"/>
        <v>0</v>
      </c>
      <c r="M424" s="16" t="s">
        <v>52</v>
      </c>
      <c r="N424" s="2" t="s">
        <v>447</v>
      </c>
      <c r="O424" s="2" t="s">
        <v>52</v>
      </c>
      <c r="P424" s="2" t="s">
        <v>52</v>
      </c>
      <c r="Q424" s="2" t="s">
        <v>325</v>
      </c>
      <c r="R424" s="2" t="s">
        <v>63</v>
      </c>
      <c r="S424" s="2" t="s">
        <v>63</v>
      </c>
      <c r="T424" s="2" t="s">
        <v>62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52</v>
      </c>
      <c r="AS424" s="2" t="s">
        <v>52</v>
      </c>
      <c r="AT424" s="3"/>
      <c r="AU424" s="2" t="s">
        <v>448</v>
      </c>
      <c r="AV424" s="3">
        <v>2970</v>
      </c>
    </row>
    <row r="425" spans="1:48" ht="30" customHeight="1" x14ac:dyDescent="0.3">
      <c r="A425" s="16" t="s">
        <v>449</v>
      </c>
      <c r="B425" s="16" t="s">
        <v>450</v>
      </c>
      <c r="C425" s="16" t="s">
        <v>178</v>
      </c>
      <c r="D425" s="14">
        <v>1</v>
      </c>
      <c r="E425" s="15">
        <f>TRUNC(단가대비표!O117,0)</f>
        <v>0</v>
      </c>
      <c r="F425" s="15">
        <f t="shared" si="20"/>
        <v>0</v>
      </c>
      <c r="G425" s="15">
        <f>TRUNC(단가대비표!P117,0)</f>
        <v>0</v>
      </c>
      <c r="H425" s="15">
        <f t="shared" si="21"/>
        <v>0</v>
      </c>
      <c r="I425" s="15">
        <f>TRUNC(단가대비표!V117,0)</f>
        <v>0</v>
      </c>
      <c r="J425" s="15">
        <f t="shared" si="22"/>
        <v>0</v>
      </c>
      <c r="K425" s="15">
        <f t="shared" si="23"/>
        <v>0</v>
      </c>
      <c r="L425" s="15">
        <f t="shared" si="24"/>
        <v>0</v>
      </c>
      <c r="M425" s="16" t="s">
        <v>52</v>
      </c>
      <c r="N425" s="2" t="s">
        <v>451</v>
      </c>
      <c r="O425" s="2" t="s">
        <v>52</v>
      </c>
      <c r="P425" s="2" t="s">
        <v>52</v>
      </c>
      <c r="Q425" s="2" t="s">
        <v>325</v>
      </c>
      <c r="R425" s="2" t="s">
        <v>63</v>
      </c>
      <c r="S425" s="2" t="s">
        <v>63</v>
      </c>
      <c r="T425" s="2" t="s">
        <v>62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52</v>
      </c>
      <c r="AS425" s="2" t="s">
        <v>52</v>
      </c>
      <c r="AT425" s="3"/>
      <c r="AU425" s="2" t="s">
        <v>452</v>
      </c>
      <c r="AV425" s="3">
        <v>2971</v>
      </c>
    </row>
    <row r="426" spans="1:48" ht="30" customHeight="1" x14ac:dyDescent="0.3">
      <c r="A426" s="16" t="s">
        <v>362</v>
      </c>
      <c r="B426" s="16" t="s">
        <v>363</v>
      </c>
      <c r="C426" s="16" t="s">
        <v>364</v>
      </c>
      <c r="D426" s="14">
        <v>16</v>
      </c>
      <c r="E426" s="15">
        <f>TRUNC(단가대비표!O76,0)</f>
        <v>0</v>
      </c>
      <c r="F426" s="15">
        <f t="shared" si="20"/>
        <v>0</v>
      </c>
      <c r="G426" s="15">
        <f>TRUNC(단가대비표!P76,0)</f>
        <v>0</v>
      </c>
      <c r="H426" s="15">
        <f t="shared" si="21"/>
        <v>0</v>
      </c>
      <c r="I426" s="15">
        <f>TRUNC(단가대비표!V76,0)</f>
        <v>0</v>
      </c>
      <c r="J426" s="15">
        <f t="shared" si="22"/>
        <v>0</v>
      </c>
      <c r="K426" s="15">
        <f t="shared" si="23"/>
        <v>0</v>
      </c>
      <c r="L426" s="15">
        <f t="shared" si="24"/>
        <v>0</v>
      </c>
      <c r="M426" s="16" t="s">
        <v>52</v>
      </c>
      <c r="N426" s="2" t="s">
        <v>365</v>
      </c>
      <c r="O426" s="2" t="s">
        <v>52</v>
      </c>
      <c r="P426" s="2" t="s">
        <v>52</v>
      </c>
      <c r="Q426" s="2" t="s">
        <v>325</v>
      </c>
      <c r="R426" s="2" t="s">
        <v>63</v>
      </c>
      <c r="S426" s="2" t="s">
        <v>63</v>
      </c>
      <c r="T426" s="2" t="s">
        <v>62</v>
      </c>
      <c r="U426" s="3"/>
      <c r="V426" s="3"/>
      <c r="W426" s="3"/>
      <c r="X426" s="3">
        <v>1</v>
      </c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52</v>
      </c>
      <c r="AS426" s="2" t="s">
        <v>52</v>
      </c>
      <c r="AT426" s="3"/>
      <c r="AU426" s="2" t="s">
        <v>366</v>
      </c>
      <c r="AV426" s="3">
        <v>2972</v>
      </c>
    </row>
    <row r="427" spans="1:48" ht="30" customHeight="1" x14ac:dyDescent="0.3">
      <c r="A427" s="16" t="s">
        <v>453</v>
      </c>
      <c r="B427" s="16" t="s">
        <v>363</v>
      </c>
      <c r="C427" s="16" t="s">
        <v>364</v>
      </c>
      <c r="D427" s="14">
        <v>1</v>
      </c>
      <c r="E427" s="15">
        <f>TRUNC(단가대비표!O77,0)</f>
        <v>0</v>
      </c>
      <c r="F427" s="15">
        <f t="shared" si="20"/>
        <v>0</v>
      </c>
      <c r="G427" s="15">
        <f>TRUNC(단가대비표!P77,0)</f>
        <v>0</v>
      </c>
      <c r="H427" s="15">
        <f t="shared" si="21"/>
        <v>0</v>
      </c>
      <c r="I427" s="15">
        <f>TRUNC(단가대비표!V77,0)</f>
        <v>0</v>
      </c>
      <c r="J427" s="15">
        <f t="shared" si="22"/>
        <v>0</v>
      </c>
      <c r="K427" s="15">
        <f t="shared" si="23"/>
        <v>0</v>
      </c>
      <c r="L427" s="15">
        <f t="shared" si="24"/>
        <v>0</v>
      </c>
      <c r="M427" s="16" t="s">
        <v>52</v>
      </c>
      <c r="N427" s="2" t="s">
        <v>454</v>
      </c>
      <c r="O427" s="2" t="s">
        <v>52</v>
      </c>
      <c r="P427" s="2" t="s">
        <v>52</v>
      </c>
      <c r="Q427" s="2" t="s">
        <v>325</v>
      </c>
      <c r="R427" s="2" t="s">
        <v>63</v>
      </c>
      <c r="S427" s="2" t="s">
        <v>63</v>
      </c>
      <c r="T427" s="2" t="s">
        <v>62</v>
      </c>
      <c r="U427" s="3"/>
      <c r="V427" s="3"/>
      <c r="W427" s="3"/>
      <c r="X427" s="3">
        <v>1</v>
      </c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52</v>
      </c>
      <c r="AS427" s="2" t="s">
        <v>52</v>
      </c>
      <c r="AT427" s="3"/>
      <c r="AU427" s="2" t="s">
        <v>455</v>
      </c>
      <c r="AV427" s="3">
        <v>2973</v>
      </c>
    </row>
    <row r="428" spans="1:48" ht="30" customHeight="1" x14ac:dyDescent="0.3">
      <c r="A428" s="16" t="s">
        <v>456</v>
      </c>
      <c r="B428" s="16" t="s">
        <v>363</v>
      </c>
      <c r="C428" s="16" t="s">
        <v>364</v>
      </c>
      <c r="D428" s="14">
        <v>2</v>
      </c>
      <c r="E428" s="15">
        <f>TRUNC(단가대비표!O79,0)</f>
        <v>0</v>
      </c>
      <c r="F428" s="15">
        <f t="shared" si="20"/>
        <v>0</v>
      </c>
      <c r="G428" s="15">
        <f>TRUNC(단가대비표!P79,0)</f>
        <v>0</v>
      </c>
      <c r="H428" s="15">
        <f t="shared" si="21"/>
        <v>0</v>
      </c>
      <c r="I428" s="15">
        <f>TRUNC(단가대비표!V79,0)</f>
        <v>0</v>
      </c>
      <c r="J428" s="15">
        <f t="shared" si="22"/>
        <v>0</v>
      </c>
      <c r="K428" s="15">
        <f t="shared" si="23"/>
        <v>0</v>
      </c>
      <c r="L428" s="15">
        <f t="shared" si="24"/>
        <v>0</v>
      </c>
      <c r="M428" s="16" t="s">
        <v>52</v>
      </c>
      <c r="N428" s="2" t="s">
        <v>457</v>
      </c>
      <c r="O428" s="2" t="s">
        <v>52</v>
      </c>
      <c r="P428" s="2" t="s">
        <v>52</v>
      </c>
      <c r="Q428" s="2" t="s">
        <v>325</v>
      </c>
      <c r="R428" s="2" t="s">
        <v>63</v>
      </c>
      <c r="S428" s="2" t="s">
        <v>63</v>
      </c>
      <c r="T428" s="2" t="s">
        <v>62</v>
      </c>
      <c r="U428" s="3"/>
      <c r="V428" s="3"/>
      <c r="W428" s="3"/>
      <c r="X428" s="3">
        <v>1</v>
      </c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52</v>
      </c>
      <c r="AS428" s="2" t="s">
        <v>52</v>
      </c>
      <c r="AT428" s="3"/>
      <c r="AU428" s="2" t="s">
        <v>458</v>
      </c>
      <c r="AV428" s="3">
        <v>2974</v>
      </c>
    </row>
    <row r="429" spans="1:48" ht="30" customHeight="1" x14ac:dyDescent="0.3">
      <c r="A429" s="16" t="s">
        <v>459</v>
      </c>
      <c r="B429" s="16" t="s">
        <v>460</v>
      </c>
      <c r="C429" s="16" t="s">
        <v>178</v>
      </c>
      <c r="D429" s="14">
        <v>1</v>
      </c>
      <c r="E429" s="15">
        <f>ROUNDDOWN(SUMIF(X389:X438, RIGHTB(N429, 1), H389:H438)*W429, 0)</f>
        <v>0</v>
      </c>
      <c r="F429" s="15">
        <f t="shared" si="20"/>
        <v>0</v>
      </c>
      <c r="G429" s="15">
        <v>0</v>
      </c>
      <c r="H429" s="15">
        <f t="shared" si="21"/>
        <v>0</v>
      </c>
      <c r="I429" s="15">
        <v>0</v>
      </c>
      <c r="J429" s="15">
        <f t="shared" si="22"/>
        <v>0</v>
      </c>
      <c r="K429" s="15">
        <f t="shared" si="23"/>
        <v>0</v>
      </c>
      <c r="L429" s="15">
        <f t="shared" si="24"/>
        <v>0</v>
      </c>
      <c r="M429" s="16" t="s">
        <v>52</v>
      </c>
      <c r="N429" s="2" t="s">
        <v>461</v>
      </c>
      <c r="O429" s="2" t="s">
        <v>52</v>
      </c>
      <c r="P429" s="2" t="s">
        <v>52</v>
      </c>
      <c r="Q429" s="2" t="s">
        <v>325</v>
      </c>
      <c r="R429" s="2" t="s">
        <v>63</v>
      </c>
      <c r="S429" s="2" t="s">
        <v>63</v>
      </c>
      <c r="T429" s="2" t="s">
        <v>63</v>
      </c>
      <c r="U429" s="3">
        <v>1</v>
      </c>
      <c r="V429" s="3">
        <v>0</v>
      </c>
      <c r="W429" s="3">
        <v>0.02</v>
      </c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2" t="s">
        <v>52</v>
      </c>
      <c r="AS429" s="2" t="s">
        <v>52</v>
      </c>
      <c r="AT429" s="3"/>
      <c r="AU429" s="2" t="s">
        <v>462</v>
      </c>
      <c r="AV429" s="3">
        <v>2975</v>
      </c>
    </row>
    <row r="430" spans="1:48" ht="30" customHeight="1" x14ac:dyDescent="0.3">
      <c r="A430" s="16" t="s">
        <v>463</v>
      </c>
      <c r="B430" s="16" t="s">
        <v>464</v>
      </c>
      <c r="C430" s="16" t="s">
        <v>178</v>
      </c>
      <c r="D430" s="14">
        <v>1</v>
      </c>
      <c r="E430" s="15">
        <f>TRUNC(단가대비표!O119,0)</f>
        <v>0</v>
      </c>
      <c r="F430" s="15">
        <f t="shared" si="20"/>
        <v>0</v>
      </c>
      <c r="G430" s="15">
        <f>TRUNC(단가대비표!P119,0)</f>
        <v>0</v>
      </c>
      <c r="H430" s="15">
        <f t="shared" si="21"/>
        <v>0</v>
      </c>
      <c r="I430" s="15"/>
      <c r="J430" s="15"/>
      <c r="K430" s="15"/>
      <c r="L430" s="15"/>
      <c r="M430" s="16" t="s">
        <v>52</v>
      </c>
      <c r="N430" s="2" t="s">
        <v>465</v>
      </c>
      <c r="O430" s="2" t="s">
        <v>52</v>
      </c>
      <c r="P430" s="2" t="s">
        <v>52</v>
      </c>
      <c r="Q430" s="2" t="s">
        <v>325</v>
      </c>
      <c r="R430" s="2" t="s">
        <v>63</v>
      </c>
      <c r="S430" s="2" t="s">
        <v>63</v>
      </c>
      <c r="T430" s="2" t="s">
        <v>62</v>
      </c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2" t="s">
        <v>52</v>
      </c>
      <c r="AS430" s="2" t="s">
        <v>52</v>
      </c>
      <c r="AT430" s="3"/>
      <c r="AU430" s="2" t="s">
        <v>466</v>
      </c>
      <c r="AV430" s="3">
        <v>2283</v>
      </c>
    </row>
    <row r="431" spans="1:48" ht="30" customHeight="1" x14ac:dyDescent="0.3">
      <c r="A431" s="16" t="s">
        <v>467</v>
      </c>
      <c r="B431" s="16" t="s">
        <v>468</v>
      </c>
      <c r="C431" s="16" t="s">
        <v>178</v>
      </c>
      <c r="D431" s="14">
        <v>1</v>
      </c>
      <c r="E431" s="15">
        <f>TRUNC(단가대비표!O120,0)</f>
        <v>0</v>
      </c>
      <c r="F431" s="15">
        <f t="shared" si="20"/>
        <v>0</v>
      </c>
      <c r="G431" s="15">
        <f>TRUNC(단가대비표!P120,0)</f>
        <v>0</v>
      </c>
      <c r="H431" s="15">
        <f t="shared" si="21"/>
        <v>0</v>
      </c>
      <c r="I431" s="15"/>
      <c r="J431" s="15"/>
      <c r="K431" s="15"/>
      <c r="L431" s="15"/>
      <c r="M431" s="16" t="s">
        <v>52</v>
      </c>
      <c r="N431" s="2" t="s">
        <v>469</v>
      </c>
      <c r="O431" s="2" t="s">
        <v>52</v>
      </c>
      <c r="P431" s="2" t="s">
        <v>52</v>
      </c>
      <c r="Q431" s="2" t="s">
        <v>325</v>
      </c>
      <c r="R431" s="2" t="s">
        <v>63</v>
      </c>
      <c r="S431" s="2" t="s">
        <v>63</v>
      </c>
      <c r="T431" s="2" t="s">
        <v>62</v>
      </c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2" t="s">
        <v>52</v>
      </c>
      <c r="AS431" s="2" t="s">
        <v>52</v>
      </c>
      <c r="AT431" s="3"/>
      <c r="AU431" s="2" t="s">
        <v>470</v>
      </c>
      <c r="AV431" s="3">
        <v>2284</v>
      </c>
    </row>
    <row r="432" spans="1:48" ht="30" customHeight="1" x14ac:dyDescent="0.3">
      <c r="A432" s="16" t="s">
        <v>471</v>
      </c>
      <c r="B432" s="16" t="s">
        <v>472</v>
      </c>
      <c r="C432" s="16" t="s">
        <v>178</v>
      </c>
      <c r="D432" s="14">
        <v>1</v>
      </c>
      <c r="E432" s="15">
        <f>TRUNC(단가대비표!O121,0)</f>
        <v>0</v>
      </c>
      <c r="F432" s="15">
        <f t="shared" si="20"/>
        <v>0</v>
      </c>
      <c r="G432" s="15">
        <f>TRUNC(단가대비표!P121,0)</f>
        <v>0</v>
      </c>
      <c r="H432" s="15">
        <f t="shared" si="21"/>
        <v>0</v>
      </c>
      <c r="I432" s="15"/>
      <c r="J432" s="15"/>
      <c r="K432" s="15"/>
      <c r="L432" s="15"/>
      <c r="M432" s="16" t="s">
        <v>52</v>
      </c>
      <c r="N432" s="2" t="s">
        <v>473</v>
      </c>
      <c r="O432" s="2" t="s">
        <v>52</v>
      </c>
      <c r="P432" s="2" t="s">
        <v>52</v>
      </c>
      <c r="Q432" s="2" t="s">
        <v>325</v>
      </c>
      <c r="R432" s="2" t="s">
        <v>63</v>
      </c>
      <c r="S432" s="2" t="s">
        <v>63</v>
      </c>
      <c r="T432" s="2" t="s">
        <v>62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2" t="s">
        <v>52</v>
      </c>
      <c r="AS432" s="2" t="s">
        <v>52</v>
      </c>
      <c r="AT432" s="3"/>
      <c r="AU432" s="2" t="s">
        <v>474</v>
      </c>
      <c r="AV432" s="3">
        <v>2285</v>
      </c>
    </row>
    <row r="433" spans="1:48" ht="30" customHeight="1" x14ac:dyDescent="0.3">
      <c r="A433" s="16" t="s">
        <v>475</v>
      </c>
      <c r="B433" s="16" t="s">
        <v>476</v>
      </c>
      <c r="C433" s="16" t="s">
        <v>178</v>
      </c>
      <c r="D433" s="14">
        <v>1</v>
      </c>
      <c r="E433" s="15">
        <f>TRUNC(단가대비표!O122,0)</f>
        <v>0</v>
      </c>
      <c r="F433" s="15">
        <f t="shared" si="20"/>
        <v>0</v>
      </c>
      <c r="G433" s="15">
        <f>TRUNC(단가대비표!P122,0)</f>
        <v>0</v>
      </c>
      <c r="H433" s="15">
        <f t="shared" si="21"/>
        <v>0</v>
      </c>
      <c r="I433" s="15"/>
      <c r="J433" s="15"/>
      <c r="K433" s="15"/>
      <c r="L433" s="15"/>
      <c r="M433" s="16" t="s">
        <v>52</v>
      </c>
      <c r="N433" s="2" t="s">
        <v>477</v>
      </c>
      <c r="O433" s="2" t="s">
        <v>52</v>
      </c>
      <c r="P433" s="2" t="s">
        <v>52</v>
      </c>
      <c r="Q433" s="2" t="s">
        <v>325</v>
      </c>
      <c r="R433" s="2" t="s">
        <v>63</v>
      </c>
      <c r="S433" s="2" t="s">
        <v>63</v>
      </c>
      <c r="T433" s="2" t="s">
        <v>62</v>
      </c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2" t="s">
        <v>52</v>
      </c>
      <c r="AS433" s="2" t="s">
        <v>52</v>
      </c>
      <c r="AT433" s="3"/>
      <c r="AU433" s="2" t="s">
        <v>478</v>
      </c>
      <c r="AV433" s="3">
        <v>2286</v>
      </c>
    </row>
    <row r="434" spans="1:48" ht="30" customHeight="1" x14ac:dyDescent="0.3">
      <c r="A434" s="16" t="s">
        <v>479</v>
      </c>
      <c r="B434" s="16" t="s">
        <v>480</v>
      </c>
      <c r="C434" s="16" t="s">
        <v>178</v>
      </c>
      <c r="D434" s="14">
        <v>1</v>
      </c>
      <c r="E434" s="15">
        <f>TRUNC(단가대비표!O123,0)</f>
        <v>0</v>
      </c>
      <c r="F434" s="15">
        <f t="shared" si="20"/>
        <v>0</v>
      </c>
      <c r="G434" s="15">
        <f>TRUNC(단가대비표!P123,0)</f>
        <v>0</v>
      </c>
      <c r="H434" s="15">
        <f t="shared" si="21"/>
        <v>0</v>
      </c>
      <c r="I434" s="15"/>
      <c r="J434" s="15"/>
      <c r="K434" s="15"/>
      <c r="L434" s="15"/>
      <c r="M434" s="16" t="s">
        <v>52</v>
      </c>
      <c r="N434" s="2" t="s">
        <v>481</v>
      </c>
      <c r="O434" s="2" t="s">
        <v>52</v>
      </c>
      <c r="P434" s="2" t="s">
        <v>52</v>
      </c>
      <c r="Q434" s="2" t="s">
        <v>325</v>
      </c>
      <c r="R434" s="2" t="s">
        <v>63</v>
      </c>
      <c r="S434" s="2" t="s">
        <v>63</v>
      </c>
      <c r="T434" s="2" t="s">
        <v>62</v>
      </c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2" t="s">
        <v>52</v>
      </c>
      <c r="AS434" s="2" t="s">
        <v>52</v>
      </c>
      <c r="AT434" s="3"/>
      <c r="AU434" s="2" t="s">
        <v>482</v>
      </c>
      <c r="AV434" s="3">
        <v>2287</v>
      </c>
    </row>
    <row r="435" spans="1:48" ht="30" customHeight="1" x14ac:dyDescent="0.3">
      <c r="A435" s="16" t="s">
        <v>483</v>
      </c>
      <c r="B435" s="16" t="s">
        <v>484</v>
      </c>
      <c r="C435" s="16" t="s">
        <v>178</v>
      </c>
      <c r="D435" s="14">
        <v>1</v>
      </c>
      <c r="E435" s="15">
        <f>TRUNC(단가대비표!O126,0)</f>
        <v>0</v>
      </c>
      <c r="F435" s="15">
        <f t="shared" si="20"/>
        <v>0</v>
      </c>
      <c r="G435" s="15">
        <f>TRUNC(단가대비표!P126,0)</f>
        <v>0</v>
      </c>
      <c r="H435" s="15">
        <f t="shared" si="21"/>
        <v>0</v>
      </c>
      <c r="I435" s="15"/>
      <c r="J435" s="15"/>
      <c r="K435" s="15"/>
      <c r="L435" s="15"/>
      <c r="M435" s="16" t="s">
        <v>52</v>
      </c>
      <c r="N435" s="2" t="s">
        <v>485</v>
      </c>
      <c r="O435" s="2" t="s">
        <v>52</v>
      </c>
      <c r="P435" s="2" t="s">
        <v>52</v>
      </c>
      <c r="Q435" s="2" t="s">
        <v>325</v>
      </c>
      <c r="R435" s="2" t="s">
        <v>63</v>
      </c>
      <c r="S435" s="2" t="s">
        <v>63</v>
      </c>
      <c r="T435" s="2" t="s">
        <v>62</v>
      </c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2" t="s">
        <v>52</v>
      </c>
      <c r="AS435" s="2" t="s">
        <v>52</v>
      </c>
      <c r="AT435" s="3"/>
      <c r="AU435" s="2" t="s">
        <v>486</v>
      </c>
      <c r="AV435" s="3">
        <v>2638</v>
      </c>
    </row>
    <row r="436" spans="1:48" ht="30" customHeight="1" x14ac:dyDescent="0.3">
      <c r="A436" s="16" t="s">
        <v>487</v>
      </c>
      <c r="B436" s="16" t="s">
        <v>488</v>
      </c>
      <c r="C436" s="16" t="s">
        <v>178</v>
      </c>
      <c r="D436" s="14">
        <v>1</v>
      </c>
      <c r="E436" s="15">
        <f>TRUNC(단가대비표!O127,0)</f>
        <v>0</v>
      </c>
      <c r="F436" s="15">
        <f t="shared" si="20"/>
        <v>0</v>
      </c>
      <c r="G436" s="15">
        <f>TRUNC(단가대비표!P127,0)</f>
        <v>0</v>
      </c>
      <c r="H436" s="15">
        <f t="shared" si="21"/>
        <v>0</v>
      </c>
      <c r="I436" s="15"/>
      <c r="J436" s="15"/>
      <c r="K436" s="15"/>
      <c r="L436" s="15"/>
      <c r="M436" s="16" t="s">
        <v>52</v>
      </c>
      <c r="N436" s="2" t="s">
        <v>489</v>
      </c>
      <c r="O436" s="2" t="s">
        <v>52</v>
      </c>
      <c r="P436" s="2" t="s">
        <v>52</v>
      </c>
      <c r="Q436" s="2" t="s">
        <v>325</v>
      </c>
      <c r="R436" s="2" t="s">
        <v>63</v>
      </c>
      <c r="S436" s="2" t="s">
        <v>63</v>
      </c>
      <c r="T436" s="2" t="s">
        <v>62</v>
      </c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2" t="s">
        <v>52</v>
      </c>
      <c r="AS436" s="2" t="s">
        <v>52</v>
      </c>
      <c r="AT436" s="3"/>
      <c r="AU436" s="2" t="s">
        <v>490</v>
      </c>
      <c r="AV436" s="3">
        <v>2639</v>
      </c>
    </row>
    <row r="437" spans="1:48" ht="30" customHeight="1" x14ac:dyDescent="0.3">
      <c r="A437" s="16" t="s">
        <v>491</v>
      </c>
      <c r="B437" s="16" t="s">
        <v>492</v>
      </c>
      <c r="C437" s="16" t="s">
        <v>178</v>
      </c>
      <c r="D437" s="14">
        <v>1</v>
      </c>
      <c r="E437" s="15">
        <f>TRUNC(단가대비표!O124,0)</f>
        <v>0</v>
      </c>
      <c r="F437" s="15">
        <f t="shared" si="20"/>
        <v>0</v>
      </c>
      <c r="G437" s="15">
        <f>TRUNC(단가대비표!P124,0)</f>
        <v>0</v>
      </c>
      <c r="H437" s="15">
        <f t="shared" si="21"/>
        <v>0</v>
      </c>
      <c r="I437" s="15">
        <f>TRUNC(단가대비표!V124,0)</f>
        <v>0</v>
      </c>
      <c r="J437" s="15">
        <f t="shared" si="22"/>
        <v>0</v>
      </c>
      <c r="K437" s="15">
        <f t="shared" si="23"/>
        <v>0</v>
      </c>
      <c r="L437" s="15">
        <f t="shared" si="24"/>
        <v>0</v>
      </c>
      <c r="M437" s="16" t="s">
        <v>52</v>
      </c>
      <c r="N437" s="2" t="s">
        <v>493</v>
      </c>
      <c r="O437" s="2" t="s">
        <v>52</v>
      </c>
      <c r="P437" s="2" t="s">
        <v>52</v>
      </c>
      <c r="Q437" s="2" t="s">
        <v>325</v>
      </c>
      <c r="R437" s="2" t="s">
        <v>63</v>
      </c>
      <c r="S437" s="2" t="s">
        <v>63</v>
      </c>
      <c r="T437" s="2" t="s">
        <v>62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494</v>
      </c>
      <c r="AV437" s="3">
        <v>2289</v>
      </c>
    </row>
    <row r="438" spans="1:48" ht="30" customHeight="1" x14ac:dyDescent="0.3">
      <c r="A438" s="16" t="s">
        <v>320</v>
      </c>
      <c r="B438" s="16" t="s">
        <v>495</v>
      </c>
      <c r="C438" s="16" t="s">
        <v>178</v>
      </c>
      <c r="D438" s="14">
        <v>1</v>
      </c>
      <c r="E438" s="15">
        <f>TRUNC(단가대비표!O125,0)</f>
        <v>0</v>
      </c>
      <c r="F438" s="15">
        <f t="shared" si="20"/>
        <v>0</v>
      </c>
      <c r="G438" s="15">
        <f>TRUNC(단가대비표!P125,0)</f>
        <v>0</v>
      </c>
      <c r="H438" s="15">
        <f t="shared" si="21"/>
        <v>0</v>
      </c>
      <c r="I438" s="15">
        <f>TRUNC(단가대비표!V125,0)</f>
        <v>0</v>
      </c>
      <c r="J438" s="15">
        <f t="shared" si="22"/>
        <v>0</v>
      </c>
      <c r="K438" s="15">
        <f t="shared" si="23"/>
        <v>0</v>
      </c>
      <c r="L438" s="15">
        <f t="shared" si="24"/>
        <v>0</v>
      </c>
      <c r="M438" s="16" t="s">
        <v>52</v>
      </c>
      <c r="N438" s="2" t="s">
        <v>496</v>
      </c>
      <c r="O438" s="2" t="s">
        <v>52</v>
      </c>
      <c r="P438" s="2" t="s">
        <v>52</v>
      </c>
      <c r="Q438" s="2" t="s">
        <v>325</v>
      </c>
      <c r="R438" s="2" t="s">
        <v>63</v>
      </c>
      <c r="S438" s="2" t="s">
        <v>63</v>
      </c>
      <c r="T438" s="2" t="s">
        <v>62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52</v>
      </c>
      <c r="AS438" s="2" t="s">
        <v>52</v>
      </c>
      <c r="AT438" s="3"/>
      <c r="AU438" s="2" t="s">
        <v>497</v>
      </c>
      <c r="AV438" s="3">
        <v>2290</v>
      </c>
    </row>
    <row r="439" spans="1:48" ht="30" customHeight="1" x14ac:dyDescent="0.3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325</v>
      </c>
    </row>
    <row r="440" spans="1:48" ht="30" customHeight="1" x14ac:dyDescent="0.3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325</v>
      </c>
    </row>
    <row r="441" spans="1:48" ht="30" customHeight="1" x14ac:dyDescent="0.3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325</v>
      </c>
    </row>
    <row r="442" spans="1:48" ht="30" customHeight="1" x14ac:dyDescent="0.3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325</v>
      </c>
    </row>
    <row r="443" spans="1:48" ht="30" customHeight="1" x14ac:dyDescent="0.3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325</v>
      </c>
    </row>
    <row r="444" spans="1:48" ht="30" customHeight="1" x14ac:dyDescent="0.3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325</v>
      </c>
    </row>
    <row r="445" spans="1:48" ht="30" customHeight="1" x14ac:dyDescent="0.3">
      <c r="A445" s="14"/>
      <c r="B445" s="14"/>
      <c r="C445" s="14"/>
      <c r="D445" s="14"/>
      <c r="E445" s="15"/>
      <c r="F445" s="15"/>
      <c r="G445" s="15"/>
      <c r="H445" s="15"/>
      <c r="I445" s="15"/>
      <c r="J445" s="15"/>
      <c r="K445" s="15"/>
      <c r="L445" s="15"/>
      <c r="M445" s="14"/>
      <c r="Q445" s="1" t="s">
        <v>325</v>
      </c>
    </row>
    <row r="446" spans="1:48" ht="30" customHeight="1" x14ac:dyDescent="0.3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 t="s">
        <v>325</v>
      </c>
    </row>
    <row r="447" spans="1:48" ht="30" customHeight="1" x14ac:dyDescent="0.3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325</v>
      </c>
    </row>
    <row r="448" spans="1:48" ht="30" customHeight="1" x14ac:dyDescent="0.3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325</v>
      </c>
    </row>
    <row r="449" spans="1:17" ht="30" customHeight="1" x14ac:dyDescent="0.3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325</v>
      </c>
    </row>
    <row r="450" spans="1:17" ht="30" customHeight="1" x14ac:dyDescent="0.3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325</v>
      </c>
    </row>
    <row r="451" spans="1:17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325</v>
      </c>
    </row>
    <row r="452" spans="1:17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325</v>
      </c>
    </row>
    <row r="453" spans="1:17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325</v>
      </c>
    </row>
    <row r="454" spans="1:17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325</v>
      </c>
    </row>
    <row r="455" spans="1:17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325</v>
      </c>
    </row>
    <row r="456" spans="1:17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325</v>
      </c>
    </row>
    <row r="457" spans="1:17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325</v>
      </c>
    </row>
    <row r="458" spans="1:17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325</v>
      </c>
    </row>
    <row r="459" spans="1:17" ht="30" customHeight="1" x14ac:dyDescent="0.3">
      <c r="A459" s="16" t="s">
        <v>162</v>
      </c>
      <c r="B459" s="14"/>
      <c r="C459" s="14"/>
      <c r="D459" s="14"/>
      <c r="E459" s="15"/>
      <c r="F459" s="15">
        <f>SUMIF(Q389:Q458,"010302",F389:F458)</f>
        <v>0</v>
      </c>
      <c r="G459" s="15"/>
      <c r="H459" s="15">
        <f>SUMIF(Q389:Q458,"010302",H389:H458)</f>
        <v>0</v>
      </c>
      <c r="I459" s="15"/>
      <c r="J459" s="15">
        <f>SUMIF(Q389:Q458,"010302",J389:J458)</f>
        <v>0</v>
      </c>
      <c r="K459" s="15"/>
      <c r="L459" s="15">
        <f>SUMIF(Q389:Q458,"010302",L389:L458)</f>
        <v>0</v>
      </c>
      <c r="M459" s="14"/>
      <c r="N459" t="s">
        <v>163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  <rowBreaks count="16" manualBreakCount="16"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63"/>
  <sheetViews>
    <sheetView topLeftCell="B31" workbookViewId="0">
      <selection activeCell="I4" sqref="I4:M63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5"/>
      <c r="B1" s="4" t="s">
        <v>498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499</v>
      </c>
      <c r="B3" s="9" t="s">
        <v>2</v>
      </c>
      <c r="C3" s="9" t="s">
        <v>3</v>
      </c>
      <c r="D3" s="9" t="s">
        <v>4</v>
      </c>
      <c r="E3" s="9" t="s">
        <v>500</v>
      </c>
      <c r="F3" s="9" t="s">
        <v>501</v>
      </c>
      <c r="G3" s="9" t="s">
        <v>502</v>
      </c>
      <c r="H3" s="9" t="s">
        <v>503</v>
      </c>
      <c r="I3" s="9" t="s">
        <v>504</v>
      </c>
      <c r="J3" s="9" t="s">
        <v>505</v>
      </c>
      <c r="K3" s="9" t="s">
        <v>506</v>
      </c>
      <c r="L3" s="9" t="s">
        <v>507</v>
      </c>
      <c r="M3" s="9" t="s">
        <v>508</v>
      </c>
      <c r="N3" s="1" t="s">
        <v>509</v>
      </c>
    </row>
    <row r="4" spans="1:14" ht="30" customHeight="1" x14ac:dyDescent="0.3">
      <c r="A4" s="16" t="s">
        <v>520</v>
      </c>
      <c r="B4" s="16" t="s">
        <v>521</v>
      </c>
      <c r="C4" s="16" t="s">
        <v>522</v>
      </c>
      <c r="D4" s="16" t="s">
        <v>523</v>
      </c>
      <c r="E4" s="26">
        <f>일위대가!F9</f>
        <v>0</v>
      </c>
      <c r="F4" s="26">
        <f>일위대가!H9</f>
        <v>0</v>
      </c>
      <c r="G4" s="26">
        <f>일위대가!J9</f>
        <v>0</v>
      </c>
      <c r="H4" s="26">
        <f t="shared" ref="H4:H35" si="0">E4+F4+G4</f>
        <v>0</v>
      </c>
      <c r="I4" s="16"/>
      <c r="J4" s="16"/>
      <c r="K4" s="16"/>
      <c r="L4" s="16"/>
      <c r="M4" s="16"/>
      <c r="N4" s="2" t="s">
        <v>62</v>
      </c>
    </row>
    <row r="5" spans="1:14" ht="30" customHeight="1" x14ac:dyDescent="0.3">
      <c r="A5" s="16" t="s">
        <v>541</v>
      </c>
      <c r="B5" s="16" t="s">
        <v>521</v>
      </c>
      <c r="C5" s="16" t="s">
        <v>542</v>
      </c>
      <c r="D5" s="16" t="s">
        <v>523</v>
      </c>
      <c r="E5" s="26">
        <f>일위대가!F16</f>
        <v>0</v>
      </c>
      <c r="F5" s="26">
        <f>일위대가!H16</f>
        <v>0</v>
      </c>
      <c r="G5" s="26">
        <f>일위대가!J16</f>
        <v>0</v>
      </c>
      <c r="H5" s="26">
        <f t="shared" si="0"/>
        <v>0</v>
      </c>
      <c r="I5" s="16"/>
      <c r="J5" s="16"/>
      <c r="K5" s="16"/>
      <c r="L5" s="16"/>
      <c r="M5" s="16"/>
      <c r="N5" s="2" t="s">
        <v>62</v>
      </c>
    </row>
    <row r="6" spans="1:14" ht="30" customHeight="1" x14ac:dyDescent="0.3">
      <c r="A6" s="16" t="s">
        <v>551</v>
      </c>
      <c r="B6" s="16" t="s">
        <v>552</v>
      </c>
      <c r="C6" s="16" t="s">
        <v>542</v>
      </c>
      <c r="D6" s="16" t="s">
        <v>523</v>
      </c>
      <c r="E6" s="26">
        <f>일위대가!F20</f>
        <v>0</v>
      </c>
      <c r="F6" s="26">
        <f>일위대가!H20</f>
        <v>0</v>
      </c>
      <c r="G6" s="26">
        <f>일위대가!J20</f>
        <v>0</v>
      </c>
      <c r="H6" s="26">
        <f t="shared" si="0"/>
        <v>0</v>
      </c>
      <c r="I6" s="16"/>
      <c r="J6" s="16"/>
      <c r="K6" s="16"/>
      <c r="L6" s="16"/>
      <c r="M6" s="16"/>
      <c r="N6" s="2" t="s">
        <v>62</v>
      </c>
    </row>
    <row r="7" spans="1:14" ht="30" customHeight="1" x14ac:dyDescent="0.3">
      <c r="A7" s="16" t="s">
        <v>556</v>
      </c>
      <c r="B7" s="16" t="s">
        <v>557</v>
      </c>
      <c r="C7" s="16" t="s">
        <v>558</v>
      </c>
      <c r="D7" s="16" t="s">
        <v>523</v>
      </c>
      <c r="E7" s="26">
        <f>일위대가!F24</f>
        <v>0</v>
      </c>
      <c r="F7" s="26">
        <f>일위대가!H24</f>
        <v>0</v>
      </c>
      <c r="G7" s="26">
        <f>일위대가!J24</f>
        <v>0</v>
      </c>
      <c r="H7" s="26">
        <f t="shared" si="0"/>
        <v>0</v>
      </c>
      <c r="I7" s="16"/>
      <c r="J7" s="16"/>
      <c r="K7" s="16"/>
      <c r="L7" s="16"/>
      <c r="M7" s="16"/>
      <c r="N7" s="2" t="s">
        <v>62</v>
      </c>
    </row>
    <row r="8" spans="1:14" ht="30" customHeight="1" x14ac:dyDescent="0.3">
      <c r="A8" s="16" t="s">
        <v>294</v>
      </c>
      <c r="B8" s="16" t="s">
        <v>292</v>
      </c>
      <c r="C8" s="16" t="s">
        <v>293</v>
      </c>
      <c r="D8" s="16" t="s">
        <v>271</v>
      </c>
      <c r="E8" s="26">
        <f>일위대가!F30</f>
        <v>0</v>
      </c>
      <c r="F8" s="26">
        <f>일위대가!H30</f>
        <v>0</v>
      </c>
      <c r="G8" s="26">
        <f>일위대가!J30</f>
        <v>0</v>
      </c>
      <c r="H8" s="26">
        <f t="shared" si="0"/>
        <v>0</v>
      </c>
      <c r="I8" s="16"/>
      <c r="J8" s="16"/>
      <c r="K8" s="16"/>
      <c r="L8" s="16"/>
      <c r="M8" s="16"/>
      <c r="N8" s="2" t="s">
        <v>52</v>
      </c>
    </row>
    <row r="9" spans="1:14" ht="30" customHeight="1" x14ac:dyDescent="0.3">
      <c r="A9" s="16" t="s">
        <v>231</v>
      </c>
      <c r="B9" s="16" t="s">
        <v>229</v>
      </c>
      <c r="C9" s="16" t="s">
        <v>52</v>
      </c>
      <c r="D9" s="16" t="s">
        <v>230</v>
      </c>
      <c r="E9" s="26">
        <f>일위대가!F34</f>
        <v>0</v>
      </c>
      <c r="F9" s="26">
        <f>일위대가!H34</f>
        <v>0</v>
      </c>
      <c r="G9" s="26">
        <f>일위대가!J34</f>
        <v>0</v>
      </c>
      <c r="H9" s="26">
        <f t="shared" si="0"/>
        <v>0</v>
      </c>
      <c r="I9" s="16"/>
      <c r="J9" s="16"/>
      <c r="K9" s="16"/>
      <c r="L9" s="16"/>
      <c r="M9" s="16"/>
      <c r="N9" s="2" t="s">
        <v>52</v>
      </c>
    </row>
    <row r="10" spans="1:14" ht="30" customHeight="1" x14ac:dyDescent="0.3">
      <c r="A10" s="16" t="s">
        <v>577</v>
      </c>
      <c r="B10" s="16" t="s">
        <v>578</v>
      </c>
      <c r="C10" s="16" t="s">
        <v>579</v>
      </c>
      <c r="D10" s="16" t="s">
        <v>247</v>
      </c>
      <c r="E10" s="26">
        <f>일위대가!F40</f>
        <v>0</v>
      </c>
      <c r="F10" s="26">
        <f>일위대가!H40</f>
        <v>0</v>
      </c>
      <c r="G10" s="26">
        <f>일위대가!J40</f>
        <v>0</v>
      </c>
      <c r="H10" s="26">
        <f t="shared" si="0"/>
        <v>0</v>
      </c>
      <c r="I10" s="16"/>
      <c r="J10" s="16"/>
      <c r="K10" s="16"/>
      <c r="L10" s="16"/>
      <c r="M10" s="16"/>
      <c r="N10" s="2" t="s">
        <v>52</v>
      </c>
    </row>
    <row r="11" spans="1:14" ht="30" customHeight="1" x14ac:dyDescent="0.3">
      <c r="A11" s="16" t="s">
        <v>237</v>
      </c>
      <c r="B11" s="16" t="s">
        <v>235</v>
      </c>
      <c r="C11" s="16" t="s">
        <v>236</v>
      </c>
      <c r="D11" s="16" t="s">
        <v>230</v>
      </c>
      <c r="E11" s="26">
        <f>일위대가!F45</f>
        <v>0</v>
      </c>
      <c r="F11" s="26">
        <f>일위대가!H45</f>
        <v>0</v>
      </c>
      <c r="G11" s="26">
        <f>일위대가!J45</f>
        <v>0</v>
      </c>
      <c r="H11" s="26">
        <f t="shared" si="0"/>
        <v>0</v>
      </c>
      <c r="I11" s="16"/>
      <c r="J11" s="16"/>
      <c r="K11" s="16"/>
      <c r="L11" s="16"/>
      <c r="M11" s="16"/>
      <c r="N11" s="2" t="s">
        <v>52</v>
      </c>
    </row>
    <row r="12" spans="1:14" ht="30" customHeight="1" x14ac:dyDescent="0.3">
      <c r="A12" s="16" t="s">
        <v>595</v>
      </c>
      <c r="B12" s="16" t="s">
        <v>592</v>
      </c>
      <c r="C12" s="16" t="s">
        <v>593</v>
      </c>
      <c r="D12" s="16" t="s">
        <v>230</v>
      </c>
      <c r="E12" s="26">
        <f>일위대가!F51</f>
        <v>0</v>
      </c>
      <c r="F12" s="26">
        <f>일위대가!H51</f>
        <v>0</v>
      </c>
      <c r="G12" s="26">
        <f>일위대가!J51</f>
        <v>0</v>
      </c>
      <c r="H12" s="26">
        <f t="shared" si="0"/>
        <v>0</v>
      </c>
      <c r="I12" s="16"/>
      <c r="J12" s="16"/>
      <c r="K12" s="16"/>
      <c r="L12" s="16"/>
      <c r="M12" s="16"/>
      <c r="N12" s="2" t="s">
        <v>52</v>
      </c>
    </row>
    <row r="13" spans="1:14" ht="30" customHeight="1" x14ac:dyDescent="0.3">
      <c r="A13" s="16" t="s">
        <v>604</v>
      </c>
      <c r="B13" s="16" t="s">
        <v>605</v>
      </c>
      <c r="C13" s="16" t="s">
        <v>606</v>
      </c>
      <c r="D13" s="16" t="s">
        <v>230</v>
      </c>
      <c r="E13" s="26">
        <f>일위대가!F57</f>
        <v>0</v>
      </c>
      <c r="F13" s="26">
        <f>일위대가!H57</f>
        <v>0</v>
      </c>
      <c r="G13" s="26">
        <f>일위대가!J57</f>
        <v>0</v>
      </c>
      <c r="H13" s="26">
        <f t="shared" si="0"/>
        <v>0</v>
      </c>
      <c r="I13" s="16"/>
      <c r="J13" s="16"/>
      <c r="K13" s="16"/>
      <c r="L13" s="16"/>
      <c r="M13" s="16"/>
      <c r="N13" s="2" t="s">
        <v>52</v>
      </c>
    </row>
    <row r="14" spans="1:14" ht="30" customHeight="1" x14ac:dyDescent="0.3">
      <c r="A14" s="16" t="s">
        <v>241</v>
      </c>
      <c r="B14" s="16" t="s">
        <v>239</v>
      </c>
      <c r="C14" s="16" t="s">
        <v>240</v>
      </c>
      <c r="D14" s="16" t="s">
        <v>230</v>
      </c>
      <c r="E14" s="26">
        <f>일위대가!F63</f>
        <v>0</v>
      </c>
      <c r="F14" s="26">
        <f>일위대가!H63</f>
        <v>0</v>
      </c>
      <c r="G14" s="26">
        <f>일위대가!J63</f>
        <v>0</v>
      </c>
      <c r="H14" s="26">
        <f t="shared" si="0"/>
        <v>0</v>
      </c>
      <c r="I14" s="16"/>
      <c r="J14" s="16"/>
      <c r="K14" s="16"/>
      <c r="L14" s="16"/>
      <c r="M14" s="16"/>
      <c r="N14" s="2" t="s">
        <v>52</v>
      </c>
    </row>
    <row r="15" spans="1:14" ht="30" customHeight="1" x14ac:dyDescent="0.3">
      <c r="A15" s="16" t="s">
        <v>623</v>
      </c>
      <c r="B15" s="16" t="s">
        <v>620</v>
      </c>
      <c r="C15" s="16" t="s">
        <v>621</v>
      </c>
      <c r="D15" s="16" t="s">
        <v>230</v>
      </c>
      <c r="E15" s="26">
        <f>일위대가!F69</f>
        <v>0</v>
      </c>
      <c r="F15" s="26">
        <f>일위대가!H69</f>
        <v>0</v>
      </c>
      <c r="G15" s="26">
        <f>일위대가!J69</f>
        <v>0</v>
      </c>
      <c r="H15" s="26">
        <f t="shared" si="0"/>
        <v>0</v>
      </c>
      <c r="I15" s="16"/>
      <c r="J15" s="16"/>
      <c r="K15" s="16"/>
      <c r="L15" s="16"/>
      <c r="M15" s="16"/>
      <c r="N15" s="2" t="s">
        <v>52</v>
      </c>
    </row>
    <row r="16" spans="1:14" ht="30" customHeight="1" x14ac:dyDescent="0.3">
      <c r="A16" s="16" t="s">
        <v>618</v>
      </c>
      <c r="B16" s="16" t="s">
        <v>615</v>
      </c>
      <c r="C16" s="16" t="s">
        <v>616</v>
      </c>
      <c r="D16" s="16" t="s">
        <v>230</v>
      </c>
      <c r="E16" s="26">
        <f>일위대가!F75</f>
        <v>0</v>
      </c>
      <c r="F16" s="26">
        <f>일위대가!H75</f>
        <v>0</v>
      </c>
      <c r="G16" s="26">
        <f>일위대가!J75</f>
        <v>0</v>
      </c>
      <c r="H16" s="26">
        <f t="shared" si="0"/>
        <v>0</v>
      </c>
      <c r="I16" s="16"/>
      <c r="J16" s="16"/>
      <c r="K16" s="16"/>
      <c r="L16" s="16"/>
      <c r="M16" s="16"/>
      <c r="N16" s="2" t="s">
        <v>52</v>
      </c>
    </row>
    <row r="17" spans="1:14" ht="30" customHeight="1" x14ac:dyDescent="0.3">
      <c r="A17" s="16" t="s">
        <v>645</v>
      </c>
      <c r="B17" s="16" t="s">
        <v>646</v>
      </c>
      <c r="C17" s="16" t="s">
        <v>647</v>
      </c>
      <c r="D17" s="16" t="s">
        <v>247</v>
      </c>
      <c r="E17" s="26">
        <f>일위대가!F82</f>
        <v>0</v>
      </c>
      <c r="F17" s="26">
        <f>일위대가!H82</f>
        <v>0</v>
      </c>
      <c r="G17" s="26">
        <f>일위대가!J82</f>
        <v>0</v>
      </c>
      <c r="H17" s="26">
        <f t="shared" si="0"/>
        <v>0</v>
      </c>
      <c r="I17" s="16"/>
      <c r="J17" s="16"/>
      <c r="K17" s="16"/>
      <c r="L17" s="16"/>
      <c r="M17" s="16"/>
      <c r="N17" s="2" t="s">
        <v>52</v>
      </c>
    </row>
    <row r="18" spans="1:14" ht="30" customHeight="1" x14ac:dyDescent="0.3">
      <c r="A18" s="16" t="s">
        <v>268</v>
      </c>
      <c r="B18" s="16" t="s">
        <v>267</v>
      </c>
      <c r="C18" s="16" t="s">
        <v>52</v>
      </c>
      <c r="D18" s="16" t="s">
        <v>230</v>
      </c>
      <c r="E18" s="26">
        <f>일위대가!F86</f>
        <v>0</v>
      </c>
      <c r="F18" s="26">
        <f>일위대가!H86</f>
        <v>0</v>
      </c>
      <c r="G18" s="26">
        <f>일위대가!J86</f>
        <v>0</v>
      </c>
      <c r="H18" s="26">
        <f t="shared" si="0"/>
        <v>0</v>
      </c>
      <c r="I18" s="16"/>
      <c r="J18" s="16"/>
      <c r="K18" s="16"/>
      <c r="L18" s="16"/>
      <c r="M18" s="16"/>
      <c r="N18" s="2" t="s">
        <v>52</v>
      </c>
    </row>
    <row r="19" spans="1:14" ht="30" customHeight="1" x14ac:dyDescent="0.3">
      <c r="A19" s="16" t="s">
        <v>272</v>
      </c>
      <c r="B19" s="16" t="s">
        <v>270</v>
      </c>
      <c r="C19" s="16" t="s">
        <v>52</v>
      </c>
      <c r="D19" s="16" t="s">
        <v>271</v>
      </c>
      <c r="E19" s="26">
        <f>일위대가!F90</f>
        <v>0</v>
      </c>
      <c r="F19" s="26">
        <f>일위대가!H90</f>
        <v>0</v>
      </c>
      <c r="G19" s="26">
        <f>일위대가!J90</f>
        <v>0</v>
      </c>
      <c r="H19" s="26">
        <f t="shared" si="0"/>
        <v>0</v>
      </c>
      <c r="I19" s="16"/>
      <c r="J19" s="16"/>
      <c r="K19" s="16"/>
      <c r="L19" s="16"/>
      <c r="M19" s="16"/>
      <c r="N19" s="2" t="s">
        <v>52</v>
      </c>
    </row>
    <row r="20" spans="1:14" ht="30" customHeight="1" x14ac:dyDescent="0.3">
      <c r="A20" s="16" t="s">
        <v>661</v>
      </c>
      <c r="B20" s="16" t="s">
        <v>662</v>
      </c>
      <c r="C20" s="16" t="s">
        <v>103</v>
      </c>
      <c r="D20" s="16" t="s">
        <v>104</v>
      </c>
      <c r="E20" s="26">
        <f>일위대가!F95</f>
        <v>0</v>
      </c>
      <c r="F20" s="26">
        <f>일위대가!H95</f>
        <v>0</v>
      </c>
      <c r="G20" s="26">
        <f>일위대가!J95</f>
        <v>0</v>
      </c>
      <c r="H20" s="26">
        <f t="shared" si="0"/>
        <v>0</v>
      </c>
      <c r="I20" s="16"/>
      <c r="J20" s="16"/>
      <c r="K20" s="16"/>
      <c r="L20" s="16"/>
      <c r="M20" s="16"/>
      <c r="N20" s="2" t="s">
        <v>52</v>
      </c>
    </row>
    <row r="21" spans="1:14" ht="30" customHeight="1" x14ac:dyDescent="0.3">
      <c r="A21" s="16" t="s">
        <v>671</v>
      </c>
      <c r="B21" s="16" t="s">
        <v>662</v>
      </c>
      <c r="C21" s="16" t="s">
        <v>108</v>
      </c>
      <c r="D21" s="16" t="s">
        <v>104</v>
      </c>
      <c r="E21" s="26">
        <f>일위대가!F100</f>
        <v>0</v>
      </c>
      <c r="F21" s="26">
        <f>일위대가!H100</f>
        <v>0</v>
      </c>
      <c r="G21" s="26">
        <f>일위대가!J100</f>
        <v>0</v>
      </c>
      <c r="H21" s="26">
        <f t="shared" si="0"/>
        <v>0</v>
      </c>
      <c r="I21" s="16"/>
      <c r="J21" s="16"/>
      <c r="K21" s="16"/>
      <c r="L21" s="16"/>
      <c r="M21" s="16"/>
      <c r="N21" s="2" t="s">
        <v>52</v>
      </c>
    </row>
    <row r="22" spans="1:14" ht="30" customHeight="1" x14ac:dyDescent="0.3">
      <c r="A22" s="16" t="s">
        <v>676</v>
      </c>
      <c r="B22" s="16" t="s">
        <v>662</v>
      </c>
      <c r="C22" s="16" t="s">
        <v>111</v>
      </c>
      <c r="D22" s="16" t="s">
        <v>104</v>
      </c>
      <c r="E22" s="26">
        <f>일위대가!F105</f>
        <v>0</v>
      </c>
      <c r="F22" s="26">
        <f>일위대가!H105</f>
        <v>0</v>
      </c>
      <c r="G22" s="26">
        <f>일위대가!J105</f>
        <v>0</v>
      </c>
      <c r="H22" s="26">
        <f t="shared" si="0"/>
        <v>0</v>
      </c>
      <c r="I22" s="16"/>
      <c r="J22" s="16"/>
      <c r="K22" s="16"/>
      <c r="L22" s="16"/>
      <c r="M22" s="16"/>
      <c r="N22" s="2" t="s">
        <v>52</v>
      </c>
    </row>
    <row r="23" spans="1:14" ht="30" customHeight="1" x14ac:dyDescent="0.3">
      <c r="A23" s="16" t="s">
        <v>106</v>
      </c>
      <c r="B23" s="16" t="s">
        <v>102</v>
      </c>
      <c r="C23" s="16" t="s">
        <v>103</v>
      </c>
      <c r="D23" s="16" t="s">
        <v>104</v>
      </c>
      <c r="E23" s="26">
        <f>일위대가!F111</f>
        <v>0</v>
      </c>
      <c r="F23" s="26">
        <f>일위대가!H111</f>
        <v>0</v>
      </c>
      <c r="G23" s="26">
        <f>일위대가!J111</f>
        <v>0</v>
      </c>
      <c r="H23" s="26">
        <f t="shared" si="0"/>
        <v>0</v>
      </c>
      <c r="I23" s="16"/>
      <c r="J23" s="16"/>
      <c r="K23" s="16"/>
      <c r="L23" s="16"/>
      <c r="M23" s="16"/>
      <c r="N23" s="2" t="s">
        <v>52</v>
      </c>
    </row>
    <row r="24" spans="1:14" ht="30" customHeight="1" x14ac:dyDescent="0.3">
      <c r="A24" s="16" t="s">
        <v>61</v>
      </c>
      <c r="B24" s="16" t="s">
        <v>58</v>
      </c>
      <c r="C24" s="16" t="s">
        <v>59</v>
      </c>
      <c r="D24" s="16" t="s">
        <v>60</v>
      </c>
      <c r="E24" s="26">
        <f>일위대가!F117</f>
        <v>0</v>
      </c>
      <c r="F24" s="26">
        <f>일위대가!H117</f>
        <v>0</v>
      </c>
      <c r="G24" s="26">
        <f>일위대가!J117</f>
        <v>0</v>
      </c>
      <c r="H24" s="26">
        <f t="shared" si="0"/>
        <v>0</v>
      </c>
      <c r="I24" s="16"/>
      <c r="J24" s="16"/>
      <c r="K24" s="16"/>
      <c r="L24" s="16"/>
      <c r="M24" s="16"/>
      <c r="N24" s="2" t="s">
        <v>52</v>
      </c>
    </row>
    <row r="25" spans="1:14" ht="30" customHeight="1" x14ac:dyDescent="0.3">
      <c r="A25" s="16" t="s">
        <v>703</v>
      </c>
      <c r="B25" s="16" t="s">
        <v>700</v>
      </c>
      <c r="C25" s="16" t="s">
        <v>701</v>
      </c>
      <c r="D25" s="16" t="s">
        <v>201</v>
      </c>
      <c r="E25" s="26">
        <f>일위대가!F123</f>
        <v>0</v>
      </c>
      <c r="F25" s="26">
        <f>일위대가!H123</f>
        <v>0</v>
      </c>
      <c r="G25" s="26">
        <f>일위대가!J123</f>
        <v>0</v>
      </c>
      <c r="H25" s="26">
        <f t="shared" si="0"/>
        <v>0</v>
      </c>
      <c r="I25" s="16"/>
      <c r="J25" s="16"/>
      <c r="K25" s="16"/>
      <c r="L25" s="16"/>
      <c r="M25" s="16"/>
      <c r="N25" s="2" t="s">
        <v>52</v>
      </c>
    </row>
    <row r="26" spans="1:14" ht="30" customHeight="1" x14ac:dyDescent="0.3">
      <c r="A26" s="16" t="s">
        <v>713</v>
      </c>
      <c r="B26" s="16" t="s">
        <v>700</v>
      </c>
      <c r="C26" s="16" t="s">
        <v>714</v>
      </c>
      <c r="D26" s="16" t="s">
        <v>201</v>
      </c>
      <c r="E26" s="26">
        <f>일위대가!F129</f>
        <v>0</v>
      </c>
      <c r="F26" s="26">
        <f>일위대가!H129</f>
        <v>0</v>
      </c>
      <c r="G26" s="26">
        <f>일위대가!J129</f>
        <v>0</v>
      </c>
      <c r="H26" s="26">
        <f t="shared" si="0"/>
        <v>0</v>
      </c>
      <c r="I26" s="16"/>
      <c r="J26" s="16"/>
      <c r="K26" s="16"/>
      <c r="L26" s="16"/>
      <c r="M26" s="16"/>
      <c r="N26" s="2" t="s">
        <v>52</v>
      </c>
    </row>
    <row r="27" spans="1:14" ht="30" customHeight="1" x14ac:dyDescent="0.3">
      <c r="A27" s="16" t="s">
        <v>720</v>
      </c>
      <c r="B27" s="16" t="s">
        <v>700</v>
      </c>
      <c r="C27" s="16" t="s">
        <v>721</v>
      </c>
      <c r="D27" s="16" t="s">
        <v>201</v>
      </c>
      <c r="E27" s="26">
        <f>일위대가!F135</f>
        <v>0</v>
      </c>
      <c r="F27" s="26">
        <f>일위대가!H135</f>
        <v>0</v>
      </c>
      <c r="G27" s="26">
        <f>일위대가!J135</f>
        <v>0</v>
      </c>
      <c r="H27" s="26">
        <f t="shared" si="0"/>
        <v>0</v>
      </c>
      <c r="I27" s="16"/>
      <c r="J27" s="16"/>
      <c r="K27" s="16"/>
      <c r="L27" s="16"/>
      <c r="M27" s="16"/>
      <c r="N27" s="2" t="s">
        <v>52</v>
      </c>
    </row>
    <row r="28" spans="1:14" ht="30" customHeight="1" x14ac:dyDescent="0.3">
      <c r="A28" s="16" t="s">
        <v>109</v>
      </c>
      <c r="B28" s="16" t="s">
        <v>102</v>
      </c>
      <c r="C28" s="16" t="s">
        <v>108</v>
      </c>
      <c r="D28" s="16" t="s">
        <v>104</v>
      </c>
      <c r="E28" s="26">
        <f>일위대가!F141</f>
        <v>0</v>
      </c>
      <c r="F28" s="26">
        <f>일위대가!H141</f>
        <v>0</v>
      </c>
      <c r="G28" s="26">
        <f>일위대가!J141</f>
        <v>0</v>
      </c>
      <c r="H28" s="26">
        <f t="shared" si="0"/>
        <v>0</v>
      </c>
      <c r="I28" s="16"/>
      <c r="J28" s="16"/>
      <c r="K28" s="16"/>
      <c r="L28" s="16"/>
      <c r="M28" s="16"/>
      <c r="N28" s="2" t="s">
        <v>52</v>
      </c>
    </row>
    <row r="29" spans="1:14" ht="30" customHeight="1" x14ac:dyDescent="0.3">
      <c r="A29" s="16" t="s">
        <v>113</v>
      </c>
      <c r="B29" s="16" t="s">
        <v>102</v>
      </c>
      <c r="C29" s="16" t="s">
        <v>111</v>
      </c>
      <c r="D29" s="16" t="s">
        <v>104</v>
      </c>
      <c r="E29" s="26">
        <f>일위대가!F147</f>
        <v>0</v>
      </c>
      <c r="F29" s="26">
        <f>일위대가!H147</f>
        <v>0</v>
      </c>
      <c r="G29" s="26">
        <f>일위대가!J147</f>
        <v>0</v>
      </c>
      <c r="H29" s="26">
        <f t="shared" si="0"/>
        <v>0</v>
      </c>
      <c r="I29" s="16"/>
      <c r="J29" s="16"/>
      <c r="K29" s="16"/>
      <c r="L29" s="16"/>
      <c r="M29" s="16"/>
      <c r="N29" s="2" t="s">
        <v>52</v>
      </c>
    </row>
    <row r="30" spans="1:14" ht="30" customHeight="1" x14ac:dyDescent="0.3">
      <c r="A30" s="16" t="s">
        <v>66</v>
      </c>
      <c r="B30" s="16" t="s">
        <v>58</v>
      </c>
      <c r="C30" s="16" t="s">
        <v>65</v>
      </c>
      <c r="D30" s="16" t="s">
        <v>60</v>
      </c>
      <c r="E30" s="26">
        <f>일위대가!F153</f>
        <v>0</v>
      </c>
      <c r="F30" s="26">
        <f>일위대가!H153</f>
        <v>0</v>
      </c>
      <c r="G30" s="26">
        <f>일위대가!J153</f>
        <v>0</v>
      </c>
      <c r="H30" s="26">
        <f t="shared" si="0"/>
        <v>0</v>
      </c>
      <c r="I30" s="16"/>
      <c r="J30" s="16"/>
      <c r="K30" s="16"/>
      <c r="L30" s="16"/>
      <c r="M30" s="16"/>
      <c r="N30" s="2" t="s">
        <v>52</v>
      </c>
    </row>
    <row r="31" spans="1:14" ht="30" customHeight="1" x14ac:dyDescent="0.3">
      <c r="A31" s="16" t="s">
        <v>69</v>
      </c>
      <c r="B31" s="16" t="s">
        <v>58</v>
      </c>
      <c r="C31" s="16" t="s">
        <v>68</v>
      </c>
      <c r="D31" s="16" t="s">
        <v>60</v>
      </c>
      <c r="E31" s="26">
        <f>일위대가!F159</f>
        <v>0</v>
      </c>
      <c r="F31" s="26">
        <f>일위대가!H159</f>
        <v>0</v>
      </c>
      <c r="G31" s="26">
        <f>일위대가!J159</f>
        <v>0</v>
      </c>
      <c r="H31" s="26">
        <f t="shared" si="0"/>
        <v>0</v>
      </c>
      <c r="I31" s="16"/>
      <c r="J31" s="16"/>
      <c r="K31" s="16"/>
      <c r="L31" s="16"/>
      <c r="M31" s="16"/>
      <c r="N31" s="2" t="s">
        <v>52</v>
      </c>
    </row>
    <row r="32" spans="1:14" ht="30" customHeight="1" x14ac:dyDescent="0.3">
      <c r="A32" s="16" t="s">
        <v>117</v>
      </c>
      <c r="B32" s="16" t="s">
        <v>115</v>
      </c>
      <c r="C32" s="16" t="s">
        <v>103</v>
      </c>
      <c r="D32" s="16" t="s">
        <v>104</v>
      </c>
      <c r="E32" s="26">
        <f>일위대가!F167</f>
        <v>0</v>
      </c>
      <c r="F32" s="26">
        <f>일위대가!H167</f>
        <v>0</v>
      </c>
      <c r="G32" s="26">
        <f>일위대가!J167</f>
        <v>0</v>
      </c>
      <c r="H32" s="26">
        <f t="shared" si="0"/>
        <v>0</v>
      </c>
      <c r="I32" s="16"/>
      <c r="J32" s="16"/>
      <c r="K32" s="16"/>
      <c r="L32" s="16"/>
      <c r="M32" s="16"/>
      <c r="N32" s="2" t="s">
        <v>52</v>
      </c>
    </row>
    <row r="33" spans="1:14" ht="30" customHeight="1" x14ac:dyDescent="0.3">
      <c r="A33" s="16" t="s">
        <v>764</v>
      </c>
      <c r="B33" s="16" t="s">
        <v>765</v>
      </c>
      <c r="C33" s="16" t="s">
        <v>103</v>
      </c>
      <c r="D33" s="16" t="s">
        <v>104</v>
      </c>
      <c r="E33" s="26">
        <f>일위대가!F175</f>
        <v>0</v>
      </c>
      <c r="F33" s="26">
        <f>일위대가!H175</f>
        <v>0</v>
      </c>
      <c r="G33" s="26">
        <f>일위대가!J175</f>
        <v>0</v>
      </c>
      <c r="H33" s="26">
        <f t="shared" si="0"/>
        <v>0</v>
      </c>
      <c r="I33" s="16"/>
      <c r="J33" s="16"/>
      <c r="K33" s="16"/>
      <c r="L33" s="16"/>
      <c r="M33" s="16"/>
      <c r="N33" s="2" t="s">
        <v>52</v>
      </c>
    </row>
    <row r="34" spans="1:14" ht="30" customHeight="1" x14ac:dyDescent="0.3">
      <c r="A34" s="16" t="s">
        <v>119</v>
      </c>
      <c r="B34" s="16" t="s">
        <v>115</v>
      </c>
      <c r="C34" s="16" t="s">
        <v>111</v>
      </c>
      <c r="D34" s="16" t="s">
        <v>104</v>
      </c>
      <c r="E34" s="26">
        <f>일위대가!F183</f>
        <v>0</v>
      </c>
      <c r="F34" s="26">
        <f>일위대가!H183</f>
        <v>0</v>
      </c>
      <c r="G34" s="26">
        <f>일위대가!J183</f>
        <v>0</v>
      </c>
      <c r="H34" s="26">
        <f t="shared" si="0"/>
        <v>0</v>
      </c>
      <c r="I34" s="16"/>
      <c r="J34" s="16"/>
      <c r="K34" s="16"/>
      <c r="L34" s="16"/>
      <c r="M34" s="16"/>
      <c r="N34" s="2" t="s">
        <v>52</v>
      </c>
    </row>
    <row r="35" spans="1:14" ht="30" customHeight="1" x14ac:dyDescent="0.3">
      <c r="A35" s="16" t="s">
        <v>787</v>
      </c>
      <c r="B35" s="16" t="s">
        <v>788</v>
      </c>
      <c r="C35" s="16" t="s">
        <v>789</v>
      </c>
      <c r="D35" s="16" t="s">
        <v>201</v>
      </c>
      <c r="E35" s="26">
        <f>일위대가!F188</f>
        <v>0</v>
      </c>
      <c r="F35" s="26">
        <f>일위대가!H188</f>
        <v>0</v>
      </c>
      <c r="G35" s="26">
        <f>일위대가!J188</f>
        <v>0</v>
      </c>
      <c r="H35" s="26">
        <f t="shared" si="0"/>
        <v>0</v>
      </c>
      <c r="I35" s="16"/>
      <c r="J35" s="16"/>
      <c r="K35" s="16"/>
      <c r="L35" s="16"/>
      <c r="M35" s="16"/>
      <c r="N35" s="2" t="s">
        <v>52</v>
      </c>
    </row>
    <row r="36" spans="1:14" ht="30" customHeight="1" x14ac:dyDescent="0.3">
      <c r="A36" s="16" t="s">
        <v>796</v>
      </c>
      <c r="B36" s="16" t="s">
        <v>788</v>
      </c>
      <c r="C36" s="16" t="s">
        <v>797</v>
      </c>
      <c r="D36" s="16" t="s">
        <v>201</v>
      </c>
      <c r="E36" s="26">
        <f>일위대가!F193</f>
        <v>0</v>
      </c>
      <c r="F36" s="26">
        <f>일위대가!H193</f>
        <v>0</v>
      </c>
      <c r="G36" s="26">
        <f>일위대가!J193</f>
        <v>0</v>
      </c>
      <c r="H36" s="26">
        <f t="shared" ref="H36:H63" si="1">E36+F36+G36</f>
        <v>0</v>
      </c>
      <c r="I36" s="16"/>
      <c r="J36" s="16"/>
      <c r="K36" s="16"/>
      <c r="L36" s="16"/>
      <c r="M36" s="16"/>
      <c r="N36" s="2" t="s">
        <v>52</v>
      </c>
    </row>
    <row r="37" spans="1:14" ht="30" customHeight="1" x14ac:dyDescent="0.3">
      <c r="A37" s="16" t="s">
        <v>802</v>
      </c>
      <c r="B37" s="16" t="s">
        <v>788</v>
      </c>
      <c r="C37" s="16" t="s">
        <v>803</v>
      </c>
      <c r="D37" s="16" t="s">
        <v>201</v>
      </c>
      <c r="E37" s="26">
        <f>일위대가!F198</f>
        <v>0</v>
      </c>
      <c r="F37" s="26">
        <f>일위대가!H198</f>
        <v>0</v>
      </c>
      <c r="G37" s="26">
        <f>일위대가!J198</f>
        <v>0</v>
      </c>
      <c r="H37" s="26">
        <f t="shared" si="1"/>
        <v>0</v>
      </c>
      <c r="I37" s="16"/>
      <c r="J37" s="16"/>
      <c r="K37" s="16"/>
      <c r="L37" s="16"/>
      <c r="M37" s="16"/>
      <c r="N37" s="2" t="s">
        <v>52</v>
      </c>
    </row>
    <row r="38" spans="1:14" ht="30" customHeight="1" x14ac:dyDescent="0.3">
      <c r="A38" s="16" t="s">
        <v>74</v>
      </c>
      <c r="B38" s="16" t="s">
        <v>71</v>
      </c>
      <c r="C38" s="16" t="s">
        <v>72</v>
      </c>
      <c r="D38" s="16" t="s">
        <v>60</v>
      </c>
      <c r="E38" s="26">
        <f>일위대가!F206</f>
        <v>0</v>
      </c>
      <c r="F38" s="26">
        <f>일위대가!H206</f>
        <v>0</v>
      </c>
      <c r="G38" s="26">
        <f>일위대가!J206</f>
        <v>0</v>
      </c>
      <c r="H38" s="26">
        <f t="shared" si="1"/>
        <v>0</v>
      </c>
      <c r="I38" s="16"/>
      <c r="J38" s="16"/>
      <c r="K38" s="16"/>
      <c r="L38" s="16"/>
      <c r="M38" s="16"/>
      <c r="N38" s="2" t="s">
        <v>52</v>
      </c>
    </row>
    <row r="39" spans="1:14" ht="30" customHeight="1" x14ac:dyDescent="0.3">
      <c r="A39" s="16" t="s">
        <v>77</v>
      </c>
      <c r="B39" s="16" t="s">
        <v>71</v>
      </c>
      <c r="C39" s="16" t="s">
        <v>76</v>
      </c>
      <c r="D39" s="16" t="s">
        <v>60</v>
      </c>
      <c r="E39" s="26">
        <f>일위대가!F214</f>
        <v>0</v>
      </c>
      <c r="F39" s="26">
        <f>일위대가!H214</f>
        <v>0</v>
      </c>
      <c r="G39" s="26">
        <f>일위대가!J214</f>
        <v>0</v>
      </c>
      <c r="H39" s="26">
        <f t="shared" si="1"/>
        <v>0</v>
      </c>
      <c r="I39" s="16"/>
      <c r="J39" s="16"/>
      <c r="K39" s="16"/>
      <c r="L39" s="16"/>
      <c r="M39" s="16"/>
      <c r="N39" s="2" t="s">
        <v>52</v>
      </c>
    </row>
    <row r="40" spans="1:14" ht="30" customHeight="1" x14ac:dyDescent="0.3">
      <c r="A40" s="16" t="s">
        <v>80</v>
      </c>
      <c r="B40" s="16" t="s">
        <v>71</v>
      </c>
      <c r="C40" s="16" t="s">
        <v>79</v>
      </c>
      <c r="D40" s="16" t="s">
        <v>60</v>
      </c>
      <c r="E40" s="26">
        <f>일위대가!F222</f>
        <v>0</v>
      </c>
      <c r="F40" s="26">
        <f>일위대가!H222</f>
        <v>0</v>
      </c>
      <c r="G40" s="26">
        <f>일위대가!J222</f>
        <v>0</v>
      </c>
      <c r="H40" s="26">
        <f t="shared" si="1"/>
        <v>0</v>
      </c>
      <c r="I40" s="16"/>
      <c r="J40" s="16"/>
      <c r="K40" s="16"/>
      <c r="L40" s="16"/>
      <c r="M40" s="16"/>
      <c r="N40" s="2" t="s">
        <v>52</v>
      </c>
    </row>
    <row r="41" spans="1:14" ht="30" customHeight="1" x14ac:dyDescent="0.3">
      <c r="A41" s="16" t="s">
        <v>840</v>
      </c>
      <c r="B41" s="16" t="s">
        <v>841</v>
      </c>
      <c r="C41" s="16" t="s">
        <v>103</v>
      </c>
      <c r="D41" s="16" t="s">
        <v>842</v>
      </c>
      <c r="E41" s="26">
        <f>일위대가!F228</f>
        <v>0</v>
      </c>
      <c r="F41" s="26">
        <f>일위대가!H228</f>
        <v>0</v>
      </c>
      <c r="G41" s="26">
        <f>일위대가!J228</f>
        <v>0</v>
      </c>
      <c r="H41" s="26">
        <f t="shared" si="1"/>
        <v>0</v>
      </c>
      <c r="I41" s="16"/>
      <c r="J41" s="16"/>
      <c r="K41" s="16"/>
      <c r="L41" s="16"/>
      <c r="M41" s="16"/>
      <c r="N41" s="2" t="s">
        <v>52</v>
      </c>
    </row>
    <row r="42" spans="1:14" ht="30" customHeight="1" x14ac:dyDescent="0.3">
      <c r="A42" s="16" t="s">
        <v>848</v>
      </c>
      <c r="B42" s="16" t="s">
        <v>841</v>
      </c>
      <c r="C42" s="16" t="s">
        <v>111</v>
      </c>
      <c r="D42" s="16" t="s">
        <v>842</v>
      </c>
      <c r="E42" s="26">
        <f>일위대가!F234</f>
        <v>0</v>
      </c>
      <c r="F42" s="26">
        <f>일위대가!H234</f>
        <v>0</v>
      </c>
      <c r="G42" s="26">
        <f>일위대가!J234</f>
        <v>0</v>
      </c>
      <c r="H42" s="26">
        <f t="shared" si="1"/>
        <v>0</v>
      </c>
      <c r="I42" s="16"/>
      <c r="J42" s="16"/>
      <c r="K42" s="16"/>
      <c r="L42" s="16"/>
      <c r="M42" s="16"/>
      <c r="N42" s="2" t="s">
        <v>52</v>
      </c>
    </row>
    <row r="43" spans="1:14" ht="30" customHeight="1" x14ac:dyDescent="0.3">
      <c r="A43" s="16" t="s">
        <v>854</v>
      </c>
      <c r="B43" s="16" t="s">
        <v>855</v>
      </c>
      <c r="C43" s="16" t="s">
        <v>103</v>
      </c>
      <c r="D43" s="16" t="s">
        <v>842</v>
      </c>
      <c r="E43" s="26">
        <f>일위대가!F240</f>
        <v>0</v>
      </c>
      <c r="F43" s="26">
        <f>일위대가!H240</f>
        <v>0</v>
      </c>
      <c r="G43" s="26">
        <f>일위대가!J240</f>
        <v>0</v>
      </c>
      <c r="H43" s="26">
        <f t="shared" si="1"/>
        <v>0</v>
      </c>
      <c r="I43" s="16"/>
      <c r="J43" s="16"/>
      <c r="K43" s="16"/>
      <c r="L43" s="16"/>
      <c r="M43" s="16"/>
      <c r="N43" s="2" t="s">
        <v>52</v>
      </c>
    </row>
    <row r="44" spans="1:14" ht="30" customHeight="1" x14ac:dyDescent="0.3">
      <c r="A44" s="16" t="s">
        <v>127</v>
      </c>
      <c r="B44" s="16" t="s">
        <v>125</v>
      </c>
      <c r="C44" s="16" t="s">
        <v>126</v>
      </c>
      <c r="D44" s="16" t="s">
        <v>84</v>
      </c>
      <c r="E44" s="26">
        <f>일위대가!F245</f>
        <v>0</v>
      </c>
      <c r="F44" s="26">
        <f>일위대가!H245</f>
        <v>0</v>
      </c>
      <c r="G44" s="26">
        <f>일위대가!J245</f>
        <v>0</v>
      </c>
      <c r="H44" s="26">
        <f t="shared" si="1"/>
        <v>0</v>
      </c>
      <c r="I44" s="16"/>
      <c r="J44" s="16"/>
      <c r="K44" s="16"/>
      <c r="L44" s="16"/>
      <c r="M44" s="16"/>
      <c r="N44" s="2" t="s">
        <v>52</v>
      </c>
    </row>
    <row r="45" spans="1:14" ht="30" customHeight="1" x14ac:dyDescent="0.3">
      <c r="A45" s="16" t="s">
        <v>141</v>
      </c>
      <c r="B45" s="16" t="s">
        <v>140</v>
      </c>
      <c r="C45" s="16" t="s">
        <v>130</v>
      </c>
      <c r="D45" s="16" t="s">
        <v>84</v>
      </c>
      <c r="E45" s="26">
        <f>일위대가!F250</f>
        <v>0</v>
      </c>
      <c r="F45" s="26">
        <f>일위대가!H250</f>
        <v>0</v>
      </c>
      <c r="G45" s="26">
        <f>일위대가!J250</f>
        <v>0</v>
      </c>
      <c r="H45" s="26">
        <f t="shared" si="1"/>
        <v>0</v>
      </c>
      <c r="I45" s="16"/>
      <c r="J45" s="16"/>
      <c r="K45" s="16"/>
      <c r="L45" s="16"/>
      <c r="M45" s="16"/>
      <c r="N45" s="2" t="s">
        <v>52</v>
      </c>
    </row>
    <row r="46" spans="1:14" ht="30" customHeight="1" x14ac:dyDescent="0.3">
      <c r="A46" s="16" t="s">
        <v>143</v>
      </c>
      <c r="B46" s="16" t="s">
        <v>140</v>
      </c>
      <c r="C46" s="16" t="s">
        <v>126</v>
      </c>
      <c r="D46" s="16" t="s">
        <v>84</v>
      </c>
      <c r="E46" s="26">
        <f>일위대가!F255</f>
        <v>0</v>
      </c>
      <c r="F46" s="26">
        <f>일위대가!H255</f>
        <v>0</v>
      </c>
      <c r="G46" s="26">
        <f>일위대가!J255</f>
        <v>0</v>
      </c>
      <c r="H46" s="26">
        <f t="shared" si="1"/>
        <v>0</v>
      </c>
      <c r="I46" s="16"/>
      <c r="J46" s="16"/>
      <c r="K46" s="16"/>
      <c r="L46" s="16"/>
      <c r="M46" s="16"/>
      <c r="N46" s="2" t="s">
        <v>52</v>
      </c>
    </row>
    <row r="47" spans="1:14" ht="30" customHeight="1" x14ac:dyDescent="0.3">
      <c r="A47" s="16" t="s">
        <v>131</v>
      </c>
      <c r="B47" s="16" t="s">
        <v>129</v>
      </c>
      <c r="C47" s="16" t="s">
        <v>130</v>
      </c>
      <c r="D47" s="16" t="s">
        <v>84</v>
      </c>
      <c r="E47" s="26">
        <f>일위대가!F260</f>
        <v>0</v>
      </c>
      <c r="F47" s="26">
        <f>일위대가!H260</f>
        <v>0</v>
      </c>
      <c r="G47" s="26">
        <f>일위대가!J260</f>
        <v>0</v>
      </c>
      <c r="H47" s="26">
        <f t="shared" si="1"/>
        <v>0</v>
      </c>
      <c r="I47" s="16"/>
      <c r="J47" s="16"/>
      <c r="K47" s="16"/>
      <c r="L47" s="16"/>
      <c r="M47" s="16"/>
      <c r="N47" s="2" t="s">
        <v>52</v>
      </c>
    </row>
    <row r="48" spans="1:14" ht="30" customHeight="1" x14ac:dyDescent="0.3">
      <c r="A48" s="16" t="s">
        <v>133</v>
      </c>
      <c r="B48" s="16" t="s">
        <v>129</v>
      </c>
      <c r="C48" s="16" t="s">
        <v>126</v>
      </c>
      <c r="D48" s="16" t="s">
        <v>84</v>
      </c>
      <c r="E48" s="26">
        <f>일위대가!F265</f>
        <v>0</v>
      </c>
      <c r="F48" s="26">
        <f>일위대가!H265</f>
        <v>0</v>
      </c>
      <c r="G48" s="26">
        <f>일위대가!J265</f>
        <v>0</v>
      </c>
      <c r="H48" s="26">
        <f t="shared" si="1"/>
        <v>0</v>
      </c>
      <c r="I48" s="16"/>
      <c r="J48" s="16"/>
      <c r="K48" s="16"/>
      <c r="L48" s="16"/>
      <c r="M48" s="16"/>
      <c r="N48" s="2" t="s">
        <v>52</v>
      </c>
    </row>
    <row r="49" spans="1:14" ht="30" customHeight="1" x14ac:dyDescent="0.3">
      <c r="A49" s="16" t="s">
        <v>888</v>
      </c>
      <c r="B49" s="16" t="s">
        <v>889</v>
      </c>
      <c r="C49" s="16" t="s">
        <v>103</v>
      </c>
      <c r="D49" s="16" t="s">
        <v>842</v>
      </c>
      <c r="E49" s="26">
        <f>일위대가!F271</f>
        <v>0</v>
      </c>
      <c r="F49" s="26">
        <f>일위대가!H271</f>
        <v>0</v>
      </c>
      <c r="G49" s="26">
        <f>일위대가!J271</f>
        <v>0</v>
      </c>
      <c r="H49" s="26">
        <f t="shared" si="1"/>
        <v>0</v>
      </c>
      <c r="I49" s="16"/>
      <c r="J49" s="16"/>
      <c r="K49" s="16"/>
      <c r="L49" s="16"/>
      <c r="M49" s="16"/>
      <c r="N49" s="2" t="s">
        <v>52</v>
      </c>
    </row>
    <row r="50" spans="1:14" ht="30" customHeight="1" x14ac:dyDescent="0.3">
      <c r="A50" s="16" t="s">
        <v>895</v>
      </c>
      <c r="B50" s="16" t="s">
        <v>889</v>
      </c>
      <c r="C50" s="16" t="s">
        <v>111</v>
      </c>
      <c r="D50" s="16" t="s">
        <v>842</v>
      </c>
      <c r="E50" s="26">
        <f>일위대가!F277</f>
        <v>0</v>
      </c>
      <c r="F50" s="26">
        <f>일위대가!H277</f>
        <v>0</v>
      </c>
      <c r="G50" s="26">
        <f>일위대가!J277</f>
        <v>0</v>
      </c>
      <c r="H50" s="26">
        <f t="shared" si="1"/>
        <v>0</v>
      </c>
      <c r="I50" s="16"/>
      <c r="J50" s="16"/>
      <c r="K50" s="16"/>
      <c r="L50" s="16"/>
      <c r="M50" s="16"/>
      <c r="N50" s="2" t="s">
        <v>52</v>
      </c>
    </row>
    <row r="51" spans="1:14" ht="30" customHeight="1" x14ac:dyDescent="0.3">
      <c r="A51" s="16" t="s">
        <v>146</v>
      </c>
      <c r="B51" s="16" t="s">
        <v>145</v>
      </c>
      <c r="C51" s="16" t="s">
        <v>130</v>
      </c>
      <c r="D51" s="16" t="s">
        <v>84</v>
      </c>
      <c r="E51" s="26">
        <f>일위대가!F282</f>
        <v>0</v>
      </c>
      <c r="F51" s="26">
        <f>일위대가!H282</f>
        <v>0</v>
      </c>
      <c r="G51" s="26">
        <f>일위대가!J282</f>
        <v>0</v>
      </c>
      <c r="H51" s="26">
        <f t="shared" si="1"/>
        <v>0</v>
      </c>
      <c r="I51" s="16"/>
      <c r="J51" s="16"/>
      <c r="K51" s="16"/>
      <c r="L51" s="16"/>
      <c r="M51" s="16"/>
      <c r="N51" s="2" t="s">
        <v>52</v>
      </c>
    </row>
    <row r="52" spans="1:14" ht="30" customHeight="1" x14ac:dyDescent="0.3">
      <c r="A52" s="16" t="s">
        <v>136</v>
      </c>
      <c r="B52" s="16" t="s">
        <v>135</v>
      </c>
      <c r="C52" s="16" t="s">
        <v>130</v>
      </c>
      <c r="D52" s="16" t="s">
        <v>84</v>
      </c>
      <c r="E52" s="26">
        <f>일위대가!F287</f>
        <v>0</v>
      </c>
      <c r="F52" s="26">
        <f>일위대가!H287</f>
        <v>0</v>
      </c>
      <c r="G52" s="26">
        <f>일위대가!J287</f>
        <v>0</v>
      </c>
      <c r="H52" s="26">
        <f t="shared" si="1"/>
        <v>0</v>
      </c>
      <c r="I52" s="16"/>
      <c r="J52" s="16"/>
      <c r="K52" s="16"/>
      <c r="L52" s="16"/>
      <c r="M52" s="16"/>
      <c r="N52" s="2" t="s">
        <v>52</v>
      </c>
    </row>
    <row r="53" spans="1:14" ht="30" customHeight="1" x14ac:dyDescent="0.3">
      <c r="A53" s="16" t="s">
        <v>138</v>
      </c>
      <c r="B53" s="16" t="s">
        <v>135</v>
      </c>
      <c r="C53" s="16" t="s">
        <v>126</v>
      </c>
      <c r="D53" s="16" t="s">
        <v>84</v>
      </c>
      <c r="E53" s="26">
        <f>일위대가!F292</f>
        <v>0</v>
      </c>
      <c r="F53" s="26">
        <f>일위대가!H292</f>
        <v>0</v>
      </c>
      <c r="G53" s="26">
        <f>일위대가!J292</f>
        <v>0</v>
      </c>
      <c r="H53" s="26">
        <f t="shared" si="1"/>
        <v>0</v>
      </c>
      <c r="I53" s="16"/>
      <c r="J53" s="16"/>
      <c r="K53" s="16"/>
      <c r="L53" s="16"/>
      <c r="M53" s="16"/>
      <c r="N53" s="2" t="s">
        <v>52</v>
      </c>
    </row>
    <row r="54" spans="1:14" ht="30" customHeight="1" x14ac:dyDescent="0.3">
      <c r="A54" s="16" t="s">
        <v>150</v>
      </c>
      <c r="B54" s="16" t="s">
        <v>148</v>
      </c>
      <c r="C54" s="16" t="s">
        <v>149</v>
      </c>
      <c r="D54" s="16" t="s">
        <v>104</v>
      </c>
      <c r="E54" s="26">
        <f>일위대가!F307</f>
        <v>0</v>
      </c>
      <c r="F54" s="26">
        <f>일위대가!H307</f>
        <v>0</v>
      </c>
      <c r="G54" s="26">
        <f>일위대가!J307</f>
        <v>0</v>
      </c>
      <c r="H54" s="26">
        <f t="shared" si="1"/>
        <v>0</v>
      </c>
      <c r="I54" s="16"/>
      <c r="J54" s="16"/>
      <c r="K54" s="16"/>
      <c r="L54" s="16"/>
      <c r="M54" s="16"/>
      <c r="N54" s="2" t="s">
        <v>52</v>
      </c>
    </row>
    <row r="55" spans="1:14" ht="30" customHeight="1" x14ac:dyDescent="0.3">
      <c r="A55" s="16" t="s">
        <v>223</v>
      </c>
      <c r="B55" s="16" t="s">
        <v>222</v>
      </c>
      <c r="C55" s="16" t="s">
        <v>68</v>
      </c>
      <c r="D55" s="16" t="s">
        <v>60</v>
      </c>
      <c r="E55" s="26">
        <f>일위대가!F313</f>
        <v>0</v>
      </c>
      <c r="F55" s="26">
        <f>일위대가!H313</f>
        <v>0</v>
      </c>
      <c r="G55" s="26">
        <f>일위대가!J313</f>
        <v>0</v>
      </c>
      <c r="H55" s="26">
        <f t="shared" si="1"/>
        <v>0</v>
      </c>
      <c r="I55" s="16"/>
      <c r="J55" s="16"/>
      <c r="K55" s="16"/>
      <c r="L55" s="16"/>
      <c r="M55" s="16"/>
      <c r="N55" s="2" t="s">
        <v>52</v>
      </c>
    </row>
    <row r="56" spans="1:14" ht="30" customHeight="1" x14ac:dyDescent="0.3">
      <c r="A56" s="16" t="s">
        <v>191</v>
      </c>
      <c r="B56" s="16" t="s">
        <v>188</v>
      </c>
      <c r="C56" s="16" t="s">
        <v>189</v>
      </c>
      <c r="D56" s="16" t="s">
        <v>190</v>
      </c>
      <c r="E56" s="26">
        <f>일위대가!F321</f>
        <v>0</v>
      </c>
      <c r="F56" s="26">
        <f>일위대가!H321</f>
        <v>0</v>
      </c>
      <c r="G56" s="26">
        <f>일위대가!J321</f>
        <v>0</v>
      </c>
      <c r="H56" s="26">
        <f t="shared" si="1"/>
        <v>0</v>
      </c>
      <c r="I56" s="16"/>
      <c r="J56" s="16"/>
      <c r="K56" s="16"/>
      <c r="L56" s="16"/>
      <c r="M56" s="16"/>
      <c r="N56" s="2" t="s">
        <v>52</v>
      </c>
    </row>
    <row r="57" spans="1:14" ht="30" customHeight="1" x14ac:dyDescent="0.3">
      <c r="A57" s="16" t="s">
        <v>195</v>
      </c>
      <c r="B57" s="16" t="s">
        <v>193</v>
      </c>
      <c r="C57" s="16" t="s">
        <v>194</v>
      </c>
      <c r="D57" s="16" t="s">
        <v>190</v>
      </c>
      <c r="E57" s="26">
        <f>일위대가!F329</f>
        <v>0</v>
      </c>
      <c r="F57" s="26">
        <f>일위대가!H329</f>
        <v>0</v>
      </c>
      <c r="G57" s="26">
        <f>일위대가!J329</f>
        <v>0</v>
      </c>
      <c r="H57" s="26">
        <f t="shared" si="1"/>
        <v>0</v>
      </c>
      <c r="I57" s="16"/>
      <c r="J57" s="16"/>
      <c r="K57" s="16"/>
      <c r="L57" s="16"/>
      <c r="M57" s="16"/>
      <c r="N57" s="2" t="s">
        <v>52</v>
      </c>
    </row>
    <row r="58" spans="1:14" ht="30" customHeight="1" x14ac:dyDescent="0.3">
      <c r="A58" s="16" t="s">
        <v>202</v>
      </c>
      <c r="B58" s="16" t="s">
        <v>199</v>
      </c>
      <c r="C58" s="16" t="s">
        <v>200</v>
      </c>
      <c r="D58" s="16" t="s">
        <v>201</v>
      </c>
      <c r="E58" s="26">
        <f>일위대가!F335</f>
        <v>0</v>
      </c>
      <c r="F58" s="26">
        <f>일위대가!H335</f>
        <v>0</v>
      </c>
      <c r="G58" s="26">
        <f>일위대가!J335</f>
        <v>0</v>
      </c>
      <c r="H58" s="26">
        <f t="shared" si="1"/>
        <v>0</v>
      </c>
      <c r="I58" s="16"/>
      <c r="J58" s="16"/>
      <c r="K58" s="16"/>
      <c r="L58" s="16"/>
      <c r="M58" s="16"/>
      <c r="N58" s="2" t="s">
        <v>52</v>
      </c>
    </row>
    <row r="59" spans="1:14" ht="30" customHeight="1" x14ac:dyDescent="0.3">
      <c r="A59" s="16" t="s">
        <v>205</v>
      </c>
      <c r="B59" s="16" t="s">
        <v>199</v>
      </c>
      <c r="C59" s="16" t="s">
        <v>204</v>
      </c>
      <c r="D59" s="16" t="s">
        <v>201</v>
      </c>
      <c r="E59" s="26">
        <f>일위대가!F341</f>
        <v>0</v>
      </c>
      <c r="F59" s="26">
        <f>일위대가!H341</f>
        <v>0</v>
      </c>
      <c r="G59" s="26">
        <f>일위대가!J341</f>
        <v>0</v>
      </c>
      <c r="H59" s="26">
        <f t="shared" si="1"/>
        <v>0</v>
      </c>
      <c r="I59" s="16"/>
      <c r="J59" s="16"/>
      <c r="K59" s="16"/>
      <c r="L59" s="16"/>
      <c r="M59" s="16"/>
      <c r="N59" s="2" t="s">
        <v>52</v>
      </c>
    </row>
    <row r="60" spans="1:14" ht="30" customHeight="1" x14ac:dyDescent="0.3">
      <c r="A60" s="16" t="s">
        <v>208</v>
      </c>
      <c r="B60" s="16" t="s">
        <v>199</v>
      </c>
      <c r="C60" s="16" t="s">
        <v>207</v>
      </c>
      <c r="D60" s="16" t="s">
        <v>201</v>
      </c>
      <c r="E60" s="26">
        <f>일위대가!F347</f>
        <v>0</v>
      </c>
      <c r="F60" s="26">
        <f>일위대가!H347</f>
        <v>0</v>
      </c>
      <c r="G60" s="26">
        <f>일위대가!J347</f>
        <v>0</v>
      </c>
      <c r="H60" s="26">
        <f t="shared" si="1"/>
        <v>0</v>
      </c>
      <c r="I60" s="16"/>
      <c r="J60" s="16"/>
      <c r="K60" s="16"/>
      <c r="L60" s="16"/>
      <c r="M60" s="16"/>
      <c r="N60" s="2" t="s">
        <v>52</v>
      </c>
    </row>
    <row r="61" spans="1:14" ht="30" customHeight="1" x14ac:dyDescent="0.3">
      <c r="A61" s="16" t="s">
        <v>212</v>
      </c>
      <c r="B61" s="16" t="s">
        <v>210</v>
      </c>
      <c r="C61" s="16" t="s">
        <v>211</v>
      </c>
      <c r="D61" s="16" t="s">
        <v>201</v>
      </c>
      <c r="E61" s="26">
        <f>일위대가!F352</f>
        <v>0</v>
      </c>
      <c r="F61" s="26">
        <f>일위대가!H352</f>
        <v>0</v>
      </c>
      <c r="G61" s="26">
        <f>일위대가!J352</f>
        <v>0</v>
      </c>
      <c r="H61" s="26">
        <f t="shared" si="1"/>
        <v>0</v>
      </c>
      <c r="I61" s="16"/>
      <c r="J61" s="16"/>
      <c r="K61" s="16"/>
      <c r="L61" s="16"/>
      <c r="M61" s="16"/>
      <c r="N61" s="2" t="s">
        <v>52</v>
      </c>
    </row>
    <row r="62" spans="1:14" ht="30" customHeight="1" x14ac:dyDescent="0.3">
      <c r="A62" s="16" t="s">
        <v>215</v>
      </c>
      <c r="B62" s="16" t="s">
        <v>210</v>
      </c>
      <c r="C62" s="16" t="s">
        <v>214</v>
      </c>
      <c r="D62" s="16" t="s">
        <v>201</v>
      </c>
      <c r="E62" s="26">
        <f>일위대가!F357</f>
        <v>0</v>
      </c>
      <c r="F62" s="26">
        <f>일위대가!H357</f>
        <v>0</v>
      </c>
      <c r="G62" s="26">
        <f>일위대가!J357</f>
        <v>0</v>
      </c>
      <c r="H62" s="26">
        <f t="shared" si="1"/>
        <v>0</v>
      </c>
      <c r="I62" s="16"/>
      <c r="J62" s="16"/>
      <c r="K62" s="16"/>
      <c r="L62" s="16"/>
      <c r="M62" s="16"/>
      <c r="N62" s="2" t="s">
        <v>52</v>
      </c>
    </row>
    <row r="63" spans="1:14" ht="30" customHeight="1" x14ac:dyDescent="0.3">
      <c r="A63" s="16" t="s">
        <v>218</v>
      </c>
      <c r="B63" s="16" t="s">
        <v>210</v>
      </c>
      <c r="C63" s="16" t="s">
        <v>217</v>
      </c>
      <c r="D63" s="16" t="s">
        <v>201</v>
      </c>
      <c r="E63" s="26">
        <f>일위대가!F362</f>
        <v>0</v>
      </c>
      <c r="F63" s="26">
        <f>일위대가!H362</f>
        <v>0</v>
      </c>
      <c r="G63" s="26">
        <f>일위대가!J362</f>
        <v>0</v>
      </c>
      <c r="H63" s="26">
        <f t="shared" si="1"/>
        <v>0</v>
      </c>
      <c r="I63" s="16"/>
      <c r="J63" s="16"/>
      <c r="K63" s="16"/>
      <c r="L63" s="16"/>
      <c r="M63" s="16"/>
      <c r="N63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79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362"/>
  <sheetViews>
    <sheetView topLeftCell="A353" workbookViewId="0">
      <selection activeCell="I26" sqref="I26:I3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85" t="s">
        <v>2</v>
      </c>
      <c r="B2" s="85" t="s">
        <v>3</v>
      </c>
      <c r="C2" s="85" t="s">
        <v>4</v>
      </c>
      <c r="D2" s="85" t="s">
        <v>5</v>
      </c>
      <c r="E2" s="85" t="s">
        <v>6</v>
      </c>
      <c r="F2" s="85"/>
      <c r="G2" s="85" t="s">
        <v>9</v>
      </c>
      <c r="H2" s="85"/>
      <c r="I2" s="85" t="s">
        <v>10</v>
      </c>
      <c r="J2" s="85"/>
      <c r="K2" s="85" t="s">
        <v>11</v>
      </c>
      <c r="L2" s="85"/>
      <c r="M2" s="85" t="s">
        <v>12</v>
      </c>
      <c r="N2" s="87" t="s">
        <v>510</v>
      </c>
      <c r="O2" s="87" t="s">
        <v>20</v>
      </c>
      <c r="P2" s="87" t="s">
        <v>22</v>
      </c>
      <c r="Q2" s="87" t="s">
        <v>23</v>
      </c>
      <c r="R2" s="87" t="s">
        <v>24</v>
      </c>
      <c r="S2" s="87" t="s">
        <v>25</v>
      </c>
      <c r="T2" s="87" t="s">
        <v>26</v>
      </c>
      <c r="U2" s="87" t="s">
        <v>27</v>
      </c>
      <c r="V2" s="87" t="s">
        <v>28</v>
      </c>
      <c r="W2" s="87" t="s">
        <v>29</v>
      </c>
      <c r="X2" s="87" t="s">
        <v>30</v>
      </c>
      <c r="Y2" s="87" t="s">
        <v>31</v>
      </c>
      <c r="Z2" s="87" t="s">
        <v>32</v>
      </c>
      <c r="AA2" s="87" t="s">
        <v>33</v>
      </c>
      <c r="AB2" s="87" t="s">
        <v>34</v>
      </c>
      <c r="AC2" s="87" t="s">
        <v>35</v>
      </c>
      <c r="AD2" s="87" t="s">
        <v>36</v>
      </c>
      <c r="AE2" s="87" t="s">
        <v>37</v>
      </c>
      <c r="AF2" s="87" t="s">
        <v>38</v>
      </c>
      <c r="AG2" s="87" t="s">
        <v>39</v>
      </c>
      <c r="AH2" s="87" t="s">
        <v>40</v>
      </c>
      <c r="AI2" s="87" t="s">
        <v>41</v>
      </c>
      <c r="AJ2" s="87" t="s">
        <v>42</v>
      </c>
      <c r="AK2" s="87" t="s">
        <v>43</v>
      </c>
      <c r="AL2" s="87" t="s">
        <v>44</v>
      </c>
      <c r="AM2" s="87" t="s">
        <v>45</v>
      </c>
      <c r="AN2" s="87" t="s">
        <v>46</v>
      </c>
      <c r="AO2" s="87" t="s">
        <v>47</v>
      </c>
      <c r="AP2" s="87" t="s">
        <v>511</v>
      </c>
      <c r="AQ2" s="87" t="s">
        <v>512</v>
      </c>
      <c r="AR2" s="87" t="s">
        <v>513</v>
      </c>
      <c r="AS2" s="87" t="s">
        <v>514</v>
      </c>
      <c r="AT2" s="87" t="s">
        <v>515</v>
      </c>
      <c r="AU2" s="87" t="s">
        <v>516</v>
      </c>
      <c r="AV2" s="87" t="s">
        <v>48</v>
      </c>
      <c r="AW2" s="87" t="s">
        <v>517</v>
      </c>
      <c r="AX2" s="1" t="s">
        <v>509</v>
      </c>
      <c r="AY2" s="1" t="s">
        <v>21</v>
      </c>
      <c r="AZ2" s="1" t="s">
        <v>518</v>
      </c>
    </row>
    <row r="3" spans="1:52" ht="30" customHeight="1" x14ac:dyDescent="0.3">
      <c r="A3" s="85"/>
      <c r="B3" s="85"/>
      <c r="C3" s="85"/>
      <c r="D3" s="85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85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</row>
    <row r="4" spans="1:52" ht="30" customHeight="1" x14ac:dyDescent="0.3">
      <c r="A4" s="19" t="s">
        <v>519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520</v>
      </c>
    </row>
    <row r="5" spans="1:52" ht="30" customHeight="1" x14ac:dyDescent="0.3">
      <c r="A5" s="22" t="s">
        <v>521</v>
      </c>
      <c r="B5" s="22" t="s">
        <v>522</v>
      </c>
      <c r="C5" s="22" t="s">
        <v>190</v>
      </c>
      <c r="D5" s="23">
        <v>0.28199999999999997</v>
      </c>
      <c r="E5" s="25">
        <f>단가대비표!O5</f>
        <v>0</v>
      </c>
      <c r="F5" s="28">
        <f>TRUNC(E5*D5,1)</f>
        <v>0</v>
      </c>
      <c r="G5" s="25">
        <f>단가대비표!P5</f>
        <v>0</v>
      </c>
      <c r="H5" s="28">
        <f>TRUNC(G5*D5,1)</f>
        <v>0</v>
      </c>
      <c r="I5" s="25"/>
      <c r="J5" s="28">
        <f>TRUNC(I5*D5,1)</f>
        <v>0</v>
      </c>
      <c r="K5" s="25">
        <f t="shared" ref="K5:L8" si="0">TRUNC(E5+G5+I5,1)</f>
        <v>0</v>
      </c>
      <c r="L5" s="28">
        <f t="shared" si="0"/>
        <v>0</v>
      </c>
      <c r="M5" s="22" t="s">
        <v>525</v>
      </c>
      <c r="N5" s="2" t="s">
        <v>520</v>
      </c>
      <c r="O5" s="2" t="s">
        <v>526</v>
      </c>
      <c r="P5" s="2" t="s">
        <v>63</v>
      </c>
      <c r="Q5" s="2" t="s">
        <v>63</v>
      </c>
      <c r="R5" s="2" t="s">
        <v>62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527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2" t="s">
        <v>528</v>
      </c>
      <c r="B6" s="22" t="s">
        <v>529</v>
      </c>
      <c r="C6" s="22" t="s">
        <v>530</v>
      </c>
      <c r="D6" s="23">
        <v>9.3000000000000007</v>
      </c>
      <c r="E6" s="25">
        <f>단가대비표!O13</f>
        <v>0</v>
      </c>
      <c r="F6" s="28">
        <f>TRUNC(E6*D6,1)</f>
        <v>0</v>
      </c>
      <c r="G6" s="25">
        <f>단가대비표!P13</f>
        <v>0</v>
      </c>
      <c r="H6" s="28">
        <f>TRUNC(G6*D6,1)</f>
        <v>0</v>
      </c>
      <c r="I6" s="25">
        <f>단가대비표!V13</f>
        <v>0</v>
      </c>
      <c r="J6" s="28">
        <f>TRUNC(I6*D6,1)</f>
        <v>0</v>
      </c>
      <c r="K6" s="25">
        <f t="shared" si="0"/>
        <v>0</v>
      </c>
      <c r="L6" s="28">
        <f t="shared" si="0"/>
        <v>0</v>
      </c>
      <c r="M6" s="22" t="s">
        <v>52</v>
      </c>
      <c r="N6" s="2" t="s">
        <v>520</v>
      </c>
      <c r="O6" s="2" t="s">
        <v>531</v>
      </c>
      <c r="P6" s="2" t="s">
        <v>63</v>
      </c>
      <c r="Q6" s="2" t="s">
        <v>63</v>
      </c>
      <c r="R6" s="2" t="s">
        <v>62</v>
      </c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532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2" t="s">
        <v>533</v>
      </c>
      <c r="B7" s="22" t="s">
        <v>534</v>
      </c>
      <c r="C7" s="22" t="s">
        <v>178</v>
      </c>
      <c r="D7" s="23">
        <v>1</v>
      </c>
      <c r="E7" s="25">
        <f>TRUNC(SUMIF(V5:V8, RIGHTB(O7, 1), F5:F8)*U7, 2)</f>
        <v>0</v>
      </c>
      <c r="F7" s="28">
        <f>TRUNC(E7*D7,1)</f>
        <v>0</v>
      </c>
      <c r="G7" s="25">
        <v>0</v>
      </c>
      <c r="H7" s="28">
        <f>TRUNC(G7*D7,1)</f>
        <v>0</v>
      </c>
      <c r="I7" s="25">
        <v>0</v>
      </c>
      <c r="J7" s="28">
        <f>TRUNC(I7*D7,1)</f>
        <v>0</v>
      </c>
      <c r="K7" s="25">
        <f t="shared" si="0"/>
        <v>0</v>
      </c>
      <c r="L7" s="28">
        <f t="shared" si="0"/>
        <v>0</v>
      </c>
      <c r="M7" s="22" t="s">
        <v>52</v>
      </c>
      <c r="N7" s="2" t="s">
        <v>520</v>
      </c>
      <c r="O7" s="2" t="s">
        <v>461</v>
      </c>
      <c r="P7" s="2" t="s">
        <v>63</v>
      </c>
      <c r="Q7" s="2" t="s">
        <v>63</v>
      </c>
      <c r="R7" s="2" t="s">
        <v>63</v>
      </c>
      <c r="S7" s="3">
        <v>0</v>
      </c>
      <c r="T7" s="3">
        <v>0</v>
      </c>
      <c r="U7" s="3">
        <v>0.38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535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2" t="s">
        <v>536</v>
      </c>
      <c r="B8" s="22" t="s">
        <v>363</v>
      </c>
      <c r="C8" s="22" t="s">
        <v>364</v>
      </c>
      <c r="D8" s="23">
        <v>1</v>
      </c>
      <c r="E8" s="25">
        <f>TRUNC(단가대비표!O75*1/8*16/12*25/20, 1)</f>
        <v>0</v>
      </c>
      <c r="F8" s="28">
        <f>TRUNC(E8*D8,1)</f>
        <v>0</v>
      </c>
      <c r="G8" s="25">
        <f>TRUNC(단가대비표!P75*1/8*16/12*25/20, 1)</f>
        <v>0</v>
      </c>
      <c r="H8" s="28">
        <f>TRUNC(G8*D8,1)</f>
        <v>0</v>
      </c>
      <c r="I8" s="25">
        <f>TRUNC(단가대비표!V75*1/8*16/12*25/20, 1)</f>
        <v>0</v>
      </c>
      <c r="J8" s="28">
        <f>TRUNC(I8*D8,1)</f>
        <v>0</v>
      </c>
      <c r="K8" s="25">
        <f t="shared" si="0"/>
        <v>0</v>
      </c>
      <c r="L8" s="28">
        <f t="shared" si="0"/>
        <v>0</v>
      </c>
      <c r="M8" s="22" t="s">
        <v>52</v>
      </c>
      <c r="N8" s="2" t="s">
        <v>520</v>
      </c>
      <c r="O8" s="2" t="s">
        <v>537</v>
      </c>
      <c r="P8" s="2" t="s">
        <v>63</v>
      </c>
      <c r="Q8" s="2" t="s">
        <v>63</v>
      </c>
      <c r="R8" s="2" t="s">
        <v>62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538</v>
      </c>
      <c r="AX8" s="2" t="s">
        <v>62</v>
      </c>
      <c r="AY8" s="2" t="s">
        <v>52</v>
      </c>
      <c r="AZ8" s="2" t="s">
        <v>52</v>
      </c>
    </row>
    <row r="9" spans="1:52" ht="30" customHeight="1" x14ac:dyDescent="0.3">
      <c r="A9" s="22" t="s">
        <v>539</v>
      </c>
      <c r="B9" s="22" t="s">
        <v>52</v>
      </c>
      <c r="C9" s="22" t="s">
        <v>52</v>
      </c>
      <c r="D9" s="23"/>
      <c r="E9" s="25"/>
      <c r="F9" s="28">
        <f>TRUNC(SUMIF(N5:N8, N4, F5:F8),0)</f>
        <v>0</v>
      </c>
      <c r="G9" s="25"/>
      <c r="H9" s="28">
        <f>TRUNC(SUMIF(N5:N8, N4, H5:H8),0)</f>
        <v>0</v>
      </c>
      <c r="I9" s="25"/>
      <c r="J9" s="28">
        <f>TRUNC(SUMIF(N5:N8, N4, J5:J8),0)</f>
        <v>0</v>
      </c>
      <c r="K9" s="25"/>
      <c r="L9" s="28">
        <f>F9+H9+J9</f>
        <v>0</v>
      </c>
      <c r="M9" s="22" t="s">
        <v>52</v>
      </c>
      <c r="N9" s="2" t="s">
        <v>163</v>
      </c>
      <c r="O9" s="2" t="s">
        <v>163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3"/>
      <c r="B10" s="23"/>
      <c r="C10" s="23"/>
      <c r="D10" s="23"/>
      <c r="E10" s="25"/>
      <c r="F10" s="28"/>
      <c r="G10" s="25"/>
      <c r="H10" s="28"/>
      <c r="I10" s="25"/>
      <c r="J10" s="28"/>
      <c r="K10" s="25"/>
      <c r="L10" s="28"/>
      <c r="M10" s="23"/>
    </row>
    <row r="11" spans="1:52" ht="30" customHeight="1" x14ac:dyDescent="0.3">
      <c r="A11" s="19" t="s">
        <v>540</v>
      </c>
      <c r="B11" s="20"/>
      <c r="C11" s="20"/>
      <c r="D11" s="20"/>
      <c r="E11" s="24"/>
      <c r="F11" s="27"/>
      <c r="G11" s="24"/>
      <c r="H11" s="27"/>
      <c r="I11" s="24"/>
      <c r="J11" s="27"/>
      <c r="K11" s="24"/>
      <c r="L11" s="27"/>
      <c r="M11" s="21"/>
      <c r="N11" s="1" t="s">
        <v>541</v>
      </c>
    </row>
    <row r="12" spans="1:52" ht="30" customHeight="1" x14ac:dyDescent="0.3">
      <c r="A12" s="22" t="s">
        <v>521</v>
      </c>
      <c r="B12" s="22" t="s">
        <v>542</v>
      </c>
      <c r="C12" s="22" t="s">
        <v>190</v>
      </c>
      <c r="D12" s="23">
        <v>0.22789999999999999</v>
      </c>
      <c r="E12" s="25">
        <f>단가대비표!O6</f>
        <v>0</v>
      </c>
      <c r="F12" s="28">
        <f>TRUNC(E12*D12,1)</f>
        <v>0</v>
      </c>
      <c r="G12" s="25">
        <f>단가대비표!P6</f>
        <v>0</v>
      </c>
      <c r="H12" s="28">
        <f>TRUNC(G12*D12,1)</f>
        <v>0</v>
      </c>
      <c r="I12" s="25"/>
      <c r="J12" s="28">
        <f>TRUNC(I12*D12,1)</f>
        <v>0</v>
      </c>
      <c r="K12" s="25">
        <f t="shared" ref="K12:L15" si="1">TRUNC(E12+G12+I12,1)</f>
        <v>0</v>
      </c>
      <c r="L12" s="28">
        <f t="shared" si="1"/>
        <v>0</v>
      </c>
      <c r="M12" s="22" t="s">
        <v>525</v>
      </c>
      <c r="N12" s="2" t="s">
        <v>541</v>
      </c>
      <c r="O12" s="2" t="s">
        <v>543</v>
      </c>
      <c r="P12" s="2" t="s">
        <v>63</v>
      </c>
      <c r="Q12" s="2" t="s">
        <v>63</v>
      </c>
      <c r="R12" s="2" t="s">
        <v>62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544</v>
      </c>
      <c r="AX12" s="2" t="s">
        <v>52</v>
      </c>
      <c r="AY12" s="2" t="s">
        <v>52</v>
      </c>
      <c r="AZ12" s="2" t="s">
        <v>52</v>
      </c>
    </row>
    <row r="13" spans="1:52" ht="30" customHeight="1" x14ac:dyDescent="0.3">
      <c r="A13" s="22" t="s">
        <v>528</v>
      </c>
      <c r="B13" s="22" t="s">
        <v>529</v>
      </c>
      <c r="C13" s="22" t="s">
        <v>530</v>
      </c>
      <c r="D13" s="23">
        <v>15.9</v>
      </c>
      <c r="E13" s="25">
        <f>단가대비표!O13</f>
        <v>0</v>
      </c>
      <c r="F13" s="28">
        <f>TRUNC(E13*D13,1)</f>
        <v>0</v>
      </c>
      <c r="G13" s="25">
        <f>단가대비표!P13</f>
        <v>0</v>
      </c>
      <c r="H13" s="28">
        <f>TRUNC(G13*D13,1)</f>
        <v>0</v>
      </c>
      <c r="I13" s="25">
        <f>단가대비표!V13</f>
        <v>0</v>
      </c>
      <c r="J13" s="28">
        <f>TRUNC(I13*D13,1)</f>
        <v>0</v>
      </c>
      <c r="K13" s="25">
        <f t="shared" si="1"/>
        <v>0</v>
      </c>
      <c r="L13" s="28">
        <f t="shared" si="1"/>
        <v>0</v>
      </c>
      <c r="M13" s="22" t="s">
        <v>52</v>
      </c>
      <c r="N13" s="2" t="s">
        <v>541</v>
      </c>
      <c r="O13" s="2" t="s">
        <v>531</v>
      </c>
      <c r="P13" s="2" t="s">
        <v>63</v>
      </c>
      <c r="Q13" s="2" t="s">
        <v>63</v>
      </c>
      <c r="R13" s="2" t="s">
        <v>62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545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2" t="s">
        <v>533</v>
      </c>
      <c r="B14" s="22" t="s">
        <v>534</v>
      </c>
      <c r="C14" s="22" t="s">
        <v>178</v>
      </c>
      <c r="D14" s="23">
        <v>1</v>
      </c>
      <c r="E14" s="25">
        <f>TRUNC(SUMIF(V12:V15, RIGHTB(O14, 1), F12:F15)*U14, 2)</f>
        <v>0</v>
      </c>
      <c r="F14" s="28">
        <f>TRUNC(E14*D14,1)</f>
        <v>0</v>
      </c>
      <c r="G14" s="25">
        <v>0</v>
      </c>
      <c r="H14" s="28">
        <f>TRUNC(G14*D14,1)</f>
        <v>0</v>
      </c>
      <c r="I14" s="25">
        <v>0</v>
      </c>
      <c r="J14" s="28">
        <f>TRUNC(I14*D14,1)</f>
        <v>0</v>
      </c>
      <c r="K14" s="25">
        <f t="shared" si="1"/>
        <v>0</v>
      </c>
      <c r="L14" s="28">
        <f t="shared" si="1"/>
        <v>0</v>
      </c>
      <c r="M14" s="22" t="s">
        <v>52</v>
      </c>
      <c r="N14" s="2" t="s">
        <v>541</v>
      </c>
      <c r="O14" s="2" t="s">
        <v>461</v>
      </c>
      <c r="P14" s="2" t="s">
        <v>63</v>
      </c>
      <c r="Q14" s="2" t="s">
        <v>63</v>
      </c>
      <c r="R14" s="2" t="s">
        <v>63</v>
      </c>
      <c r="S14" s="3">
        <v>0</v>
      </c>
      <c r="T14" s="3">
        <v>0</v>
      </c>
      <c r="U14" s="3">
        <v>0.38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546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2" t="s">
        <v>547</v>
      </c>
      <c r="B15" s="22" t="s">
        <v>363</v>
      </c>
      <c r="C15" s="22" t="s">
        <v>364</v>
      </c>
      <c r="D15" s="23">
        <v>1</v>
      </c>
      <c r="E15" s="25">
        <f>TRUNC(단가대비표!O74*1/8*16/12*25/20, 1)</f>
        <v>0</v>
      </c>
      <c r="F15" s="28">
        <f>TRUNC(E15*D15,1)</f>
        <v>0</v>
      </c>
      <c r="G15" s="25">
        <f>TRUNC(단가대비표!P74*1/8*16/12*25/20, 1)</f>
        <v>0</v>
      </c>
      <c r="H15" s="28">
        <f>TRUNC(G15*D15,1)</f>
        <v>0</v>
      </c>
      <c r="I15" s="25">
        <f>TRUNC(단가대비표!V74*1/8*16/12*25/20, 1)</f>
        <v>0</v>
      </c>
      <c r="J15" s="28">
        <f>TRUNC(I15*D15,1)</f>
        <v>0</v>
      </c>
      <c r="K15" s="25">
        <f t="shared" si="1"/>
        <v>0</v>
      </c>
      <c r="L15" s="28">
        <f t="shared" si="1"/>
        <v>0</v>
      </c>
      <c r="M15" s="22" t="s">
        <v>52</v>
      </c>
      <c r="N15" s="2" t="s">
        <v>541</v>
      </c>
      <c r="O15" s="2" t="s">
        <v>548</v>
      </c>
      <c r="P15" s="2" t="s">
        <v>63</v>
      </c>
      <c r="Q15" s="2" t="s">
        <v>63</v>
      </c>
      <c r="R15" s="2" t="s">
        <v>62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549</v>
      </c>
      <c r="AX15" s="2" t="s">
        <v>62</v>
      </c>
      <c r="AY15" s="2" t="s">
        <v>52</v>
      </c>
      <c r="AZ15" s="2" t="s">
        <v>52</v>
      </c>
    </row>
    <row r="16" spans="1:52" ht="30" customHeight="1" x14ac:dyDescent="0.3">
      <c r="A16" s="22" t="s">
        <v>539</v>
      </c>
      <c r="B16" s="22" t="s">
        <v>52</v>
      </c>
      <c r="C16" s="22" t="s">
        <v>52</v>
      </c>
      <c r="D16" s="23"/>
      <c r="E16" s="25"/>
      <c r="F16" s="28">
        <f>TRUNC(SUMIF(N12:N15, N11, F12:F15),0)</f>
        <v>0</v>
      </c>
      <c r="G16" s="25"/>
      <c r="H16" s="28">
        <f>TRUNC(SUMIF(N12:N15, N11, H12:H15),0)</f>
        <v>0</v>
      </c>
      <c r="I16" s="25"/>
      <c r="J16" s="28">
        <f>TRUNC(SUMIF(N12:N15, N11, J12:J15),0)</f>
        <v>0</v>
      </c>
      <c r="K16" s="25"/>
      <c r="L16" s="28">
        <f>F16+H16+J16</f>
        <v>0</v>
      </c>
      <c r="M16" s="22" t="s">
        <v>52</v>
      </c>
      <c r="N16" s="2" t="s">
        <v>163</v>
      </c>
      <c r="O16" s="2" t="s">
        <v>163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3"/>
      <c r="B17" s="23"/>
      <c r="C17" s="23"/>
      <c r="D17" s="23"/>
      <c r="E17" s="25"/>
      <c r="F17" s="28"/>
      <c r="G17" s="25"/>
      <c r="H17" s="28"/>
      <c r="I17" s="25"/>
      <c r="J17" s="28"/>
      <c r="K17" s="25"/>
      <c r="L17" s="28"/>
      <c r="M17" s="23"/>
    </row>
    <row r="18" spans="1:52" ht="30" customHeight="1" x14ac:dyDescent="0.3">
      <c r="A18" s="19" t="s">
        <v>550</v>
      </c>
      <c r="B18" s="20"/>
      <c r="C18" s="20"/>
      <c r="D18" s="20"/>
      <c r="E18" s="24"/>
      <c r="F18" s="27"/>
      <c r="G18" s="24"/>
      <c r="H18" s="27"/>
      <c r="I18" s="24"/>
      <c r="J18" s="27"/>
      <c r="K18" s="24"/>
      <c r="L18" s="27"/>
      <c r="M18" s="21"/>
      <c r="N18" s="1" t="s">
        <v>551</v>
      </c>
    </row>
    <row r="19" spans="1:52" ht="30" customHeight="1" x14ac:dyDescent="0.3">
      <c r="A19" s="22" t="s">
        <v>552</v>
      </c>
      <c r="B19" s="22" t="s">
        <v>542</v>
      </c>
      <c r="C19" s="22" t="s">
        <v>190</v>
      </c>
      <c r="D19" s="23">
        <v>0.26840000000000003</v>
      </c>
      <c r="E19" s="25">
        <f>단가대비표!O7</f>
        <v>0</v>
      </c>
      <c r="F19" s="28">
        <f>TRUNC(E19*D19,1)</f>
        <v>0</v>
      </c>
      <c r="G19" s="25">
        <f>단가대비표!P7</f>
        <v>0</v>
      </c>
      <c r="H19" s="28">
        <f>TRUNC(G19*D19,1)</f>
        <v>0</v>
      </c>
      <c r="I19" s="25"/>
      <c r="J19" s="28">
        <f>TRUNC(I19*D19,1)</f>
        <v>0</v>
      </c>
      <c r="K19" s="25">
        <f>TRUNC(E19+G19+I19,1)</f>
        <v>0</v>
      </c>
      <c r="L19" s="28">
        <f>TRUNC(F19+H19+J19,1)</f>
        <v>0</v>
      </c>
      <c r="M19" s="22" t="s">
        <v>525</v>
      </c>
      <c r="N19" s="2" t="s">
        <v>551</v>
      </c>
      <c r="O19" s="2" t="s">
        <v>553</v>
      </c>
      <c r="P19" s="2" t="s">
        <v>63</v>
      </c>
      <c r="Q19" s="2" t="s">
        <v>63</v>
      </c>
      <c r="R19" s="2" t="s">
        <v>62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554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2" t="s">
        <v>539</v>
      </c>
      <c r="B20" s="22" t="s">
        <v>52</v>
      </c>
      <c r="C20" s="22" t="s">
        <v>52</v>
      </c>
      <c r="D20" s="23"/>
      <c r="E20" s="25"/>
      <c r="F20" s="28">
        <f>TRUNC(SUMIF(N19:N19, N18, F19:F19),0)</f>
        <v>0</v>
      </c>
      <c r="G20" s="25"/>
      <c r="H20" s="28">
        <f>TRUNC(SUMIF(N19:N19, N18, H19:H19),0)</f>
        <v>0</v>
      </c>
      <c r="I20" s="25"/>
      <c r="J20" s="28">
        <f>TRUNC(SUMIF(N19:N19, N18, J19:J19),0)</f>
        <v>0</v>
      </c>
      <c r="K20" s="25"/>
      <c r="L20" s="28">
        <f>F20+H20+J20</f>
        <v>0</v>
      </c>
      <c r="M20" s="22" t="s">
        <v>52</v>
      </c>
      <c r="N20" s="2" t="s">
        <v>163</v>
      </c>
      <c r="O20" s="2" t="s">
        <v>163</v>
      </c>
      <c r="P20" s="2" t="s">
        <v>52</v>
      </c>
      <c r="Q20" s="2" t="s">
        <v>52</v>
      </c>
      <c r="R20" s="2" t="s">
        <v>52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52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3"/>
      <c r="B21" s="23"/>
      <c r="C21" s="23"/>
      <c r="D21" s="23"/>
      <c r="E21" s="25"/>
      <c r="F21" s="28"/>
      <c r="G21" s="25"/>
      <c r="H21" s="28"/>
      <c r="I21" s="25"/>
      <c r="J21" s="28"/>
      <c r="K21" s="25"/>
      <c r="L21" s="28"/>
      <c r="M21" s="23"/>
    </row>
    <row r="22" spans="1:52" ht="30" customHeight="1" x14ac:dyDescent="0.3">
      <c r="A22" s="19" t="s">
        <v>555</v>
      </c>
      <c r="B22" s="20"/>
      <c r="C22" s="20"/>
      <c r="D22" s="20"/>
      <c r="E22" s="24"/>
      <c r="F22" s="27"/>
      <c r="G22" s="24"/>
      <c r="H22" s="27"/>
      <c r="I22" s="24"/>
      <c r="J22" s="27"/>
      <c r="K22" s="24"/>
      <c r="L22" s="27"/>
      <c r="M22" s="21"/>
      <c r="N22" s="1" t="s">
        <v>556</v>
      </c>
    </row>
    <row r="23" spans="1:52" ht="30" customHeight="1" x14ac:dyDescent="0.3">
      <c r="A23" s="22" t="s">
        <v>557</v>
      </c>
      <c r="B23" s="22" t="s">
        <v>558</v>
      </c>
      <c r="C23" s="22" t="s">
        <v>190</v>
      </c>
      <c r="D23" s="23">
        <v>0.25</v>
      </c>
      <c r="E23" s="25">
        <f>단가대비표!O8</f>
        <v>0</v>
      </c>
      <c r="F23" s="28">
        <f>TRUNC(E23*D23,1)</f>
        <v>0</v>
      </c>
      <c r="G23" s="25">
        <f>단가대비표!P8</f>
        <v>0</v>
      </c>
      <c r="H23" s="28">
        <f>TRUNC(G23*D23,1)</f>
        <v>0</v>
      </c>
      <c r="I23" s="25"/>
      <c r="J23" s="28">
        <f>TRUNC(I23*D23,1)</f>
        <v>0</v>
      </c>
      <c r="K23" s="25">
        <f>TRUNC(E23+G23+I23,1)</f>
        <v>0</v>
      </c>
      <c r="L23" s="28">
        <f>TRUNC(F23+H23+J23,1)</f>
        <v>0</v>
      </c>
      <c r="M23" s="22" t="s">
        <v>525</v>
      </c>
      <c r="N23" s="2" t="s">
        <v>556</v>
      </c>
      <c r="O23" s="2" t="s">
        <v>560</v>
      </c>
      <c r="P23" s="2" t="s">
        <v>63</v>
      </c>
      <c r="Q23" s="2" t="s">
        <v>63</v>
      </c>
      <c r="R23" s="2" t="s">
        <v>62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561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2" t="s">
        <v>539</v>
      </c>
      <c r="B24" s="22" t="s">
        <v>52</v>
      </c>
      <c r="C24" s="22" t="s">
        <v>52</v>
      </c>
      <c r="D24" s="23"/>
      <c r="E24" s="25"/>
      <c r="F24" s="28">
        <f>TRUNC(SUMIF(N23:N23, N22, F23:F23),0)</f>
        <v>0</v>
      </c>
      <c r="G24" s="25"/>
      <c r="H24" s="28">
        <f>TRUNC(SUMIF(N23:N23, N22, H23:H23),0)</f>
        <v>0</v>
      </c>
      <c r="I24" s="25"/>
      <c r="J24" s="28">
        <f>TRUNC(SUMIF(N23:N23, N22, J23:J23),0)</f>
        <v>0</v>
      </c>
      <c r="K24" s="25"/>
      <c r="L24" s="28">
        <f>F24+H24+J24</f>
        <v>0</v>
      </c>
      <c r="M24" s="22" t="s">
        <v>52</v>
      </c>
      <c r="N24" s="2" t="s">
        <v>163</v>
      </c>
      <c r="O24" s="2" t="s">
        <v>163</v>
      </c>
      <c r="P24" s="2" t="s">
        <v>52</v>
      </c>
      <c r="Q24" s="2" t="s">
        <v>52</v>
      </c>
      <c r="R24" s="2" t="s">
        <v>52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52</v>
      </c>
      <c r="AX24" s="2" t="s">
        <v>52</v>
      </c>
      <c r="AY24" s="2" t="s">
        <v>52</v>
      </c>
      <c r="AZ24" s="2" t="s">
        <v>52</v>
      </c>
    </row>
    <row r="25" spans="1:52" ht="30" customHeight="1" x14ac:dyDescent="0.3">
      <c r="A25" s="23"/>
      <c r="B25" s="23"/>
      <c r="C25" s="23"/>
      <c r="D25" s="23"/>
      <c r="E25" s="25"/>
      <c r="F25" s="28"/>
      <c r="G25" s="25"/>
      <c r="H25" s="28"/>
      <c r="I25" s="25"/>
      <c r="J25" s="28"/>
      <c r="K25" s="25"/>
      <c r="L25" s="28"/>
      <c r="M25" s="23"/>
    </row>
    <row r="26" spans="1:52" ht="30" customHeight="1" x14ac:dyDescent="0.3">
      <c r="A26" s="19" t="s">
        <v>562</v>
      </c>
      <c r="B26" s="20"/>
      <c r="C26" s="20"/>
      <c r="D26" s="20"/>
      <c r="E26" s="24"/>
      <c r="F26" s="27"/>
      <c r="G26" s="24"/>
      <c r="H26" s="27"/>
      <c r="I26" s="24"/>
      <c r="J26" s="27"/>
      <c r="K26" s="24"/>
      <c r="L26" s="27"/>
      <c r="M26" s="21"/>
      <c r="N26" s="1" t="s">
        <v>294</v>
      </c>
    </row>
    <row r="27" spans="1:52" ht="30" customHeight="1" x14ac:dyDescent="0.3">
      <c r="A27" s="22" t="s">
        <v>563</v>
      </c>
      <c r="B27" s="22" t="s">
        <v>564</v>
      </c>
      <c r="C27" s="22" t="s">
        <v>271</v>
      </c>
      <c r="D27" s="23">
        <v>1</v>
      </c>
      <c r="E27" s="25">
        <f>단가대비표!O60</f>
        <v>0</v>
      </c>
      <c r="F27" s="28">
        <f>TRUNC(E27*D27,1)</f>
        <v>0</v>
      </c>
      <c r="G27" s="25">
        <f>단가대비표!P60</f>
        <v>0</v>
      </c>
      <c r="H27" s="28">
        <f>TRUNC(G27*D27,1)</f>
        <v>0</v>
      </c>
      <c r="I27" s="25"/>
      <c r="J27" s="28">
        <f>TRUNC(I27*D27,1)</f>
        <v>0</v>
      </c>
      <c r="K27" s="25">
        <f t="shared" ref="K27:L29" si="2">TRUNC(E27+G27+I27,1)</f>
        <v>0</v>
      </c>
      <c r="L27" s="28">
        <f t="shared" si="2"/>
        <v>0</v>
      </c>
      <c r="M27" s="22" t="s">
        <v>52</v>
      </c>
      <c r="N27" s="2" t="s">
        <v>294</v>
      </c>
      <c r="O27" s="2" t="s">
        <v>565</v>
      </c>
      <c r="P27" s="2" t="s">
        <v>63</v>
      </c>
      <c r="Q27" s="2" t="s">
        <v>63</v>
      </c>
      <c r="R27" s="2" t="s">
        <v>62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566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2" t="s">
        <v>567</v>
      </c>
      <c r="B28" s="22" t="s">
        <v>568</v>
      </c>
      <c r="C28" s="22" t="s">
        <v>271</v>
      </c>
      <c r="D28" s="23">
        <v>1</v>
      </c>
      <c r="E28" s="25">
        <f>단가대비표!O59</f>
        <v>0</v>
      </c>
      <c r="F28" s="28">
        <f>TRUNC(E28*D28,1)</f>
        <v>0</v>
      </c>
      <c r="G28" s="25">
        <f>단가대비표!P59</f>
        <v>0</v>
      </c>
      <c r="H28" s="28">
        <f>TRUNC(G28*D28,1)</f>
        <v>0</v>
      </c>
      <c r="I28" s="25"/>
      <c r="J28" s="28">
        <f>TRUNC(I28*D28,1)</f>
        <v>0</v>
      </c>
      <c r="K28" s="25">
        <f t="shared" si="2"/>
        <v>0</v>
      </c>
      <c r="L28" s="28">
        <f t="shared" si="2"/>
        <v>0</v>
      </c>
      <c r="M28" s="22" t="s">
        <v>52</v>
      </c>
      <c r="N28" s="2" t="s">
        <v>294</v>
      </c>
      <c r="O28" s="2" t="s">
        <v>569</v>
      </c>
      <c r="P28" s="2" t="s">
        <v>63</v>
      </c>
      <c r="Q28" s="2" t="s">
        <v>63</v>
      </c>
      <c r="R28" s="2" t="s">
        <v>62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570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2" t="s">
        <v>571</v>
      </c>
      <c r="B29" s="22" t="s">
        <v>568</v>
      </c>
      <c r="C29" s="22" t="s">
        <v>271</v>
      </c>
      <c r="D29" s="23">
        <v>1</v>
      </c>
      <c r="E29" s="25">
        <f>단가대비표!O61</f>
        <v>0</v>
      </c>
      <c r="F29" s="28">
        <f>TRUNC(E29*D29,1)</f>
        <v>0</v>
      </c>
      <c r="G29" s="25">
        <f>단가대비표!P61</f>
        <v>0</v>
      </c>
      <c r="H29" s="28">
        <f>TRUNC(G29*D29,1)</f>
        <v>0</v>
      </c>
      <c r="I29" s="25"/>
      <c r="J29" s="28">
        <f>TRUNC(I29*D29,1)</f>
        <v>0</v>
      </c>
      <c r="K29" s="25">
        <f t="shared" si="2"/>
        <v>0</v>
      </c>
      <c r="L29" s="28">
        <f t="shared" si="2"/>
        <v>0</v>
      </c>
      <c r="M29" s="22" t="s">
        <v>52</v>
      </c>
      <c r="N29" s="2" t="s">
        <v>294</v>
      </c>
      <c r="O29" s="2" t="s">
        <v>572</v>
      </c>
      <c r="P29" s="2" t="s">
        <v>63</v>
      </c>
      <c r="Q29" s="2" t="s">
        <v>63</v>
      </c>
      <c r="R29" s="2" t="s">
        <v>62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573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3">
      <c r="A30" s="22" t="s">
        <v>539</v>
      </c>
      <c r="B30" s="22" t="s">
        <v>52</v>
      </c>
      <c r="C30" s="22" t="s">
        <v>52</v>
      </c>
      <c r="D30" s="23"/>
      <c r="E30" s="25"/>
      <c r="F30" s="28">
        <f>TRUNC(SUMIF(N27:N29, N26, F27:F29),0)</f>
        <v>0</v>
      </c>
      <c r="G30" s="25"/>
      <c r="H30" s="28">
        <f>TRUNC(SUMIF(N27:N29, N26, H27:H29),0)</f>
        <v>0</v>
      </c>
      <c r="I30" s="25"/>
      <c r="J30" s="28">
        <f>TRUNC(SUMIF(N27:N29, N26, J27:J29),0)</f>
        <v>0</v>
      </c>
      <c r="K30" s="25"/>
      <c r="L30" s="28">
        <f>F30+H30+J30</f>
        <v>0</v>
      </c>
      <c r="M30" s="22" t="s">
        <v>52</v>
      </c>
      <c r="N30" s="2" t="s">
        <v>163</v>
      </c>
      <c r="O30" s="2" t="s">
        <v>163</v>
      </c>
      <c r="P30" s="2" t="s">
        <v>52</v>
      </c>
      <c r="Q30" s="2" t="s">
        <v>52</v>
      </c>
      <c r="R30" s="2" t="s">
        <v>52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52</v>
      </c>
      <c r="AX30" s="2" t="s">
        <v>52</v>
      </c>
      <c r="AY30" s="2" t="s">
        <v>52</v>
      </c>
      <c r="AZ30" s="2" t="s">
        <v>52</v>
      </c>
    </row>
    <row r="31" spans="1:52" ht="30" customHeight="1" x14ac:dyDescent="0.3">
      <c r="A31" s="23"/>
      <c r="B31" s="23"/>
      <c r="C31" s="23"/>
      <c r="D31" s="23"/>
      <c r="E31" s="25"/>
      <c r="F31" s="28"/>
      <c r="G31" s="25"/>
      <c r="H31" s="28"/>
      <c r="I31" s="25"/>
      <c r="J31" s="28"/>
      <c r="K31" s="25"/>
      <c r="L31" s="28"/>
      <c r="M31" s="23"/>
    </row>
    <row r="32" spans="1:52" ht="30" customHeight="1" x14ac:dyDescent="0.3">
      <c r="A32" s="19" t="s">
        <v>574</v>
      </c>
      <c r="B32" s="20"/>
      <c r="C32" s="20"/>
      <c r="D32" s="20"/>
      <c r="E32" s="24"/>
      <c r="F32" s="27"/>
      <c r="G32" s="24"/>
      <c r="H32" s="27"/>
      <c r="I32" s="24"/>
      <c r="J32" s="27"/>
      <c r="K32" s="24"/>
      <c r="L32" s="27"/>
      <c r="M32" s="21"/>
      <c r="N32" s="1" t="s">
        <v>231</v>
      </c>
    </row>
    <row r="33" spans="1:52" ht="30" customHeight="1" x14ac:dyDescent="0.3">
      <c r="A33" s="22" t="s">
        <v>370</v>
      </c>
      <c r="B33" s="22" t="s">
        <v>363</v>
      </c>
      <c r="C33" s="22" t="s">
        <v>364</v>
      </c>
      <c r="D33" s="23">
        <v>0.05</v>
      </c>
      <c r="E33" s="25">
        <f>단가대비표!O65</f>
        <v>0</v>
      </c>
      <c r="F33" s="28">
        <f>TRUNC(E33*D33,1)</f>
        <v>0</v>
      </c>
      <c r="G33" s="25">
        <f>단가대비표!P65</f>
        <v>0</v>
      </c>
      <c r="H33" s="28">
        <f>TRUNC(G33*D33,1)</f>
        <v>0</v>
      </c>
      <c r="I33" s="25">
        <f>단가대비표!V65</f>
        <v>0</v>
      </c>
      <c r="J33" s="28">
        <f>TRUNC(I33*D33,1)</f>
        <v>0</v>
      </c>
      <c r="K33" s="25">
        <f>TRUNC(E33+G33+I33,1)</f>
        <v>0</v>
      </c>
      <c r="L33" s="28">
        <f>TRUNC(F33+H33+J33,1)</f>
        <v>0</v>
      </c>
      <c r="M33" s="22" t="s">
        <v>52</v>
      </c>
      <c r="N33" s="2" t="s">
        <v>231</v>
      </c>
      <c r="O33" s="2" t="s">
        <v>371</v>
      </c>
      <c r="P33" s="2" t="s">
        <v>63</v>
      </c>
      <c r="Q33" s="2" t="s">
        <v>63</v>
      </c>
      <c r="R33" s="2" t="s">
        <v>62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575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2" t="s">
        <v>539</v>
      </c>
      <c r="B34" s="22" t="s">
        <v>52</v>
      </c>
      <c r="C34" s="22" t="s">
        <v>52</v>
      </c>
      <c r="D34" s="23"/>
      <c r="E34" s="25"/>
      <c r="F34" s="28">
        <f>TRUNC(SUMIF(N33:N33, N32, F33:F33),0)</f>
        <v>0</v>
      </c>
      <c r="G34" s="25"/>
      <c r="H34" s="28">
        <f>TRUNC(SUMIF(N33:N33, N32, H33:H33),0)</f>
        <v>0</v>
      </c>
      <c r="I34" s="25"/>
      <c r="J34" s="28">
        <f>TRUNC(SUMIF(N33:N33, N32, J33:J33),0)</f>
        <v>0</v>
      </c>
      <c r="K34" s="25"/>
      <c r="L34" s="28">
        <f>F34+H34+J34</f>
        <v>0</v>
      </c>
      <c r="M34" s="22" t="s">
        <v>52</v>
      </c>
      <c r="N34" s="2" t="s">
        <v>163</v>
      </c>
      <c r="O34" s="2" t="s">
        <v>163</v>
      </c>
      <c r="P34" s="2" t="s">
        <v>52</v>
      </c>
      <c r="Q34" s="2" t="s">
        <v>52</v>
      </c>
      <c r="R34" s="2" t="s">
        <v>52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52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3"/>
      <c r="B35" s="23"/>
      <c r="C35" s="23"/>
      <c r="D35" s="23"/>
      <c r="E35" s="25"/>
      <c r="F35" s="28"/>
      <c r="G35" s="25"/>
      <c r="H35" s="28"/>
      <c r="I35" s="25"/>
      <c r="J35" s="28"/>
      <c r="K35" s="25"/>
      <c r="L35" s="28"/>
      <c r="M35" s="23"/>
    </row>
    <row r="36" spans="1:52" ht="30" customHeight="1" x14ac:dyDescent="0.3">
      <c r="A36" s="19" t="s">
        <v>576</v>
      </c>
      <c r="B36" s="20"/>
      <c r="C36" s="20"/>
      <c r="D36" s="20"/>
      <c r="E36" s="24"/>
      <c r="F36" s="27"/>
      <c r="G36" s="24"/>
      <c r="H36" s="27"/>
      <c r="I36" s="24"/>
      <c r="J36" s="27"/>
      <c r="K36" s="24"/>
      <c r="L36" s="27"/>
      <c r="M36" s="21"/>
      <c r="N36" s="1" t="s">
        <v>577</v>
      </c>
    </row>
    <row r="37" spans="1:52" ht="30" customHeight="1" x14ac:dyDescent="0.3">
      <c r="A37" s="22" t="s">
        <v>250</v>
      </c>
      <c r="B37" s="22" t="s">
        <v>581</v>
      </c>
      <c r="C37" s="22" t="s">
        <v>582</v>
      </c>
      <c r="D37" s="23">
        <v>510</v>
      </c>
      <c r="E37" s="25">
        <f>단가대비표!O15</f>
        <v>0</v>
      </c>
      <c r="F37" s="28">
        <f>TRUNC(E37*D37,1)</f>
        <v>0</v>
      </c>
      <c r="G37" s="25">
        <f>단가대비표!P15</f>
        <v>0</v>
      </c>
      <c r="H37" s="28">
        <f>TRUNC(G37*D37,1)</f>
        <v>0</v>
      </c>
      <c r="I37" s="25">
        <f>단가대비표!V15</f>
        <v>0</v>
      </c>
      <c r="J37" s="28">
        <f>TRUNC(I37*D37,1)</f>
        <v>0</v>
      </c>
      <c r="K37" s="25">
        <f t="shared" ref="K37:L39" si="3">TRUNC(E37+G37+I37,1)</f>
        <v>0</v>
      </c>
      <c r="L37" s="28">
        <f t="shared" si="3"/>
        <v>0</v>
      </c>
      <c r="M37" s="22" t="s">
        <v>583</v>
      </c>
      <c r="N37" s="2" t="s">
        <v>577</v>
      </c>
      <c r="O37" s="2" t="s">
        <v>584</v>
      </c>
      <c r="P37" s="2" t="s">
        <v>63</v>
      </c>
      <c r="Q37" s="2" t="s">
        <v>63</v>
      </c>
      <c r="R37" s="2" t="s">
        <v>62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585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2" t="s">
        <v>245</v>
      </c>
      <c r="B38" s="22" t="s">
        <v>586</v>
      </c>
      <c r="C38" s="22" t="s">
        <v>247</v>
      </c>
      <c r="D38" s="23">
        <v>1.1000000000000001</v>
      </c>
      <c r="E38" s="25">
        <f>단가대비표!O9</f>
        <v>0</v>
      </c>
      <c r="F38" s="28">
        <f>TRUNC(E38*D38,1)</f>
        <v>0</v>
      </c>
      <c r="G38" s="25">
        <f>단가대비표!P9</f>
        <v>0</v>
      </c>
      <c r="H38" s="28">
        <f>TRUNC(G38*D38,1)</f>
        <v>0</v>
      </c>
      <c r="I38" s="25">
        <f>단가대비표!V9</f>
        <v>0</v>
      </c>
      <c r="J38" s="28">
        <f>TRUNC(I38*D38,1)</f>
        <v>0</v>
      </c>
      <c r="K38" s="25">
        <f t="shared" si="3"/>
        <v>0</v>
      </c>
      <c r="L38" s="28">
        <f t="shared" si="3"/>
        <v>0</v>
      </c>
      <c r="M38" s="22" t="s">
        <v>583</v>
      </c>
      <c r="N38" s="2" t="s">
        <v>577</v>
      </c>
      <c r="O38" s="2" t="s">
        <v>587</v>
      </c>
      <c r="P38" s="2" t="s">
        <v>63</v>
      </c>
      <c r="Q38" s="2" t="s">
        <v>63</v>
      </c>
      <c r="R38" s="2" t="s">
        <v>62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588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3">
      <c r="A39" s="22" t="s">
        <v>370</v>
      </c>
      <c r="B39" s="22" t="s">
        <v>363</v>
      </c>
      <c r="C39" s="22" t="s">
        <v>364</v>
      </c>
      <c r="D39" s="23">
        <v>0.66</v>
      </c>
      <c r="E39" s="25">
        <f>단가대비표!O65</f>
        <v>0</v>
      </c>
      <c r="F39" s="28">
        <f>TRUNC(E39*D39,1)</f>
        <v>0</v>
      </c>
      <c r="G39" s="25">
        <f>단가대비표!P65</f>
        <v>0</v>
      </c>
      <c r="H39" s="28">
        <f>TRUNC(G39*D39,1)</f>
        <v>0</v>
      </c>
      <c r="I39" s="25">
        <f>단가대비표!V65</f>
        <v>0</v>
      </c>
      <c r="J39" s="28">
        <f>TRUNC(I39*D39,1)</f>
        <v>0</v>
      </c>
      <c r="K39" s="25">
        <f t="shared" si="3"/>
        <v>0</v>
      </c>
      <c r="L39" s="28">
        <f t="shared" si="3"/>
        <v>0</v>
      </c>
      <c r="M39" s="22" t="s">
        <v>52</v>
      </c>
      <c r="N39" s="2" t="s">
        <v>577</v>
      </c>
      <c r="O39" s="2" t="s">
        <v>371</v>
      </c>
      <c r="P39" s="2" t="s">
        <v>63</v>
      </c>
      <c r="Q39" s="2" t="s">
        <v>63</v>
      </c>
      <c r="R39" s="2" t="s">
        <v>62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589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3">
      <c r="A40" s="22" t="s">
        <v>539</v>
      </c>
      <c r="B40" s="22" t="s">
        <v>52</v>
      </c>
      <c r="C40" s="22" t="s">
        <v>52</v>
      </c>
      <c r="D40" s="23"/>
      <c r="E40" s="25"/>
      <c r="F40" s="28">
        <f>TRUNC(SUMIF(N37:N39, N36, F37:F39),0)</f>
        <v>0</v>
      </c>
      <c r="G40" s="25"/>
      <c r="H40" s="28">
        <f>TRUNC(SUMIF(N37:N39, N36, H37:H39),0)</f>
        <v>0</v>
      </c>
      <c r="I40" s="25"/>
      <c r="J40" s="28">
        <f>TRUNC(SUMIF(N37:N39, N36, J37:J39),0)</f>
        <v>0</v>
      </c>
      <c r="K40" s="25"/>
      <c r="L40" s="28">
        <f>F40+H40+J40</f>
        <v>0</v>
      </c>
      <c r="M40" s="22" t="s">
        <v>52</v>
      </c>
      <c r="N40" s="2" t="s">
        <v>163</v>
      </c>
      <c r="O40" s="2" t="s">
        <v>163</v>
      </c>
      <c r="P40" s="2" t="s">
        <v>52</v>
      </c>
      <c r="Q40" s="2" t="s">
        <v>52</v>
      </c>
      <c r="R40" s="2" t="s">
        <v>52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3"/>
      <c r="B41" s="23"/>
      <c r="C41" s="23"/>
      <c r="D41" s="23"/>
      <c r="E41" s="25"/>
      <c r="F41" s="28"/>
      <c r="G41" s="25"/>
      <c r="H41" s="28"/>
      <c r="I41" s="25"/>
      <c r="J41" s="28"/>
      <c r="K41" s="25"/>
      <c r="L41" s="28"/>
      <c r="M41" s="23"/>
    </row>
    <row r="42" spans="1:52" ht="30" customHeight="1" x14ac:dyDescent="0.3">
      <c r="A42" s="19" t="s">
        <v>590</v>
      </c>
      <c r="B42" s="20"/>
      <c r="C42" s="20"/>
      <c r="D42" s="20"/>
      <c r="E42" s="24"/>
      <c r="F42" s="27"/>
      <c r="G42" s="24"/>
      <c r="H42" s="27"/>
      <c r="I42" s="24"/>
      <c r="J42" s="27"/>
      <c r="K42" s="24"/>
      <c r="L42" s="27"/>
      <c r="M42" s="21"/>
      <c r="N42" s="1" t="s">
        <v>237</v>
      </c>
    </row>
    <row r="43" spans="1:52" ht="30" customHeight="1" x14ac:dyDescent="0.3">
      <c r="A43" s="22" t="s">
        <v>578</v>
      </c>
      <c r="B43" s="22" t="s">
        <v>579</v>
      </c>
      <c r="C43" s="22" t="s">
        <v>247</v>
      </c>
      <c r="D43" s="23">
        <v>0.03</v>
      </c>
      <c r="E43" s="25">
        <f>일위대가목록!E10</f>
        <v>0</v>
      </c>
      <c r="F43" s="28">
        <f>TRUNC(E43*D43,1)</f>
        <v>0</v>
      </c>
      <c r="G43" s="25">
        <f>일위대가목록!F10</f>
        <v>0</v>
      </c>
      <c r="H43" s="28">
        <f>TRUNC(G43*D43,1)</f>
        <v>0</v>
      </c>
      <c r="I43" s="25">
        <f>일위대가목록!G10</f>
        <v>0</v>
      </c>
      <c r="J43" s="28">
        <f>TRUNC(I43*D43,1)</f>
        <v>0</v>
      </c>
      <c r="K43" s="25">
        <f>TRUNC(E43+G43+I43,1)</f>
        <v>0</v>
      </c>
      <c r="L43" s="28">
        <f>TRUNC(F43+H43+J43,1)</f>
        <v>0</v>
      </c>
      <c r="M43" s="22" t="s">
        <v>580</v>
      </c>
      <c r="N43" s="2" t="s">
        <v>237</v>
      </c>
      <c r="O43" s="2" t="s">
        <v>577</v>
      </c>
      <c r="P43" s="2" t="s">
        <v>62</v>
      </c>
      <c r="Q43" s="2" t="s">
        <v>63</v>
      </c>
      <c r="R43" s="2" t="s">
        <v>63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591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3">
      <c r="A44" s="22" t="s">
        <v>592</v>
      </c>
      <c r="B44" s="22" t="s">
        <v>593</v>
      </c>
      <c r="C44" s="22" t="s">
        <v>230</v>
      </c>
      <c r="D44" s="23">
        <v>1</v>
      </c>
      <c r="E44" s="25">
        <f>일위대가목록!E12</f>
        <v>0</v>
      </c>
      <c r="F44" s="28">
        <f>TRUNC(E44*D44,1)</f>
        <v>0</v>
      </c>
      <c r="G44" s="25">
        <f>일위대가목록!F12</f>
        <v>0</v>
      </c>
      <c r="H44" s="28">
        <f>TRUNC(G44*D44,1)</f>
        <v>0</v>
      </c>
      <c r="I44" s="25">
        <f>일위대가목록!G12</f>
        <v>0</v>
      </c>
      <c r="J44" s="28">
        <f>TRUNC(I44*D44,1)</f>
        <v>0</v>
      </c>
      <c r="K44" s="25">
        <f>TRUNC(E44+G44+I44,1)</f>
        <v>0</v>
      </c>
      <c r="L44" s="28">
        <f>TRUNC(F44+H44+J44,1)</f>
        <v>0</v>
      </c>
      <c r="M44" s="22" t="s">
        <v>594</v>
      </c>
      <c r="N44" s="2" t="s">
        <v>237</v>
      </c>
      <c r="O44" s="2" t="s">
        <v>595</v>
      </c>
      <c r="P44" s="2" t="s">
        <v>62</v>
      </c>
      <c r="Q44" s="2" t="s">
        <v>63</v>
      </c>
      <c r="R44" s="2" t="s">
        <v>63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596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2" t="s">
        <v>539</v>
      </c>
      <c r="B45" s="22" t="s">
        <v>52</v>
      </c>
      <c r="C45" s="22" t="s">
        <v>52</v>
      </c>
      <c r="D45" s="23"/>
      <c r="E45" s="25"/>
      <c r="F45" s="28">
        <f>TRUNC(SUMIF(N43:N44, N42, F43:F44),0)</f>
        <v>0</v>
      </c>
      <c r="G45" s="25"/>
      <c r="H45" s="28">
        <f>TRUNC(SUMIF(N43:N44, N42, H43:H44),0)</f>
        <v>0</v>
      </c>
      <c r="I45" s="25"/>
      <c r="J45" s="28">
        <f>TRUNC(SUMIF(N43:N44, N42, J43:J44),0)</f>
        <v>0</v>
      </c>
      <c r="K45" s="25"/>
      <c r="L45" s="28">
        <f>F45+H45+J45</f>
        <v>0</v>
      </c>
      <c r="M45" s="22" t="s">
        <v>52</v>
      </c>
      <c r="N45" s="2" t="s">
        <v>163</v>
      </c>
      <c r="O45" s="2" t="s">
        <v>163</v>
      </c>
      <c r="P45" s="2" t="s">
        <v>52</v>
      </c>
      <c r="Q45" s="2" t="s">
        <v>52</v>
      </c>
      <c r="R45" s="2" t="s">
        <v>52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52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3"/>
      <c r="B46" s="23"/>
      <c r="C46" s="23"/>
      <c r="D46" s="23"/>
      <c r="E46" s="25"/>
      <c r="F46" s="28"/>
      <c r="G46" s="25"/>
      <c r="H46" s="28"/>
      <c r="I46" s="25"/>
      <c r="J46" s="28"/>
      <c r="K46" s="25"/>
      <c r="L46" s="28"/>
      <c r="M46" s="23"/>
    </row>
    <row r="47" spans="1:52" ht="30" customHeight="1" x14ac:dyDescent="0.3">
      <c r="A47" s="19" t="s">
        <v>597</v>
      </c>
      <c r="B47" s="20"/>
      <c r="C47" s="20"/>
      <c r="D47" s="20"/>
      <c r="E47" s="24"/>
      <c r="F47" s="27"/>
      <c r="G47" s="24"/>
      <c r="H47" s="27"/>
      <c r="I47" s="24"/>
      <c r="J47" s="27"/>
      <c r="K47" s="24"/>
      <c r="L47" s="27"/>
      <c r="M47" s="21"/>
      <c r="N47" s="1" t="s">
        <v>595</v>
      </c>
    </row>
    <row r="48" spans="1:52" ht="30" customHeight="1" x14ac:dyDescent="0.3">
      <c r="A48" s="22" t="s">
        <v>598</v>
      </c>
      <c r="B48" s="22" t="s">
        <v>363</v>
      </c>
      <c r="C48" s="22" t="s">
        <v>364</v>
      </c>
      <c r="D48" s="23">
        <v>3.2000000000000001E-2</v>
      </c>
      <c r="E48" s="25">
        <f>단가대비표!O70</f>
        <v>0</v>
      </c>
      <c r="F48" s="28">
        <f>TRUNC(E48*D48,1)</f>
        <v>0</v>
      </c>
      <c r="G48" s="25">
        <f>단가대비표!P70</f>
        <v>0</v>
      </c>
      <c r="H48" s="28">
        <f>TRUNC(G48*D48,1)</f>
        <v>0</v>
      </c>
      <c r="I48" s="25">
        <f>단가대비표!V70</f>
        <v>0</v>
      </c>
      <c r="J48" s="28">
        <f>TRUNC(I48*D48,1)</f>
        <v>0</v>
      </c>
      <c r="K48" s="25">
        <f t="shared" ref="K48:L50" si="4">TRUNC(E48+G48+I48,1)</f>
        <v>0</v>
      </c>
      <c r="L48" s="28">
        <f t="shared" si="4"/>
        <v>0</v>
      </c>
      <c r="M48" s="22" t="s">
        <v>52</v>
      </c>
      <c r="N48" s="2" t="s">
        <v>595</v>
      </c>
      <c r="O48" s="2" t="s">
        <v>599</v>
      </c>
      <c r="P48" s="2" t="s">
        <v>63</v>
      </c>
      <c r="Q48" s="2" t="s">
        <v>63</v>
      </c>
      <c r="R48" s="2" t="s">
        <v>62</v>
      </c>
      <c r="S48" s="3"/>
      <c r="T48" s="3"/>
      <c r="U48" s="3"/>
      <c r="V48" s="3">
        <v>1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600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3">
      <c r="A49" s="22" t="s">
        <v>370</v>
      </c>
      <c r="B49" s="22" t="s">
        <v>363</v>
      </c>
      <c r="C49" s="22" t="s">
        <v>364</v>
      </c>
      <c r="D49" s="23">
        <v>1.6E-2</v>
      </c>
      <c r="E49" s="25">
        <f>단가대비표!O65</f>
        <v>0</v>
      </c>
      <c r="F49" s="28">
        <f>TRUNC(E49*D49,1)</f>
        <v>0</v>
      </c>
      <c r="G49" s="25">
        <f>단가대비표!P65</f>
        <v>0</v>
      </c>
      <c r="H49" s="28">
        <f>TRUNC(G49*D49,1)</f>
        <v>0</v>
      </c>
      <c r="I49" s="25">
        <f>단가대비표!V65</f>
        <v>0</v>
      </c>
      <c r="J49" s="28">
        <f>TRUNC(I49*D49,1)</f>
        <v>0</v>
      </c>
      <c r="K49" s="25">
        <f t="shared" si="4"/>
        <v>0</v>
      </c>
      <c r="L49" s="28">
        <f t="shared" si="4"/>
        <v>0</v>
      </c>
      <c r="M49" s="22" t="s">
        <v>52</v>
      </c>
      <c r="N49" s="2" t="s">
        <v>595</v>
      </c>
      <c r="O49" s="2" t="s">
        <v>371</v>
      </c>
      <c r="P49" s="2" t="s">
        <v>63</v>
      </c>
      <c r="Q49" s="2" t="s">
        <v>63</v>
      </c>
      <c r="R49" s="2" t="s">
        <v>62</v>
      </c>
      <c r="S49" s="3"/>
      <c r="T49" s="3"/>
      <c r="U49" s="3"/>
      <c r="V49" s="3">
        <v>1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601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3">
      <c r="A50" s="22" t="s">
        <v>459</v>
      </c>
      <c r="B50" s="22" t="s">
        <v>460</v>
      </c>
      <c r="C50" s="22" t="s">
        <v>178</v>
      </c>
      <c r="D50" s="23">
        <v>1</v>
      </c>
      <c r="E50" s="25">
        <v>0</v>
      </c>
      <c r="F50" s="28">
        <f>TRUNC(E50*D50,1)</f>
        <v>0</v>
      </c>
      <c r="G50" s="25">
        <v>0</v>
      </c>
      <c r="H50" s="28">
        <f>TRUNC(G50*D50,1)</f>
        <v>0</v>
      </c>
      <c r="I50" s="25">
        <f>TRUNC(SUMIF(V48:V50, RIGHTB(O50, 1), H48:H50)*U50, 2)</f>
        <v>0</v>
      </c>
      <c r="J50" s="28">
        <f>TRUNC(I50*D50,1)</f>
        <v>0</v>
      </c>
      <c r="K50" s="25">
        <f t="shared" si="4"/>
        <v>0</v>
      </c>
      <c r="L50" s="28">
        <f t="shared" si="4"/>
        <v>0</v>
      </c>
      <c r="M50" s="22" t="s">
        <v>52</v>
      </c>
      <c r="N50" s="2" t="s">
        <v>595</v>
      </c>
      <c r="O50" s="2" t="s">
        <v>461</v>
      </c>
      <c r="P50" s="2" t="s">
        <v>63</v>
      </c>
      <c r="Q50" s="2" t="s">
        <v>63</v>
      </c>
      <c r="R50" s="2" t="s">
        <v>63</v>
      </c>
      <c r="S50" s="3">
        <v>1</v>
      </c>
      <c r="T50" s="3">
        <v>2</v>
      </c>
      <c r="U50" s="3">
        <v>0.02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602</v>
      </c>
      <c r="AX50" s="2" t="s">
        <v>52</v>
      </c>
      <c r="AY50" s="2" t="s">
        <v>52</v>
      </c>
      <c r="AZ50" s="2" t="s">
        <v>52</v>
      </c>
    </row>
    <row r="51" spans="1:52" ht="30" customHeight="1" x14ac:dyDescent="0.3">
      <c r="A51" s="22" t="s">
        <v>539</v>
      </c>
      <c r="B51" s="22" t="s">
        <v>52</v>
      </c>
      <c r="C51" s="22" t="s">
        <v>52</v>
      </c>
      <c r="D51" s="23"/>
      <c r="E51" s="25"/>
      <c r="F51" s="28">
        <f>TRUNC(SUMIF(N48:N50, N47, F48:F50),0)</f>
        <v>0</v>
      </c>
      <c r="G51" s="25"/>
      <c r="H51" s="28">
        <f>TRUNC(SUMIF(N48:N50, N47, H48:H50),0)</f>
        <v>0</v>
      </c>
      <c r="I51" s="25"/>
      <c r="J51" s="28">
        <f>TRUNC(SUMIF(N48:N50, N47, J48:J50),0)</f>
        <v>0</v>
      </c>
      <c r="K51" s="25"/>
      <c r="L51" s="28">
        <f>F51+H51+J51</f>
        <v>0</v>
      </c>
      <c r="M51" s="22" t="s">
        <v>52</v>
      </c>
      <c r="N51" s="2" t="s">
        <v>163</v>
      </c>
      <c r="O51" s="2" t="s">
        <v>163</v>
      </c>
      <c r="P51" s="2" t="s">
        <v>52</v>
      </c>
      <c r="Q51" s="2" t="s">
        <v>52</v>
      </c>
      <c r="R51" s="2" t="s">
        <v>52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52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3"/>
      <c r="B52" s="23"/>
      <c r="C52" s="23"/>
      <c r="D52" s="23"/>
      <c r="E52" s="25"/>
      <c r="F52" s="28"/>
      <c r="G52" s="25"/>
      <c r="H52" s="28"/>
      <c r="I52" s="25"/>
      <c r="J52" s="28"/>
      <c r="K52" s="25"/>
      <c r="L52" s="28"/>
      <c r="M52" s="23"/>
    </row>
    <row r="53" spans="1:52" ht="30" customHeight="1" x14ac:dyDescent="0.3">
      <c r="A53" s="19" t="s">
        <v>603</v>
      </c>
      <c r="B53" s="20"/>
      <c r="C53" s="20"/>
      <c r="D53" s="20"/>
      <c r="E53" s="24"/>
      <c r="F53" s="27"/>
      <c r="G53" s="24"/>
      <c r="H53" s="27"/>
      <c r="I53" s="24"/>
      <c r="J53" s="27"/>
      <c r="K53" s="24"/>
      <c r="L53" s="27"/>
      <c r="M53" s="21"/>
      <c r="N53" s="1" t="s">
        <v>604</v>
      </c>
    </row>
    <row r="54" spans="1:52" ht="30" customHeight="1" x14ac:dyDescent="0.3">
      <c r="A54" s="22" t="s">
        <v>608</v>
      </c>
      <c r="B54" s="22" t="s">
        <v>363</v>
      </c>
      <c r="C54" s="22" t="s">
        <v>364</v>
      </c>
      <c r="D54" s="23">
        <v>3.9E-2</v>
      </c>
      <c r="E54" s="25">
        <f>단가대비표!O71</f>
        <v>0</v>
      </c>
      <c r="F54" s="28">
        <f>TRUNC(E54*D54,1)</f>
        <v>0</v>
      </c>
      <c r="G54" s="25">
        <f>단가대비표!P71</f>
        <v>0</v>
      </c>
      <c r="H54" s="28">
        <f>TRUNC(G54*D54,1)</f>
        <v>0</v>
      </c>
      <c r="I54" s="25">
        <f>단가대비표!V71</f>
        <v>0</v>
      </c>
      <c r="J54" s="28">
        <f>TRUNC(I54*D54,1)</f>
        <v>0</v>
      </c>
      <c r="K54" s="25">
        <f t="shared" ref="K54:L56" si="5">TRUNC(E54+G54+I54,1)</f>
        <v>0</v>
      </c>
      <c r="L54" s="28">
        <f t="shared" si="5"/>
        <v>0</v>
      </c>
      <c r="M54" s="22" t="s">
        <v>52</v>
      </c>
      <c r="N54" s="2" t="s">
        <v>604</v>
      </c>
      <c r="O54" s="2" t="s">
        <v>609</v>
      </c>
      <c r="P54" s="2" t="s">
        <v>63</v>
      </c>
      <c r="Q54" s="2" t="s">
        <v>63</v>
      </c>
      <c r="R54" s="2" t="s">
        <v>62</v>
      </c>
      <c r="S54" s="3"/>
      <c r="T54" s="3"/>
      <c r="U54" s="3"/>
      <c r="V54" s="3">
        <v>1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610</v>
      </c>
      <c r="AX54" s="2" t="s">
        <v>52</v>
      </c>
      <c r="AY54" s="2" t="s">
        <v>52</v>
      </c>
      <c r="AZ54" s="2" t="s">
        <v>52</v>
      </c>
    </row>
    <row r="55" spans="1:52" ht="30" customHeight="1" x14ac:dyDescent="0.3">
      <c r="A55" s="22" t="s">
        <v>370</v>
      </c>
      <c r="B55" s="22" t="s">
        <v>363</v>
      </c>
      <c r="C55" s="22" t="s">
        <v>364</v>
      </c>
      <c r="D55" s="23">
        <v>8.0000000000000002E-3</v>
      </c>
      <c r="E55" s="25">
        <f>단가대비표!O65</f>
        <v>0</v>
      </c>
      <c r="F55" s="28">
        <f>TRUNC(E55*D55,1)</f>
        <v>0</v>
      </c>
      <c r="G55" s="25">
        <f>단가대비표!P65</f>
        <v>0</v>
      </c>
      <c r="H55" s="28">
        <f>TRUNC(G55*D55,1)</f>
        <v>0</v>
      </c>
      <c r="I55" s="25">
        <f>단가대비표!V65</f>
        <v>0</v>
      </c>
      <c r="J55" s="28">
        <f>TRUNC(I55*D55,1)</f>
        <v>0</v>
      </c>
      <c r="K55" s="25">
        <f t="shared" si="5"/>
        <v>0</v>
      </c>
      <c r="L55" s="28">
        <f t="shared" si="5"/>
        <v>0</v>
      </c>
      <c r="M55" s="22" t="s">
        <v>52</v>
      </c>
      <c r="N55" s="2" t="s">
        <v>604</v>
      </c>
      <c r="O55" s="2" t="s">
        <v>371</v>
      </c>
      <c r="P55" s="2" t="s">
        <v>63</v>
      </c>
      <c r="Q55" s="2" t="s">
        <v>63</v>
      </c>
      <c r="R55" s="2" t="s">
        <v>62</v>
      </c>
      <c r="S55" s="3"/>
      <c r="T55" s="3"/>
      <c r="U55" s="3"/>
      <c r="V55" s="3">
        <v>1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611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3">
      <c r="A56" s="22" t="s">
        <v>612</v>
      </c>
      <c r="B56" s="22" t="s">
        <v>460</v>
      </c>
      <c r="C56" s="22" t="s">
        <v>178</v>
      </c>
      <c r="D56" s="23">
        <v>1</v>
      </c>
      <c r="E56" s="25">
        <f>TRUNC(SUMIF(V54:V56, RIGHTB(O56, 1), H54:H56)*U56, 2)</f>
        <v>0</v>
      </c>
      <c r="F56" s="28">
        <f>TRUNC(E56*D56,1)</f>
        <v>0</v>
      </c>
      <c r="G56" s="25">
        <v>0</v>
      </c>
      <c r="H56" s="28">
        <f>TRUNC(G56*D56,1)</f>
        <v>0</v>
      </c>
      <c r="I56" s="25">
        <v>0</v>
      </c>
      <c r="J56" s="28">
        <f>TRUNC(I56*D56,1)</f>
        <v>0</v>
      </c>
      <c r="K56" s="25">
        <f t="shared" si="5"/>
        <v>0</v>
      </c>
      <c r="L56" s="28">
        <f t="shared" si="5"/>
        <v>0</v>
      </c>
      <c r="M56" s="22" t="s">
        <v>52</v>
      </c>
      <c r="N56" s="2" t="s">
        <v>604</v>
      </c>
      <c r="O56" s="2" t="s">
        <v>461</v>
      </c>
      <c r="P56" s="2" t="s">
        <v>63</v>
      </c>
      <c r="Q56" s="2" t="s">
        <v>63</v>
      </c>
      <c r="R56" s="2" t="s">
        <v>63</v>
      </c>
      <c r="S56" s="3">
        <v>1</v>
      </c>
      <c r="T56" s="3">
        <v>0</v>
      </c>
      <c r="U56" s="3">
        <v>0.02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613</v>
      </c>
      <c r="AX56" s="2" t="s">
        <v>52</v>
      </c>
      <c r="AY56" s="2" t="s">
        <v>52</v>
      </c>
      <c r="AZ56" s="2" t="s">
        <v>52</v>
      </c>
    </row>
    <row r="57" spans="1:52" ht="30" customHeight="1" x14ac:dyDescent="0.3">
      <c r="A57" s="22" t="s">
        <v>539</v>
      </c>
      <c r="B57" s="22" t="s">
        <v>52</v>
      </c>
      <c r="C57" s="22" t="s">
        <v>52</v>
      </c>
      <c r="D57" s="23"/>
      <c r="E57" s="25"/>
      <c r="F57" s="28">
        <f>TRUNC(SUMIF(N54:N56, N53, F54:F56),0)</f>
        <v>0</v>
      </c>
      <c r="G57" s="25"/>
      <c r="H57" s="28">
        <f>TRUNC(SUMIF(N54:N56, N53, H54:H56),0)</f>
        <v>0</v>
      </c>
      <c r="I57" s="25"/>
      <c r="J57" s="28">
        <f>TRUNC(SUMIF(N54:N56, N53, J54:J56),0)</f>
        <v>0</v>
      </c>
      <c r="K57" s="25"/>
      <c r="L57" s="28">
        <f>F57+H57+J57</f>
        <v>0</v>
      </c>
      <c r="M57" s="22" t="s">
        <v>52</v>
      </c>
      <c r="N57" s="2" t="s">
        <v>163</v>
      </c>
      <c r="O57" s="2" t="s">
        <v>163</v>
      </c>
      <c r="P57" s="2" t="s">
        <v>52</v>
      </c>
      <c r="Q57" s="2" t="s">
        <v>52</v>
      </c>
      <c r="R57" s="2" t="s">
        <v>52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52</v>
      </c>
      <c r="AX57" s="2" t="s">
        <v>52</v>
      </c>
      <c r="AY57" s="2" t="s">
        <v>52</v>
      </c>
      <c r="AZ57" s="2" t="s">
        <v>52</v>
      </c>
    </row>
    <row r="58" spans="1:52" ht="30" customHeight="1" x14ac:dyDescent="0.3">
      <c r="A58" s="23"/>
      <c r="B58" s="23"/>
      <c r="C58" s="23"/>
      <c r="D58" s="23"/>
      <c r="E58" s="25"/>
      <c r="F58" s="28"/>
      <c r="G58" s="25"/>
      <c r="H58" s="28"/>
      <c r="I58" s="25"/>
      <c r="J58" s="28"/>
      <c r="K58" s="25"/>
      <c r="L58" s="28"/>
      <c r="M58" s="23"/>
    </row>
    <row r="59" spans="1:52" ht="30" customHeight="1" x14ac:dyDescent="0.3">
      <c r="A59" s="19" t="s">
        <v>614</v>
      </c>
      <c r="B59" s="20"/>
      <c r="C59" s="20"/>
      <c r="D59" s="20"/>
      <c r="E59" s="24"/>
      <c r="F59" s="27"/>
      <c r="G59" s="24"/>
      <c r="H59" s="27"/>
      <c r="I59" s="24"/>
      <c r="J59" s="27"/>
      <c r="K59" s="24"/>
      <c r="L59" s="27"/>
      <c r="M59" s="21"/>
      <c r="N59" s="1" t="s">
        <v>241</v>
      </c>
    </row>
    <row r="60" spans="1:52" ht="30" customHeight="1" x14ac:dyDescent="0.3">
      <c r="A60" s="22" t="s">
        <v>615</v>
      </c>
      <c r="B60" s="22" t="s">
        <v>616</v>
      </c>
      <c r="C60" s="22" t="s">
        <v>230</v>
      </c>
      <c r="D60" s="23">
        <v>1</v>
      </c>
      <c r="E60" s="25">
        <f>일위대가목록!E16</f>
        <v>0</v>
      </c>
      <c r="F60" s="28">
        <f>TRUNC(E60*D60,1)</f>
        <v>0</v>
      </c>
      <c r="G60" s="25">
        <f>일위대가목록!F16</f>
        <v>0</v>
      </c>
      <c r="H60" s="28">
        <f>TRUNC(G60*D60,1)</f>
        <v>0</v>
      </c>
      <c r="I60" s="25">
        <f>일위대가목록!G16</f>
        <v>0</v>
      </c>
      <c r="J60" s="28">
        <f>TRUNC(I60*D60,1)</f>
        <v>0</v>
      </c>
      <c r="K60" s="25">
        <f t="shared" ref="K60:L62" si="6">TRUNC(E60+G60+I60,1)</f>
        <v>0</v>
      </c>
      <c r="L60" s="28">
        <f t="shared" si="6"/>
        <v>0</v>
      </c>
      <c r="M60" s="22" t="s">
        <v>617</v>
      </c>
      <c r="N60" s="2" t="s">
        <v>241</v>
      </c>
      <c r="O60" s="2" t="s">
        <v>618</v>
      </c>
      <c r="P60" s="2" t="s">
        <v>62</v>
      </c>
      <c r="Q60" s="2" t="s">
        <v>63</v>
      </c>
      <c r="R60" s="2" t="s">
        <v>63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619</v>
      </c>
      <c r="AX60" s="2" t="s">
        <v>52</v>
      </c>
      <c r="AY60" s="2" t="s">
        <v>52</v>
      </c>
      <c r="AZ60" s="2" t="s">
        <v>52</v>
      </c>
    </row>
    <row r="61" spans="1:52" ht="30" customHeight="1" x14ac:dyDescent="0.3">
      <c r="A61" s="22" t="s">
        <v>620</v>
      </c>
      <c r="B61" s="22" t="s">
        <v>621</v>
      </c>
      <c r="C61" s="22" t="s">
        <v>230</v>
      </c>
      <c r="D61" s="23">
        <v>1</v>
      </c>
      <c r="E61" s="25">
        <f>일위대가목록!E15</f>
        <v>0</v>
      </c>
      <c r="F61" s="28">
        <f>TRUNC(E61*D61,1)</f>
        <v>0</v>
      </c>
      <c r="G61" s="25">
        <f>일위대가목록!F15</f>
        <v>0</v>
      </c>
      <c r="H61" s="28">
        <f>TRUNC(G61*D61,1)</f>
        <v>0</v>
      </c>
      <c r="I61" s="25">
        <f>일위대가목록!G15</f>
        <v>0</v>
      </c>
      <c r="J61" s="28">
        <f>TRUNC(I61*D61,1)</f>
        <v>0</v>
      </c>
      <c r="K61" s="25">
        <f t="shared" si="6"/>
        <v>0</v>
      </c>
      <c r="L61" s="28">
        <f t="shared" si="6"/>
        <v>0</v>
      </c>
      <c r="M61" s="22" t="s">
        <v>622</v>
      </c>
      <c r="N61" s="2" t="s">
        <v>241</v>
      </c>
      <c r="O61" s="2" t="s">
        <v>623</v>
      </c>
      <c r="P61" s="2" t="s">
        <v>62</v>
      </c>
      <c r="Q61" s="2" t="s">
        <v>63</v>
      </c>
      <c r="R61" s="2" t="s">
        <v>63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624</v>
      </c>
      <c r="AX61" s="2" t="s">
        <v>52</v>
      </c>
      <c r="AY61" s="2" t="s">
        <v>52</v>
      </c>
      <c r="AZ61" s="2" t="s">
        <v>52</v>
      </c>
    </row>
    <row r="62" spans="1:52" ht="30" customHeight="1" x14ac:dyDescent="0.3">
      <c r="A62" s="22" t="s">
        <v>605</v>
      </c>
      <c r="B62" s="22" t="s">
        <v>606</v>
      </c>
      <c r="C62" s="22" t="s">
        <v>230</v>
      </c>
      <c r="D62" s="23">
        <v>1</v>
      </c>
      <c r="E62" s="25">
        <f>일위대가목록!E13</f>
        <v>0</v>
      </c>
      <c r="F62" s="28">
        <f>TRUNC(E62*D62,1)</f>
        <v>0</v>
      </c>
      <c r="G62" s="25">
        <f>일위대가목록!F13</f>
        <v>0</v>
      </c>
      <c r="H62" s="28">
        <f>TRUNC(G62*D62,1)</f>
        <v>0</v>
      </c>
      <c r="I62" s="25">
        <f>일위대가목록!G13</f>
        <v>0</v>
      </c>
      <c r="J62" s="28">
        <f>TRUNC(I62*D62,1)</f>
        <v>0</v>
      </c>
      <c r="K62" s="25">
        <f t="shared" si="6"/>
        <v>0</v>
      </c>
      <c r="L62" s="28">
        <f t="shared" si="6"/>
        <v>0</v>
      </c>
      <c r="M62" s="22" t="s">
        <v>607</v>
      </c>
      <c r="N62" s="2" t="s">
        <v>241</v>
      </c>
      <c r="O62" s="2" t="s">
        <v>604</v>
      </c>
      <c r="P62" s="2" t="s">
        <v>62</v>
      </c>
      <c r="Q62" s="2" t="s">
        <v>63</v>
      </c>
      <c r="R62" s="2" t="s">
        <v>63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625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3">
      <c r="A63" s="22" t="s">
        <v>539</v>
      </c>
      <c r="B63" s="22" t="s">
        <v>52</v>
      </c>
      <c r="C63" s="22" t="s">
        <v>52</v>
      </c>
      <c r="D63" s="23"/>
      <c r="E63" s="25"/>
      <c r="F63" s="28">
        <f>TRUNC(SUMIF(N60:N62, N59, F60:F62),0)</f>
        <v>0</v>
      </c>
      <c r="G63" s="25"/>
      <c r="H63" s="28">
        <f>TRUNC(SUMIF(N60:N62, N59, H60:H62),0)</f>
        <v>0</v>
      </c>
      <c r="I63" s="25"/>
      <c r="J63" s="28">
        <f>TRUNC(SUMIF(N60:N62, N59, J60:J62),0)</f>
        <v>0</v>
      </c>
      <c r="K63" s="25"/>
      <c r="L63" s="28">
        <f>F63+H63+J63</f>
        <v>0</v>
      </c>
      <c r="M63" s="22" t="s">
        <v>52</v>
      </c>
      <c r="N63" s="2" t="s">
        <v>163</v>
      </c>
      <c r="O63" s="2" t="s">
        <v>163</v>
      </c>
      <c r="P63" s="2" t="s">
        <v>52</v>
      </c>
      <c r="Q63" s="2" t="s">
        <v>52</v>
      </c>
      <c r="R63" s="2" t="s">
        <v>52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52</v>
      </c>
      <c r="AX63" s="2" t="s">
        <v>52</v>
      </c>
      <c r="AY63" s="2" t="s">
        <v>52</v>
      </c>
      <c r="AZ63" s="2" t="s">
        <v>52</v>
      </c>
    </row>
    <row r="64" spans="1:52" ht="30" customHeight="1" x14ac:dyDescent="0.3">
      <c r="A64" s="23"/>
      <c r="B64" s="23"/>
      <c r="C64" s="23"/>
      <c r="D64" s="23"/>
      <c r="E64" s="25"/>
      <c r="F64" s="28"/>
      <c r="G64" s="25"/>
      <c r="H64" s="28"/>
      <c r="I64" s="25"/>
      <c r="J64" s="28"/>
      <c r="K64" s="25"/>
      <c r="L64" s="28"/>
      <c r="M64" s="23"/>
    </row>
    <row r="65" spans="1:52" ht="30" customHeight="1" x14ac:dyDescent="0.3">
      <c r="A65" s="19" t="s">
        <v>626</v>
      </c>
      <c r="B65" s="20"/>
      <c r="C65" s="20"/>
      <c r="D65" s="20"/>
      <c r="E65" s="24"/>
      <c r="F65" s="27"/>
      <c r="G65" s="24"/>
      <c r="H65" s="27"/>
      <c r="I65" s="24"/>
      <c r="J65" s="27"/>
      <c r="K65" s="24"/>
      <c r="L65" s="27"/>
      <c r="M65" s="21"/>
      <c r="N65" s="1" t="s">
        <v>623</v>
      </c>
    </row>
    <row r="66" spans="1:52" ht="30" customHeight="1" x14ac:dyDescent="0.3">
      <c r="A66" s="22" t="s">
        <v>627</v>
      </c>
      <c r="B66" s="22" t="s">
        <v>628</v>
      </c>
      <c r="C66" s="22" t="s">
        <v>530</v>
      </c>
      <c r="D66" s="23">
        <v>0.53</v>
      </c>
      <c r="E66" s="25">
        <f>단가대비표!O26</f>
        <v>0</v>
      </c>
      <c r="F66" s="28">
        <f>TRUNC(E66*D66,1)</f>
        <v>0</v>
      </c>
      <c r="G66" s="25">
        <f>단가대비표!P26</f>
        <v>0</v>
      </c>
      <c r="H66" s="28">
        <f>TRUNC(G66*D66,1)</f>
        <v>0</v>
      </c>
      <c r="I66" s="25">
        <f>단가대비표!V26</f>
        <v>0</v>
      </c>
      <c r="J66" s="28">
        <f>TRUNC(I66*D66,1)</f>
        <v>0</v>
      </c>
      <c r="K66" s="25">
        <f t="shared" ref="K66:L68" si="7">TRUNC(E66+G66+I66,1)</f>
        <v>0</v>
      </c>
      <c r="L66" s="28">
        <f t="shared" si="7"/>
        <v>0</v>
      </c>
      <c r="M66" s="22" t="s">
        <v>52</v>
      </c>
      <c r="N66" s="2" t="s">
        <v>623</v>
      </c>
      <c r="O66" s="2" t="s">
        <v>629</v>
      </c>
      <c r="P66" s="2" t="s">
        <v>63</v>
      </c>
      <c r="Q66" s="2" t="s">
        <v>63</v>
      </c>
      <c r="R66" s="2" t="s">
        <v>62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630</v>
      </c>
      <c r="AX66" s="2" t="s">
        <v>52</v>
      </c>
      <c r="AY66" s="2" t="s">
        <v>52</v>
      </c>
      <c r="AZ66" s="2" t="s">
        <v>52</v>
      </c>
    </row>
    <row r="67" spans="1:52" ht="30" customHeight="1" x14ac:dyDescent="0.3">
      <c r="A67" s="22" t="s">
        <v>631</v>
      </c>
      <c r="B67" s="22" t="s">
        <v>632</v>
      </c>
      <c r="C67" s="22" t="s">
        <v>530</v>
      </c>
      <c r="D67" s="23">
        <v>0.19</v>
      </c>
      <c r="E67" s="25">
        <f>단가대비표!O25</f>
        <v>0</v>
      </c>
      <c r="F67" s="28">
        <f>TRUNC(E67*D67,1)</f>
        <v>0</v>
      </c>
      <c r="G67" s="25">
        <f>단가대비표!P25</f>
        <v>0</v>
      </c>
      <c r="H67" s="28">
        <f>TRUNC(G67*D67,1)</f>
        <v>0</v>
      </c>
      <c r="I67" s="25">
        <f>단가대비표!V25</f>
        <v>0</v>
      </c>
      <c r="J67" s="28">
        <f>TRUNC(I67*D67,1)</f>
        <v>0</v>
      </c>
      <c r="K67" s="25">
        <f t="shared" si="7"/>
        <v>0</v>
      </c>
      <c r="L67" s="28">
        <f t="shared" si="7"/>
        <v>0</v>
      </c>
      <c r="M67" s="22" t="s">
        <v>52</v>
      </c>
      <c r="N67" s="2" t="s">
        <v>623</v>
      </c>
      <c r="O67" s="2" t="s">
        <v>633</v>
      </c>
      <c r="P67" s="2" t="s">
        <v>63</v>
      </c>
      <c r="Q67" s="2" t="s">
        <v>63</v>
      </c>
      <c r="R67" s="2" t="s">
        <v>62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634</v>
      </c>
      <c r="AX67" s="2" t="s">
        <v>52</v>
      </c>
      <c r="AY67" s="2" t="s">
        <v>52</v>
      </c>
      <c r="AZ67" s="2" t="s">
        <v>52</v>
      </c>
    </row>
    <row r="68" spans="1:52" ht="30" customHeight="1" x14ac:dyDescent="0.3">
      <c r="A68" s="22" t="s">
        <v>635</v>
      </c>
      <c r="B68" s="22" t="s">
        <v>636</v>
      </c>
      <c r="C68" s="22" t="s">
        <v>530</v>
      </c>
      <c r="D68" s="23">
        <v>0.125</v>
      </c>
      <c r="E68" s="25">
        <f>단가대비표!O27</f>
        <v>0</v>
      </c>
      <c r="F68" s="28">
        <f>TRUNC(E68*D68,1)</f>
        <v>0</v>
      </c>
      <c r="G68" s="25">
        <f>단가대비표!P27</f>
        <v>0</v>
      </c>
      <c r="H68" s="28">
        <f>TRUNC(G68*D68,1)</f>
        <v>0</v>
      </c>
      <c r="I68" s="25">
        <f>단가대비표!V27</f>
        <v>0</v>
      </c>
      <c r="J68" s="28">
        <f>TRUNC(I68*D68,1)</f>
        <v>0</v>
      </c>
      <c r="K68" s="25">
        <f t="shared" si="7"/>
        <v>0</v>
      </c>
      <c r="L68" s="28">
        <f t="shared" si="7"/>
        <v>0</v>
      </c>
      <c r="M68" s="22" t="s">
        <v>52</v>
      </c>
      <c r="N68" s="2" t="s">
        <v>623</v>
      </c>
      <c r="O68" s="2" t="s">
        <v>637</v>
      </c>
      <c r="P68" s="2" t="s">
        <v>63</v>
      </c>
      <c r="Q68" s="2" t="s">
        <v>63</v>
      </c>
      <c r="R68" s="2" t="s">
        <v>62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638</v>
      </c>
      <c r="AX68" s="2" t="s">
        <v>52</v>
      </c>
      <c r="AY68" s="2" t="s">
        <v>52</v>
      </c>
      <c r="AZ68" s="2" t="s">
        <v>52</v>
      </c>
    </row>
    <row r="69" spans="1:52" ht="30" customHeight="1" x14ac:dyDescent="0.3">
      <c r="A69" s="22" t="s">
        <v>539</v>
      </c>
      <c r="B69" s="22" t="s">
        <v>52</v>
      </c>
      <c r="C69" s="22" t="s">
        <v>52</v>
      </c>
      <c r="D69" s="23"/>
      <c r="E69" s="25"/>
      <c r="F69" s="28">
        <f>TRUNC(SUMIF(N66:N68, N65, F66:F68),0)</f>
        <v>0</v>
      </c>
      <c r="G69" s="25"/>
      <c r="H69" s="28">
        <f>TRUNC(SUMIF(N66:N68, N65, H66:H68),0)</f>
        <v>0</v>
      </c>
      <c r="I69" s="25"/>
      <c r="J69" s="28">
        <f>TRUNC(SUMIF(N66:N68, N65, J66:J68),0)</f>
        <v>0</v>
      </c>
      <c r="K69" s="25"/>
      <c r="L69" s="28">
        <f>F69+H69+J69</f>
        <v>0</v>
      </c>
      <c r="M69" s="22" t="s">
        <v>52</v>
      </c>
      <c r="N69" s="2" t="s">
        <v>163</v>
      </c>
      <c r="O69" s="2" t="s">
        <v>163</v>
      </c>
      <c r="P69" s="2" t="s">
        <v>52</v>
      </c>
      <c r="Q69" s="2" t="s">
        <v>52</v>
      </c>
      <c r="R69" s="2" t="s">
        <v>52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52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3">
      <c r="A70" s="23"/>
      <c r="B70" s="23"/>
      <c r="C70" s="23"/>
      <c r="D70" s="23"/>
      <c r="E70" s="25"/>
      <c r="F70" s="28"/>
      <c r="G70" s="25"/>
      <c r="H70" s="28"/>
      <c r="I70" s="25"/>
      <c r="J70" s="28"/>
      <c r="K70" s="25"/>
      <c r="L70" s="28"/>
      <c r="M70" s="23"/>
    </row>
    <row r="71" spans="1:52" ht="30" customHeight="1" x14ac:dyDescent="0.3">
      <c r="A71" s="19" t="s">
        <v>639</v>
      </c>
      <c r="B71" s="20"/>
      <c r="C71" s="20"/>
      <c r="D71" s="20"/>
      <c r="E71" s="24"/>
      <c r="F71" s="27"/>
      <c r="G71" s="24"/>
      <c r="H71" s="27"/>
      <c r="I71" s="24"/>
      <c r="J71" s="27"/>
      <c r="K71" s="24"/>
      <c r="L71" s="27"/>
      <c r="M71" s="21"/>
      <c r="N71" s="1" t="s">
        <v>618</v>
      </c>
    </row>
    <row r="72" spans="1:52" ht="30" customHeight="1" x14ac:dyDescent="0.3">
      <c r="A72" s="22" t="s">
        <v>608</v>
      </c>
      <c r="B72" s="22" t="s">
        <v>363</v>
      </c>
      <c r="C72" s="22" t="s">
        <v>364</v>
      </c>
      <c r="D72" s="23">
        <v>0.01</v>
      </c>
      <c r="E72" s="25">
        <f>단가대비표!O71</f>
        <v>0</v>
      </c>
      <c r="F72" s="28">
        <f>TRUNC(E72*D72,1)</f>
        <v>0</v>
      </c>
      <c r="G72" s="25">
        <f>단가대비표!P71</f>
        <v>0</v>
      </c>
      <c r="H72" s="28">
        <f>TRUNC(G72*D72,1)</f>
        <v>0</v>
      </c>
      <c r="I72" s="25">
        <f>단가대비표!V71</f>
        <v>0</v>
      </c>
      <c r="J72" s="28">
        <f>TRUNC(I72*D72,1)</f>
        <v>0</v>
      </c>
      <c r="K72" s="25">
        <f t="shared" ref="K72:L74" si="8">TRUNC(E72+G72+I72,1)</f>
        <v>0</v>
      </c>
      <c r="L72" s="28">
        <f t="shared" si="8"/>
        <v>0</v>
      </c>
      <c r="M72" s="22" t="s">
        <v>52</v>
      </c>
      <c r="N72" s="2" t="s">
        <v>618</v>
      </c>
      <c r="O72" s="2" t="s">
        <v>609</v>
      </c>
      <c r="P72" s="2" t="s">
        <v>63</v>
      </c>
      <c r="Q72" s="2" t="s">
        <v>63</v>
      </c>
      <c r="R72" s="2" t="s">
        <v>62</v>
      </c>
      <c r="S72" s="3"/>
      <c r="T72" s="3"/>
      <c r="U72" s="3"/>
      <c r="V72" s="3">
        <v>1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640</v>
      </c>
      <c r="AX72" s="2" t="s">
        <v>52</v>
      </c>
      <c r="AY72" s="2" t="s">
        <v>52</v>
      </c>
      <c r="AZ72" s="2" t="s">
        <v>52</v>
      </c>
    </row>
    <row r="73" spans="1:52" ht="30" customHeight="1" x14ac:dyDescent="0.3">
      <c r="A73" s="22" t="s">
        <v>370</v>
      </c>
      <c r="B73" s="22" t="s">
        <v>363</v>
      </c>
      <c r="C73" s="22" t="s">
        <v>364</v>
      </c>
      <c r="D73" s="23">
        <v>1E-3</v>
      </c>
      <c r="E73" s="25">
        <f>단가대비표!O65</f>
        <v>0</v>
      </c>
      <c r="F73" s="28">
        <f>TRUNC(E73*D73,1)</f>
        <v>0</v>
      </c>
      <c r="G73" s="25">
        <f>단가대비표!P65</f>
        <v>0</v>
      </c>
      <c r="H73" s="28">
        <f>TRUNC(G73*D73,1)</f>
        <v>0</v>
      </c>
      <c r="I73" s="25">
        <f>단가대비표!V65</f>
        <v>0</v>
      </c>
      <c r="J73" s="28">
        <f>TRUNC(I73*D73,1)</f>
        <v>0</v>
      </c>
      <c r="K73" s="25">
        <f t="shared" si="8"/>
        <v>0</v>
      </c>
      <c r="L73" s="28">
        <f t="shared" si="8"/>
        <v>0</v>
      </c>
      <c r="M73" s="22" t="s">
        <v>52</v>
      </c>
      <c r="N73" s="2" t="s">
        <v>618</v>
      </c>
      <c r="O73" s="2" t="s">
        <v>371</v>
      </c>
      <c r="P73" s="2" t="s">
        <v>63</v>
      </c>
      <c r="Q73" s="2" t="s">
        <v>63</v>
      </c>
      <c r="R73" s="2" t="s">
        <v>62</v>
      </c>
      <c r="S73" s="3"/>
      <c r="T73" s="3"/>
      <c r="U73" s="3"/>
      <c r="V73" s="3">
        <v>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641</v>
      </c>
      <c r="AX73" s="2" t="s">
        <v>52</v>
      </c>
      <c r="AY73" s="2" t="s">
        <v>52</v>
      </c>
      <c r="AZ73" s="2" t="s">
        <v>52</v>
      </c>
    </row>
    <row r="74" spans="1:52" ht="30" customHeight="1" x14ac:dyDescent="0.3">
      <c r="A74" s="22" t="s">
        <v>612</v>
      </c>
      <c r="B74" s="22" t="s">
        <v>642</v>
      </c>
      <c r="C74" s="22" t="s">
        <v>178</v>
      </c>
      <c r="D74" s="23">
        <v>1</v>
      </c>
      <c r="E74" s="25">
        <f>TRUNC(SUMIF(V72:V74, RIGHTB(O74, 1), H72:H74)*U74, 2)</f>
        <v>0</v>
      </c>
      <c r="F74" s="28">
        <f>TRUNC(E74*D74,1)</f>
        <v>0</v>
      </c>
      <c r="G74" s="25">
        <v>0</v>
      </c>
      <c r="H74" s="28">
        <f>TRUNC(G74*D74,1)</f>
        <v>0</v>
      </c>
      <c r="I74" s="25">
        <v>0</v>
      </c>
      <c r="J74" s="28">
        <f>TRUNC(I74*D74,1)</f>
        <v>0</v>
      </c>
      <c r="K74" s="25">
        <f t="shared" si="8"/>
        <v>0</v>
      </c>
      <c r="L74" s="28">
        <f t="shared" si="8"/>
        <v>0</v>
      </c>
      <c r="M74" s="22" t="s">
        <v>52</v>
      </c>
      <c r="N74" s="2" t="s">
        <v>618</v>
      </c>
      <c r="O74" s="2" t="s">
        <v>461</v>
      </c>
      <c r="P74" s="2" t="s">
        <v>63</v>
      </c>
      <c r="Q74" s="2" t="s">
        <v>63</v>
      </c>
      <c r="R74" s="2" t="s">
        <v>63</v>
      </c>
      <c r="S74" s="3">
        <v>1</v>
      </c>
      <c r="T74" s="3">
        <v>0</v>
      </c>
      <c r="U74" s="3">
        <v>0.03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643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3">
      <c r="A75" s="22" t="s">
        <v>539</v>
      </c>
      <c r="B75" s="22" t="s">
        <v>52</v>
      </c>
      <c r="C75" s="22" t="s">
        <v>52</v>
      </c>
      <c r="D75" s="23"/>
      <c r="E75" s="25"/>
      <c r="F75" s="28">
        <f>TRUNC(SUMIF(N72:N74, N71, F72:F74),0)</f>
        <v>0</v>
      </c>
      <c r="G75" s="25"/>
      <c r="H75" s="28">
        <f>TRUNC(SUMIF(N72:N74, N71, H72:H74),0)</f>
        <v>0</v>
      </c>
      <c r="I75" s="25"/>
      <c r="J75" s="28">
        <f>TRUNC(SUMIF(N72:N74, N71, J72:J74),0)</f>
        <v>0</v>
      </c>
      <c r="K75" s="25"/>
      <c r="L75" s="28">
        <f>F75+H75+J75</f>
        <v>0</v>
      </c>
      <c r="M75" s="22" t="s">
        <v>52</v>
      </c>
      <c r="N75" s="2" t="s">
        <v>163</v>
      </c>
      <c r="O75" s="2" t="s">
        <v>163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3">
      <c r="A76" s="23"/>
      <c r="B76" s="23"/>
      <c r="C76" s="23"/>
      <c r="D76" s="23"/>
      <c r="E76" s="25"/>
      <c r="F76" s="28"/>
      <c r="G76" s="25"/>
      <c r="H76" s="28"/>
      <c r="I76" s="25"/>
      <c r="J76" s="28"/>
      <c r="K76" s="25"/>
      <c r="L76" s="28"/>
      <c r="M76" s="23"/>
    </row>
    <row r="77" spans="1:52" ht="30" customHeight="1" x14ac:dyDescent="0.3">
      <c r="A77" s="19" t="s">
        <v>644</v>
      </c>
      <c r="B77" s="20"/>
      <c r="C77" s="20"/>
      <c r="D77" s="20"/>
      <c r="E77" s="24"/>
      <c r="F77" s="27"/>
      <c r="G77" s="24"/>
      <c r="H77" s="27"/>
      <c r="I77" s="24"/>
      <c r="J77" s="27"/>
      <c r="K77" s="24"/>
      <c r="L77" s="27"/>
      <c r="M77" s="21"/>
      <c r="N77" s="1" t="s">
        <v>645</v>
      </c>
    </row>
    <row r="78" spans="1:52" ht="30" customHeight="1" x14ac:dyDescent="0.3">
      <c r="A78" s="22" t="s">
        <v>649</v>
      </c>
      <c r="B78" s="22" t="s">
        <v>363</v>
      </c>
      <c r="C78" s="22" t="s">
        <v>364</v>
      </c>
      <c r="D78" s="23">
        <v>0.74</v>
      </c>
      <c r="E78" s="25">
        <f>단가대비표!O69</f>
        <v>0</v>
      </c>
      <c r="F78" s="28">
        <f>TRUNC(E78*D78,1)</f>
        <v>0</v>
      </c>
      <c r="G78" s="25">
        <f>단가대비표!P69</f>
        <v>0</v>
      </c>
      <c r="H78" s="28">
        <f>TRUNC(G78*D78,1)</f>
        <v>0</v>
      </c>
      <c r="I78" s="25">
        <f>단가대비표!V69</f>
        <v>0</v>
      </c>
      <c r="J78" s="28">
        <f>TRUNC(I78*D78,1)</f>
        <v>0</v>
      </c>
      <c r="K78" s="25">
        <f t="shared" ref="K78:L81" si="9">TRUNC(E78+G78+I78,1)</f>
        <v>0</v>
      </c>
      <c r="L78" s="28">
        <f t="shared" si="9"/>
        <v>0</v>
      </c>
      <c r="M78" s="22" t="s">
        <v>52</v>
      </c>
      <c r="N78" s="2" t="s">
        <v>645</v>
      </c>
      <c r="O78" s="2" t="s">
        <v>650</v>
      </c>
      <c r="P78" s="2" t="s">
        <v>63</v>
      </c>
      <c r="Q78" s="2" t="s">
        <v>63</v>
      </c>
      <c r="R78" s="2" t="s">
        <v>62</v>
      </c>
      <c r="S78" s="3"/>
      <c r="T78" s="3"/>
      <c r="U78" s="3"/>
      <c r="V78" s="3">
        <v>1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651</v>
      </c>
      <c r="AX78" s="2" t="s">
        <v>52</v>
      </c>
      <c r="AY78" s="2" t="s">
        <v>52</v>
      </c>
      <c r="AZ78" s="2" t="s">
        <v>52</v>
      </c>
    </row>
    <row r="79" spans="1:52" ht="30" customHeight="1" x14ac:dyDescent="0.3">
      <c r="A79" s="22" t="s">
        <v>370</v>
      </c>
      <c r="B79" s="22" t="s">
        <v>363</v>
      </c>
      <c r="C79" s="22" t="s">
        <v>364</v>
      </c>
      <c r="D79" s="23">
        <v>0.37</v>
      </c>
      <c r="E79" s="25">
        <f>단가대비표!O65</f>
        <v>0</v>
      </c>
      <c r="F79" s="28">
        <f>TRUNC(E79*D79,1)</f>
        <v>0</v>
      </c>
      <c r="G79" s="25">
        <f>단가대비표!P65</f>
        <v>0</v>
      </c>
      <c r="H79" s="28">
        <f>TRUNC(G79*D79,1)</f>
        <v>0</v>
      </c>
      <c r="I79" s="25">
        <f>단가대비표!V65</f>
        <v>0</v>
      </c>
      <c r="J79" s="28">
        <f>TRUNC(I79*D79,1)</f>
        <v>0</v>
      </c>
      <c r="K79" s="25">
        <f t="shared" si="9"/>
        <v>0</v>
      </c>
      <c r="L79" s="28">
        <f t="shared" si="9"/>
        <v>0</v>
      </c>
      <c r="M79" s="22" t="s">
        <v>52</v>
      </c>
      <c r="N79" s="2" t="s">
        <v>645</v>
      </c>
      <c r="O79" s="2" t="s">
        <v>371</v>
      </c>
      <c r="P79" s="2" t="s">
        <v>63</v>
      </c>
      <c r="Q79" s="2" t="s">
        <v>63</v>
      </c>
      <c r="R79" s="2" t="s">
        <v>62</v>
      </c>
      <c r="S79" s="3"/>
      <c r="T79" s="3"/>
      <c r="U79" s="3"/>
      <c r="V79" s="3">
        <v>1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652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3">
      <c r="A80" s="22" t="s">
        <v>557</v>
      </c>
      <c r="B80" s="22" t="s">
        <v>558</v>
      </c>
      <c r="C80" s="22" t="s">
        <v>523</v>
      </c>
      <c r="D80" s="23">
        <v>5.93</v>
      </c>
      <c r="E80" s="25">
        <f>일위대가목록!E7</f>
        <v>0</v>
      </c>
      <c r="F80" s="28">
        <f>TRUNC(E80*D80,1)</f>
        <v>0</v>
      </c>
      <c r="G80" s="25">
        <f>일위대가목록!F7</f>
        <v>0</v>
      </c>
      <c r="H80" s="28">
        <f>TRUNC(G80*D80,1)</f>
        <v>0</v>
      </c>
      <c r="I80" s="25">
        <f>일위대가목록!G7</f>
        <v>0</v>
      </c>
      <c r="J80" s="28">
        <f>TRUNC(I80*D80,1)</f>
        <v>0</v>
      </c>
      <c r="K80" s="25">
        <f t="shared" si="9"/>
        <v>0</v>
      </c>
      <c r="L80" s="28">
        <f t="shared" si="9"/>
        <v>0</v>
      </c>
      <c r="M80" s="22" t="s">
        <v>559</v>
      </c>
      <c r="N80" s="2" t="s">
        <v>645</v>
      </c>
      <c r="O80" s="2" t="s">
        <v>556</v>
      </c>
      <c r="P80" s="2" t="s">
        <v>62</v>
      </c>
      <c r="Q80" s="2" t="s">
        <v>63</v>
      </c>
      <c r="R80" s="2" t="s">
        <v>63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653</v>
      </c>
      <c r="AX80" s="2" t="s">
        <v>52</v>
      </c>
      <c r="AY80" s="2" t="s">
        <v>52</v>
      </c>
      <c r="AZ80" s="2" t="s">
        <v>52</v>
      </c>
    </row>
    <row r="81" spans="1:52" ht="30" customHeight="1" x14ac:dyDescent="0.3">
      <c r="A81" s="22" t="s">
        <v>533</v>
      </c>
      <c r="B81" s="22" t="s">
        <v>654</v>
      </c>
      <c r="C81" s="22" t="s">
        <v>178</v>
      </c>
      <c r="D81" s="23">
        <v>1</v>
      </c>
      <c r="E81" s="25">
        <f>TRUNC(SUMIF(V78:V81, RIGHTB(O81, 1), H78:H81)*U81, 2)</f>
        <v>0</v>
      </c>
      <c r="F81" s="28">
        <f>TRUNC(E81*D81,1)</f>
        <v>0</v>
      </c>
      <c r="G81" s="25">
        <v>0</v>
      </c>
      <c r="H81" s="28">
        <f>TRUNC(G81*D81,1)</f>
        <v>0</v>
      </c>
      <c r="I81" s="25">
        <v>0</v>
      </c>
      <c r="J81" s="28">
        <f>TRUNC(I81*D81,1)</f>
        <v>0</v>
      </c>
      <c r="K81" s="25">
        <f t="shared" si="9"/>
        <v>0</v>
      </c>
      <c r="L81" s="28">
        <f t="shared" si="9"/>
        <v>0</v>
      </c>
      <c r="M81" s="22" t="s">
        <v>52</v>
      </c>
      <c r="N81" s="2" t="s">
        <v>645</v>
      </c>
      <c r="O81" s="2" t="s">
        <v>461</v>
      </c>
      <c r="P81" s="2" t="s">
        <v>63</v>
      </c>
      <c r="Q81" s="2" t="s">
        <v>63</v>
      </c>
      <c r="R81" s="2" t="s">
        <v>63</v>
      </c>
      <c r="S81" s="3">
        <v>1</v>
      </c>
      <c r="T81" s="3">
        <v>0</v>
      </c>
      <c r="U81" s="3">
        <v>0.01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655</v>
      </c>
      <c r="AX81" s="2" t="s">
        <v>52</v>
      </c>
      <c r="AY81" s="2" t="s">
        <v>52</v>
      </c>
      <c r="AZ81" s="2" t="s">
        <v>52</v>
      </c>
    </row>
    <row r="82" spans="1:52" ht="30" customHeight="1" x14ac:dyDescent="0.3">
      <c r="A82" s="22" t="s">
        <v>539</v>
      </c>
      <c r="B82" s="22" t="s">
        <v>52</v>
      </c>
      <c r="C82" s="22" t="s">
        <v>52</v>
      </c>
      <c r="D82" s="23"/>
      <c r="E82" s="25"/>
      <c r="F82" s="28">
        <f>TRUNC(SUMIF(N78:N81, N77, F78:F81),0)</f>
        <v>0</v>
      </c>
      <c r="G82" s="25"/>
      <c r="H82" s="28">
        <f>TRUNC(SUMIF(N78:N81, N77, H78:H81),0)</f>
        <v>0</v>
      </c>
      <c r="I82" s="25"/>
      <c r="J82" s="28">
        <f>TRUNC(SUMIF(N78:N81, N77, J78:J81),0)</f>
        <v>0</v>
      </c>
      <c r="K82" s="25"/>
      <c r="L82" s="28">
        <f>F82+H82+J82</f>
        <v>0</v>
      </c>
      <c r="M82" s="22" t="s">
        <v>52</v>
      </c>
      <c r="N82" s="2" t="s">
        <v>163</v>
      </c>
      <c r="O82" s="2" t="s">
        <v>163</v>
      </c>
      <c r="P82" s="2" t="s">
        <v>52</v>
      </c>
      <c r="Q82" s="2" t="s">
        <v>52</v>
      </c>
      <c r="R82" s="2" t="s">
        <v>52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52</v>
      </c>
      <c r="AX82" s="2" t="s">
        <v>52</v>
      </c>
      <c r="AY82" s="2" t="s">
        <v>52</v>
      </c>
      <c r="AZ82" s="2" t="s">
        <v>52</v>
      </c>
    </row>
    <row r="83" spans="1:52" ht="30" customHeight="1" x14ac:dyDescent="0.3">
      <c r="A83" s="23"/>
      <c r="B83" s="23"/>
      <c r="C83" s="23"/>
      <c r="D83" s="23"/>
      <c r="E83" s="25"/>
      <c r="F83" s="28"/>
      <c r="G83" s="25"/>
      <c r="H83" s="28"/>
      <c r="I83" s="25"/>
      <c r="J83" s="28"/>
      <c r="K83" s="25"/>
      <c r="L83" s="28"/>
      <c r="M83" s="23"/>
    </row>
    <row r="84" spans="1:52" ht="30" customHeight="1" x14ac:dyDescent="0.3">
      <c r="A84" s="19" t="s">
        <v>656</v>
      </c>
      <c r="B84" s="20"/>
      <c r="C84" s="20"/>
      <c r="D84" s="20"/>
      <c r="E84" s="24"/>
      <c r="F84" s="27"/>
      <c r="G84" s="24"/>
      <c r="H84" s="27"/>
      <c r="I84" s="24"/>
      <c r="J84" s="27"/>
      <c r="K84" s="24"/>
      <c r="L84" s="27"/>
      <c r="M84" s="21"/>
      <c r="N84" s="1" t="s">
        <v>268</v>
      </c>
    </row>
    <row r="85" spans="1:52" ht="30" customHeight="1" x14ac:dyDescent="0.3">
      <c r="A85" s="22" t="s">
        <v>646</v>
      </c>
      <c r="B85" s="22" t="s">
        <v>647</v>
      </c>
      <c r="C85" s="22" t="s">
        <v>247</v>
      </c>
      <c r="D85" s="23">
        <v>0.03</v>
      </c>
      <c r="E85" s="25">
        <f>일위대가목록!E17</f>
        <v>0</v>
      </c>
      <c r="F85" s="28">
        <f>TRUNC(E85*D85,1)</f>
        <v>0</v>
      </c>
      <c r="G85" s="25">
        <f>일위대가목록!F17</f>
        <v>0</v>
      </c>
      <c r="H85" s="28">
        <f>TRUNC(G85*D85,1)</f>
        <v>0</v>
      </c>
      <c r="I85" s="25">
        <f>일위대가목록!G17</f>
        <v>0</v>
      </c>
      <c r="J85" s="28">
        <f>TRUNC(I85*D85,1)</f>
        <v>0</v>
      </c>
      <c r="K85" s="25">
        <f>TRUNC(E85+G85+I85,1)</f>
        <v>0</v>
      </c>
      <c r="L85" s="28">
        <f>TRUNC(F85+H85+J85,1)</f>
        <v>0</v>
      </c>
      <c r="M85" s="22" t="s">
        <v>648</v>
      </c>
      <c r="N85" s="2" t="s">
        <v>268</v>
      </c>
      <c r="O85" s="2" t="s">
        <v>645</v>
      </c>
      <c r="P85" s="2" t="s">
        <v>62</v>
      </c>
      <c r="Q85" s="2" t="s">
        <v>63</v>
      </c>
      <c r="R85" s="2" t="s">
        <v>63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657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3">
      <c r="A86" s="22" t="s">
        <v>539</v>
      </c>
      <c r="B86" s="22" t="s">
        <v>52</v>
      </c>
      <c r="C86" s="22" t="s">
        <v>52</v>
      </c>
      <c r="D86" s="23"/>
      <c r="E86" s="25"/>
      <c r="F86" s="28">
        <f>TRUNC(SUMIF(N85:N85, N84, F85:F85),0)</f>
        <v>0</v>
      </c>
      <c r="G86" s="25"/>
      <c r="H86" s="28">
        <f>TRUNC(SUMIF(N85:N85, N84, H85:H85),0)</f>
        <v>0</v>
      </c>
      <c r="I86" s="25"/>
      <c r="J86" s="28">
        <f>TRUNC(SUMIF(N85:N85, N84, J85:J85),0)</f>
        <v>0</v>
      </c>
      <c r="K86" s="25"/>
      <c r="L86" s="28">
        <f>F86+H86+J86</f>
        <v>0</v>
      </c>
      <c r="M86" s="22" t="s">
        <v>52</v>
      </c>
      <c r="N86" s="2" t="s">
        <v>163</v>
      </c>
      <c r="O86" s="2" t="s">
        <v>163</v>
      </c>
      <c r="P86" s="2" t="s">
        <v>52</v>
      </c>
      <c r="Q86" s="2" t="s">
        <v>52</v>
      </c>
      <c r="R86" s="2" t="s">
        <v>52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52</v>
      </c>
      <c r="AX86" s="2" t="s">
        <v>52</v>
      </c>
      <c r="AY86" s="2" t="s">
        <v>52</v>
      </c>
      <c r="AZ86" s="2" t="s">
        <v>52</v>
      </c>
    </row>
    <row r="87" spans="1:52" ht="30" customHeight="1" x14ac:dyDescent="0.3">
      <c r="A87" s="23"/>
      <c r="B87" s="23"/>
      <c r="C87" s="23"/>
      <c r="D87" s="23"/>
      <c r="E87" s="25"/>
      <c r="F87" s="28"/>
      <c r="G87" s="25"/>
      <c r="H87" s="28"/>
      <c r="I87" s="25"/>
      <c r="J87" s="28"/>
      <c r="K87" s="25"/>
      <c r="L87" s="28"/>
      <c r="M87" s="23"/>
    </row>
    <row r="88" spans="1:52" ht="30" customHeight="1" x14ac:dyDescent="0.3">
      <c r="A88" s="19" t="s">
        <v>658</v>
      </c>
      <c r="B88" s="20"/>
      <c r="C88" s="20"/>
      <c r="D88" s="20"/>
      <c r="E88" s="24"/>
      <c r="F88" s="27"/>
      <c r="G88" s="24"/>
      <c r="H88" s="27"/>
      <c r="I88" s="24"/>
      <c r="J88" s="27"/>
      <c r="K88" s="24"/>
      <c r="L88" s="27"/>
      <c r="M88" s="21"/>
      <c r="N88" s="1" t="s">
        <v>272</v>
      </c>
    </row>
    <row r="89" spans="1:52" ht="30" customHeight="1" x14ac:dyDescent="0.3">
      <c r="A89" s="22" t="s">
        <v>370</v>
      </c>
      <c r="B89" s="22" t="s">
        <v>363</v>
      </c>
      <c r="C89" s="22" t="s">
        <v>364</v>
      </c>
      <c r="D89" s="23">
        <v>0.2</v>
      </c>
      <c r="E89" s="25">
        <f>단가대비표!O65</f>
        <v>0</v>
      </c>
      <c r="F89" s="28">
        <f>TRUNC(E89*D89,1)</f>
        <v>0</v>
      </c>
      <c r="G89" s="25">
        <f>단가대비표!P65</f>
        <v>0</v>
      </c>
      <c r="H89" s="28">
        <f>TRUNC(G89*D89,1)</f>
        <v>0</v>
      </c>
      <c r="I89" s="25">
        <f>단가대비표!V65</f>
        <v>0</v>
      </c>
      <c r="J89" s="28">
        <f>TRUNC(I89*D89,1)</f>
        <v>0</v>
      </c>
      <c r="K89" s="25">
        <f>TRUNC(E89+G89+I89,1)</f>
        <v>0</v>
      </c>
      <c r="L89" s="28">
        <f>TRUNC(F89+H89+J89,1)</f>
        <v>0</v>
      </c>
      <c r="M89" s="22" t="s">
        <v>52</v>
      </c>
      <c r="N89" s="2" t="s">
        <v>272</v>
      </c>
      <c r="O89" s="2" t="s">
        <v>371</v>
      </c>
      <c r="P89" s="2" t="s">
        <v>63</v>
      </c>
      <c r="Q89" s="2" t="s">
        <v>63</v>
      </c>
      <c r="R89" s="2" t="s">
        <v>62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659</v>
      </c>
      <c r="AX89" s="2" t="s">
        <v>52</v>
      </c>
      <c r="AY89" s="2" t="s">
        <v>52</v>
      </c>
      <c r="AZ89" s="2" t="s">
        <v>52</v>
      </c>
    </row>
    <row r="90" spans="1:52" ht="30" customHeight="1" x14ac:dyDescent="0.3">
      <c r="A90" s="22" t="s">
        <v>539</v>
      </c>
      <c r="B90" s="22" t="s">
        <v>52</v>
      </c>
      <c r="C90" s="22" t="s">
        <v>52</v>
      </c>
      <c r="D90" s="23"/>
      <c r="E90" s="25"/>
      <c r="F90" s="28">
        <f>TRUNC(SUMIF(N89:N89, N88, F89:F89),0)</f>
        <v>0</v>
      </c>
      <c r="G90" s="25"/>
      <c r="H90" s="28">
        <f>TRUNC(SUMIF(N89:N89, N88, H89:H89),0)</f>
        <v>0</v>
      </c>
      <c r="I90" s="25"/>
      <c r="J90" s="28">
        <f>TRUNC(SUMIF(N89:N89, N88, J89:J89),0)</f>
        <v>0</v>
      </c>
      <c r="K90" s="25"/>
      <c r="L90" s="28">
        <f>F90+H90+J90</f>
        <v>0</v>
      </c>
      <c r="M90" s="22" t="s">
        <v>52</v>
      </c>
      <c r="N90" s="2" t="s">
        <v>163</v>
      </c>
      <c r="O90" s="2" t="s">
        <v>163</v>
      </c>
      <c r="P90" s="2" t="s">
        <v>52</v>
      </c>
      <c r="Q90" s="2" t="s">
        <v>52</v>
      </c>
      <c r="R90" s="2" t="s">
        <v>52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52</v>
      </c>
      <c r="AX90" s="2" t="s">
        <v>52</v>
      </c>
      <c r="AY90" s="2" t="s">
        <v>52</v>
      </c>
      <c r="AZ90" s="2" t="s">
        <v>52</v>
      </c>
    </row>
    <row r="91" spans="1:52" ht="30" customHeight="1" x14ac:dyDescent="0.3">
      <c r="A91" s="23"/>
      <c r="B91" s="23"/>
      <c r="C91" s="23"/>
      <c r="D91" s="23"/>
      <c r="E91" s="25"/>
      <c r="F91" s="28"/>
      <c r="G91" s="25"/>
      <c r="H91" s="28"/>
      <c r="I91" s="25"/>
      <c r="J91" s="28"/>
      <c r="K91" s="25"/>
      <c r="L91" s="28"/>
      <c r="M91" s="23"/>
    </row>
    <row r="92" spans="1:52" ht="30" customHeight="1" x14ac:dyDescent="0.3">
      <c r="A92" s="19" t="s">
        <v>660</v>
      </c>
      <c r="B92" s="20"/>
      <c r="C92" s="20"/>
      <c r="D92" s="20"/>
      <c r="E92" s="24"/>
      <c r="F92" s="27"/>
      <c r="G92" s="24"/>
      <c r="H92" s="27"/>
      <c r="I92" s="24"/>
      <c r="J92" s="27"/>
      <c r="K92" s="24"/>
      <c r="L92" s="27"/>
      <c r="M92" s="21"/>
      <c r="N92" s="1" t="s">
        <v>661</v>
      </c>
    </row>
    <row r="93" spans="1:52" ht="30" customHeight="1" x14ac:dyDescent="0.3">
      <c r="A93" s="22" t="s">
        <v>664</v>
      </c>
      <c r="B93" s="22" t="s">
        <v>363</v>
      </c>
      <c r="C93" s="22" t="s">
        <v>364</v>
      </c>
      <c r="D93" s="23">
        <v>0.13500000000000001</v>
      </c>
      <c r="E93" s="25">
        <f>단가대비표!O68</f>
        <v>0</v>
      </c>
      <c r="F93" s="28">
        <f>TRUNC(E93*D93,1)</f>
        <v>0</v>
      </c>
      <c r="G93" s="25">
        <f>단가대비표!P68</f>
        <v>0</v>
      </c>
      <c r="H93" s="28">
        <f>TRUNC(G93*D93,1)</f>
        <v>0</v>
      </c>
      <c r="I93" s="25">
        <f>단가대비표!V68</f>
        <v>0</v>
      </c>
      <c r="J93" s="28">
        <f>TRUNC(I93*D93,1)</f>
        <v>0</v>
      </c>
      <c r="K93" s="25">
        <f>TRUNC(E93+G93+I93,1)</f>
        <v>0</v>
      </c>
      <c r="L93" s="28">
        <f>TRUNC(F93+H93+J93,1)</f>
        <v>0</v>
      </c>
      <c r="M93" s="22" t="s">
        <v>52</v>
      </c>
      <c r="N93" s="2" t="s">
        <v>661</v>
      </c>
      <c r="O93" s="2" t="s">
        <v>665</v>
      </c>
      <c r="P93" s="2" t="s">
        <v>63</v>
      </c>
      <c r="Q93" s="2" t="s">
        <v>63</v>
      </c>
      <c r="R93" s="2" t="s">
        <v>62</v>
      </c>
      <c r="S93" s="3"/>
      <c r="T93" s="3"/>
      <c r="U93" s="3"/>
      <c r="V93" s="3">
        <v>1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666</v>
      </c>
      <c r="AX93" s="2" t="s">
        <v>52</v>
      </c>
      <c r="AY93" s="2" t="s">
        <v>52</v>
      </c>
      <c r="AZ93" s="2" t="s">
        <v>52</v>
      </c>
    </row>
    <row r="94" spans="1:52" ht="30" customHeight="1" x14ac:dyDescent="0.3">
      <c r="A94" s="22" t="s">
        <v>667</v>
      </c>
      <c r="B94" s="22" t="s">
        <v>668</v>
      </c>
      <c r="C94" s="22" t="s">
        <v>178</v>
      </c>
      <c r="D94" s="23">
        <v>1</v>
      </c>
      <c r="E94" s="25">
        <f>TRUNC(SUMIF(V93:V94, RIGHTB(O94, 1), H93:H94)*U94, 2)</f>
        <v>0</v>
      </c>
      <c r="F94" s="28">
        <f>TRUNC(E94*D94,1)</f>
        <v>0</v>
      </c>
      <c r="G94" s="25">
        <v>0</v>
      </c>
      <c r="H94" s="28">
        <f>TRUNC(G94*D94,1)</f>
        <v>0</v>
      </c>
      <c r="I94" s="25">
        <v>0</v>
      </c>
      <c r="J94" s="28">
        <f>TRUNC(I94*D94,1)</f>
        <v>0</v>
      </c>
      <c r="K94" s="25">
        <f>TRUNC(E94+G94+I94,1)</f>
        <v>0</v>
      </c>
      <c r="L94" s="28">
        <f>TRUNC(F94+H94+J94,1)</f>
        <v>0</v>
      </c>
      <c r="M94" s="22" t="s">
        <v>52</v>
      </c>
      <c r="N94" s="2" t="s">
        <v>661</v>
      </c>
      <c r="O94" s="2" t="s">
        <v>461</v>
      </c>
      <c r="P94" s="2" t="s">
        <v>63</v>
      </c>
      <c r="Q94" s="2" t="s">
        <v>63</v>
      </c>
      <c r="R94" s="2" t="s">
        <v>63</v>
      </c>
      <c r="S94" s="3">
        <v>1</v>
      </c>
      <c r="T94" s="3">
        <v>0</v>
      </c>
      <c r="U94" s="3">
        <v>0.04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669</v>
      </c>
      <c r="AX94" s="2" t="s">
        <v>52</v>
      </c>
      <c r="AY94" s="2" t="s">
        <v>52</v>
      </c>
      <c r="AZ94" s="2" t="s">
        <v>52</v>
      </c>
    </row>
    <row r="95" spans="1:52" ht="30" customHeight="1" x14ac:dyDescent="0.3">
      <c r="A95" s="22" t="s">
        <v>539</v>
      </c>
      <c r="B95" s="22" t="s">
        <v>52</v>
      </c>
      <c r="C95" s="22" t="s">
        <v>52</v>
      </c>
      <c r="D95" s="23"/>
      <c r="E95" s="25"/>
      <c r="F95" s="28">
        <f>TRUNC(SUMIF(N93:N94, N92, F93:F94),0)</f>
        <v>0</v>
      </c>
      <c r="G95" s="25"/>
      <c r="H95" s="28">
        <f>TRUNC(SUMIF(N93:N94, N92, H93:H94),0)</f>
        <v>0</v>
      </c>
      <c r="I95" s="25"/>
      <c r="J95" s="28">
        <f>TRUNC(SUMIF(N93:N94, N92, J93:J94),0)</f>
        <v>0</v>
      </c>
      <c r="K95" s="25"/>
      <c r="L95" s="28">
        <f>F95+H95+J95</f>
        <v>0</v>
      </c>
      <c r="M95" s="22" t="s">
        <v>52</v>
      </c>
      <c r="N95" s="2" t="s">
        <v>163</v>
      </c>
      <c r="O95" s="2" t="s">
        <v>163</v>
      </c>
      <c r="P95" s="2" t="s">
        <v>52</v>
      </c>
      <c r="Q95" s="2" t="s">
        <v>52</v>
      </c>
      <c r="R95" s="2" t="s">
        <v>52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52</v>
      </c>
      <c r="AX95" s="2" t="s">
        <v>52</v>
      </c>
      <c r="AY95" s="2" t="s">
        <v>52</v>
      </c>
      <c r="AZ95" s="2" t="s">
        <v>52</v>
      </c>
    </row>
    <row r="96" spans="1:52" ht="30" customHeight="1" x14ac:dyDescent="0.3">
      <c r="A96" s="23"/>
      <c r="B96" s="23"/>
      <c r="C96" s="23"/>
      <c r="D96" s="23"/>
      <c r="E96" s="25"/>
      <c r="F96" s="28"/>
      <c r="G96" s="25"/>
      <c r="H96" s="28"/>
      <c r="I96" s="25"/>
      <c r="J96" s="28"/>
      <c r="K96" s="25"/>
      <c r="L96" s="28"/>
      <c r="M96" s="23"/>
    </row>
    <row r="97" spans="1:52" ht="30" customHeight="1" x14ac:dyDescent="0.3">
      <c r="A97" s="19" t="s">
        <v>670</v>
      </c>
      <c r="B97" s="20"/>
      <c r="C97" s="20"/>
      <c r="D97" s="20"/>
      <c r="E97" s="24"/>
      <c r="F97" s="27"/>
      <c r="G97" s="24"/>
      <c r="H97" s="27"/>
      <c r="I97" s="24"/>
      <c r="J97" s="27"/>
      <c r="K97" s="24"/>
      <c r="L97" s="27"/>
      <c r="M97" s="21"/>
      <c r="N97" s="1" t="s">
        <v>671</v>
      </c>
    </row>
    <row r="98" spans="1:52" ht="30" customHeight="1" x14ac:dyDescent="0.3">
      <c r="A98" s="22" t="s">
        <v>664</v>
      </c>
      <c r="B98" s="22" t="s">
        <v>363</v>
      </c>
      <c r="C98" s="22" t="s">
        <v>364</v>
      </c>
      <c r="D98" s="23">
        <v>0.16700000000000001</v>
      </c>
      <c r="E98" s="25">
        <f>단가대비표!O68</f>
        <v>0</v>
      </c>
      <c r="F98" s="28">
        <f>TRUNC(E98*D98,1)</f>
        <v>0</v>
      </c>
      <c r="G98" s="25">
        <f>단가대비표!P68</f>
        <v>0</v>
      </c>
      <c r="H98" s="28">
        <f>TRUNC(G98*D98,1)</f>
        <v>0</v>
      </c>
      <c r="I98" s="25">
        <f>단가대비표!V68</f>
        <v>0</v>
      </c>
      <c r="J98" s="28">
        <f>TRUNC(I98*D98,1)</f>
        <v>0</v>
      </c>
      <c r="K98" s="25">
        <f>TRUNC(E98+G98+I98,1)</f>
        <v>0</v>
      </c>
      <c r="L98" s="28">
        <f>TRUNC(F98+H98+J98,1)</f>
        <v>0</v>
      </c>
      <c r="M98" s="22" t="s">
        <v>52</v>
      </c>
      <c r="N98" s="2" t="s">
        <v>671</v>
      </c>
      <c r="O98" s="2" t="s">
        <v>665</v>
      </c>
      <c r="P98" s="2" t="s">
        <v>63</v>
      </c>
      <c r="Q98" s="2" t="s">
        <v>63</v>
      </c>
      <c r="R98" s="2" t="s">
        <v>62</v>
      </c>
      <c r="S98" s="3"/>
      <c r="T98" s="3"/>
      <c r="U98" s="3"/>
      <c r="V98" s="3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673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3">
      <c r="A99" s="22" t="s">
        <v>667</v>
      </c>
      <c r="B99" s="22" t="s">
        <v>668</v>
      </c>
      <c r="C99" s="22" t="s">
        <v>178</v>
      </c>
      <c r="D99" s="23">
        <v>1</v>
      </c>
      <c r="E99" s="25">
        <f>TRUNC(SUMIF(V98:V99, RIGHTB(O99, 1), H98:H99)*U99, 2)</f>
        <v>0</v>
      </c>
      <c r="F99" s="28">
        <f>TRUNC(E99*D99,1)</f>
        <v>0</v>
      </c>
      <c r="G99" s="25">
        <v>0</v>
      </c>
      <c r="H99" s="28">
        <f>TRUNC(G99*D99,1)</f>
        <v>0</v>
      </c>
      <c r="I99" s="25">
        <v>0</v>
      </c>
      <c r="J99" s="28">
        <f>TRUNC(I99*D99,1)</f>
        <v>0</v>
      </c>
      <c r="K99" s="25">
        <f>TRUNC(E99+G99+I99,1)</f>
        <v>0</v>
      </c>
      <c r="L99" s="28">
        <f>TRUNC(F99+H99+J99,1)</f>
        <v>0</v>
      </c>
      <c r="M99" s="22" t="s">
        <v>52</v>
      </c>
      <c r="N99" s="2" t="s">
        <v>671</v>
      </c>
      <c r="O99" s="2" t="s">
        <v>461</v>
      </c>
      <c r="P99" s="2" t="s">
        <v>63</v>
      </c>
      <c r="Q99" s="2" t="s">
        <v>63</v>
      </c>
      <c r="R99" s="2" t="s">
        <v>63</v>
      </c>
      <c r="S99" s="3">
        <v>1</v>
      </c>
      <c r="T99" s="3">
        <v>0</v>
      </c>
      <c r="U99" s="3">
        <v>0.04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674</v>
      </c>
      <c r="AX99" s="2" t="s">
        <v>52</v>
      </c>
      <c r="AY99" s="2" t="s">
        <v>52</v>
      </c>
      <c r="AZ99" s="2" t="s">
        <v>52</v>
      </c>
    </row>
    <row r="100" spans="1:52" ht="30" customHeight="1" x14ac:dyDescent="0.3">
      <c r="A100" s="22" t="s">
        <v>539</v>
      </c>
      <c r="B100" s="22" t="s">
        <v>52</v>
      </c>
      <c r="C100" s="22" t="s">
        <v>52</v>
      </c>
      <c r="D100" s="23"/>
      <c r="E100" s="25"/>
      <c r="F100" s="28">
        <f>TRUNC(SUMIF(N98:N99, N97, F98:F99),0)</f>
        <v>0</v>
      </c>
      <c r="G100" s="25"/>
      <c r="H100" s="28">
        <f>TRUNC(SUMIF(N98:N99, N97, H98:H99),0)</f>
        <v>0</v>
      </c>
      <c r="I100" s="25"/>
      <c r="J100" s="28">
        <f>TRUNC(SUMIF(N98:N99, N97, J98:J99),0)</f>
        <v>0</v>
      </c>
      <c r="K100" s="25"/>
      <c r="L100" s="28">
        <f>F100+H100+J100</f>
        <v>0</v>
      </c>
      <c r="M100" s="22" t="s">
        <v>52</v>
      </c>
      <c r="N100" s="2" t="s">
        <v>163</v>
      </c>
      <c r="O100" s="2" t="s">
        <v>163</v>
      </c>
      <c r="P100" s="2" t="s">
        <v>52</v>
      </c>
      <c r="Q100" s="2" t="s">
        <v>52</v>
      </c>
      <c r="R100" s="2" t="s">
        <v>52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52</v>
      </c>
      <c r="AX100" s="2" t="s">
        <v>52</v>
      </c>
      <c r="AY100" s="2" t="s">
        <v>52</v>
      </c>
      <c r="AZ100" s="2" t="s">
        <v>52</v>
      </c>
    </row>
    <row r="101" spans="1:52" ht="30" customHeight="1" x14ac:dyDescent="0.3">
      <c r="A101" s="23"/>
      <c r="B101" s="23"/>
      <c r="C101" s="23"/>
      <c r="D101" s="23"/>
      <c r="E101" s="25"/>
      <c r="F101" s="28"/>
      <c r="G101" s="25"/>
      <c r="H101" s="28"/>
      <c r="I101" s="25"/>
      <c r="J101" s="28"/>
      <c r="K101" s="25"/>
      <c r="L101" s="28"/>
      <c r="M101" s="23"/>
    </row>
    <row r="102" spans="1:52" ht="30" customHeight="1" x14ac:dyDescent="0.3">
      <c r="A102" s="19" t="s">
        <v>675</v>
      </c>
      <c r="B102" s="20"/>
      <c r="C102" s="20"/>
      <c r="D102" s="20"/>
      <c r="E102" s="24"/>
      <c r="F102" s="27"/>
      <c r="G102" s="24"/>
      <c r="H102" s="27"/>
      <c r="I102" s="24"/>
      <c r="J102" s="27"/>
      <c r="K102" s="24"/>
      <c r="L102" s="27"/>
      <c r="M102" s="21"/>
      <c r="N102" s="1" t="s">
        <v>676</v>
      </c>
    </row>
    <row r="103" spans="1:52" ht="30" customHeight="1" x14ac:dyDescent="0.3">
      <c r="A103" s="22" t="s">
        <v>664</v>
      </c>
      <c r="B103" s="22" t="s">
        <v>363</v>
      </c>
      <c r="C103" s="22" t="s">
        <v>364</v>
      </c>
      <c r="D103" s="23">
        <v>0.19900000000000001</v>
      </c>
      <c r="E103" s="25">
        <f>단가대비표!O68</f>
        <v>0</v>
      </c>
      <c r="F103" s="28">
        <f>TRUNC(E103*D103,1)</f>
        <v>0</v>
      </c>
      <c r="G103" s="25">
        <f>단가대비표!P68</f>
        <v>0</v>
      </c>
      <c r="H103" s="28">
        <f>TRUNC(G103*D103,1)</f>
        <v>0</v>
      </c>
      <c r="I103" s="25">
        <f>단가대비표!V68</f>
        <v>0</v>
      </c>
      <c r="J103" s="28">
        <f>TRUNC(I103*D103,1)</f>
        <v>0</v>
      </c>
      <c r="K103" s="25">
        <f>TRUNC(E103+G103+I103,1)</f>
        <v>0</v>
      </c>
      <c r="L103" s="28">
        <f>TRUNC(F103+H103+J103,1)</f>
        <v>0</v>
      </c>
      <c r="M103" s="22" t="s">
        <v>52</v>
      </c>
      <c r="N103" s="2" t="s">
        <v>676</v>
      </c>
      <c r="O103" s="2" t="s">
        <v>665</v>
      </c>
      <c r="P103" s="2" t="s">
        <v>63</v>
      </c>
      <c r="Q103" s="2" t="s">
        <v>63</v>
      </c>
      <c r="R103" s="2" t="s">
        <v>62</v>
      </c>
      <c r="S103" s="3"/>
      <c r="T103" s="3"/>
      <c r="U103" s="3"/>
      <c r="V103" s="3">
        <v>1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678</v>
      </c>
      <c r="AX103" s="2" t="s">
        <v>52</v>
      </c>
      <c r="AY103" s="2" t="s">
        <v>52</v>
      </c>
      <c r="AZ103" s="2" t="s">
        <v>52</v>
      </c>
    </row>
    <row r="104" spans="1:52" ht="30" customHeight="1" x14ac:dyDescent="0.3">
      <c r="A104" s="22" t="s">
        <v>667</v>
      </c>
      <c r="B104" s="22" t="s">
        <v>668</v>
      </c>
      <c r="C104" s="22" t="s">
        <v>178</v>
      </c>
      <c r="D104" s="23">
        <v>1</v>
      </c>
      <c r="E104" s="25">
        <f>TRUNC(SUMIF(V103:V104, RIGHTB(O104, 1), H103:H104)*U104, 2)</f>
        <v>0</v>
      </c>
      <c r="F104" s="28">
        <f>TRUNC(E104*D104,1)</f>
        <v>0</v>
      </c>
      <c r="G104" s="25">
        <v>0</v>
      </c>
      <c r="H104" s="28">
        <f>TRUNC(G104*D104,1)</f>
        <v>0</v>
      </c>
      <c r="I104" s="25">
        <v>0</v>
      </c>
      <c r="J104" s="28">
        <f>TRUNC(I104*D104,1)</f>
        <v>0</v>
      </c>
      <c r="K104" s="25">
        <f>TRUNC(E104+G104+I104,1)</f>
        <v>0</v>
      </c>
      <c r="L104" s="28">
        <f>TRUNC(F104+H104+J104,1)</f>
        <v>0</v>
      </c>
      <c r="M104" s="22" t="s">
        <v>52</v>
      </c>
      <c r="N104" s="2" t="s">
        <v>676</v>
      </c>
      <c r="O104" s="2" t="s">
        <v>461</v>
      </c>
      <c r="P104" s="2" t="s">
        <v>63</v>
      </c>
      <c r="Q104" s="2" t="s">
        <v>63</v>
      </c>
      <c r="R104" s="2" t="s">
        <v>63</v>
      </c>
      <c r="S104" s="3">
        <v>1</v>
      </c>
      <c r="T104" s="3">
        <v>0</v>
      </c>
      <c r="U104" s="3">
        <v>0.04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679</v>
      </c>
      <c r="AX104" s="2" t="s">
        <v>52</v>
      </c>
      <c r="AY104" s="2" t="s">
        <v>52</v>
      </c>
      <c r="AZ104" s="2" t="s">
        <v>52</v>
      </c>
    </row>
    <row r="105" spans="1:52" ht="30" customHeight="1" x14ac:dyDescent="0.3">
      <c r="A105" s="22" t="s">
        <v>539</v>
      </c>
      <c r="B105" s="22" t="s">
        <v>52</v>
      </c>
      <c r="C105" s="22" t="s">
        <v>52</v>
      </c>
      <c r="D105" s="23"/>
      <c r="E105" s="25"/>
      <c r="F105" s="28">
        <f>TRUNC(SUMIF(N103:N104, N102, F103:F104),0)</f>
        <v>0</v>
      </c>
      <c r="G105" s="25"/>
      <c r="H105" s="28">
        <f>TRUNC(SUMIF(N103:N104, N102, H103:H104),0)</f>
        <v>0</v>
      </c>
      <c r="I105" s="25"/>
      <c r="J105" s="28">
        <f>TRUNC(SUMIF(N103:N104, N102, J103:J104),0)</f>
        <v>0</v>
      </c>
      <c r="K105" s="25"/>
      <c r="L105" s="28">
        <f>F105+H105+J105</f>
        <v>0</v>
      </c>
      <c r="M105" s="22" t="s">
        <v>52</v>
      </c>
      <c r="N105" s="2" t="s">
        <v>163</v>
      </c>
      <c r="O105" s="2" t="s">
        <v>163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3">
      <c r="A106" s="23"/>
      <c r="B106" s="23"/>
      <c r="C106" s="23"/>
      <c r="D106" s="23"/>
      <c r="E106" s="25"/>
      <c r="F106" s="28"/>
      <c r="G106" s="25"/>
      <c r="H106" s="28"/>
      <c r="I106" s="25"/>
      <c r="J106" s="28"/>
      <c r="K106" s="25"/>
      <c r="L106" s="28"/>
      <c r="M106" s="23"/>
    </row>
    <row r="107" spans="1:52" ht="30" customHeight="1" x14ac:dyDescent="0.3">
      <c r="A107" s="19" t="s">
        <v>680</v>
      </c>
      <c r="B107" s="20"/>
      <c r="C107" s="20"/>
      <c r="D107" s="20"/>
      <c r="E107" s="24"/>
      <c r="F107" s="27"/>
      <c r="G107" s="24"/>
      <c r="H107" s="27"/>
      <c r="I107" s="24"/>
      <c r="J107" s="27"/>
      <c r="K107" s="24"/>
      <c r="L107" s="27"/>
      <c r="M107" s="21"/>
      <c r="N107" s="1" t="s">
        <v>106</v>
      </c>
    </row>
    <row r="108" spans="1:52" ht="30" customHeight="1" x14ac:dyDescent="0.3">
      <c r="A108" s="22" t="s">
        <v>681</v>
      </c>
      <c r="B108" s="22" t="s">
        <v>682</v>
      </c>
      <c r="C108" s="22" t="s">
        <v>683</v>
      </c>
      <c r="D108" s="23">
        <v>0.21299999999999999</v>
      </c>
      <c r="E108" s="25">
        <f>단가대비표!O14</f>
        <v>0</v>
      </c>
      <c r="F108" s="28">
        <f>TRUNC(E108*D108,1)</f>
        <v>0</v>
      </c>
      <c r="G108" s="25">
        <f>단가대비표!P14</f>
        <v>0</v>
      </c>
      <c r="H108" s="28">
        <f>TRUNC(G108*D108,1)</f>
        <v>0</v>
      </c>
      <c r="I108" s="25">
        <f>단가대비표!V14</f>
        <v>0</v>
      </c>
      <c r="J108" s="28">
        <f>TRUNC(I108*D108,1)</f>
        <v>0</v>
      </c>
      <c r="K108" s="25">
        <f t="shared" ref="K108:L110" si="10">TRUNC(E108+G108+I108,1)</f>
        <v>0</v>
      </c>
      <c r="L108" s="28">
        <f t="shared" si="10"/>
        <v>0</v>
      </c>
      <c r="M108" s="22" t="s">
        <v>52</v>
      </c>
      <c r="N108" s="2" t="s">
        <v>106</v>
      </c>
      <c r="O108" s="2" t="s">
        <v>684</v>
      </c>
      <c r="P108" s="2" t="s">
        <v>63</v>
      </c>
      <c r="Q108" s="2" t="s">
        <v>63</v>
      </c>
      <c r="R108" s="2" t="s">
        <v>62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685</v>
      </c>
      <c r="AX108" s="2" t="s">
        <v>52</v>
      </c>
      <c r="AY108" s="2" t="s">
        <v>52</v>
      </c>
      <c r="AZ108" s="2" t="s">
        <v>52</v>
      </c>
    </row>
    <row r="109" spans="1:52" ht="30" customHeight="1" x14ac:dyDescent="0.3">
      <c r="A109" s="22" t="s">
        <v>686</v>
      </c>
      <c r="B109" s="22" t="s">
        <v>687</v>
      </c>
      <c r="C109" s="22" t="s">
        <v>688</v>
      </c>
      <c r="D109" s="23">
        <v>430</v>
      </c>
      <c r="E109" s="25">
        <f>단가대비표!O12</f>
        <v>0</v>
      </c>
      <c r="F109" s="28">
        <f>TRUNC(E109*D109,1)</f>
        <v>0</v>
      </c>
      <c r="G109" s="25">
        <f>단가대비표!P12</f>
        <v>0</v>
      </c>
      <c r="H109" s="28">
        <f>TRUNC(G109*D109,1)</f>
        <v>0</v>
      </c>
      <c r="I109" s="25">
        <f>단가대비표!V12</f>
        <v>0</v>
      </c>
      <c r="J109" s="28">
        <f>TRUNC(I109*D109,1)</f>
        <v>0</v>
      </c>
      <c r="K109" s="25">
        <f t="shared" si="10"/>
        <v>0</v>
      </c>
      <c r="L109" s="28">
        <f t="shared" si="10"/>
        <v>0</v>
      </c>
      <c r="M109" s="22" t="s">
        <v>52</v>
      </c>
      <c r="N109" s="2" t="s">
        <v>106</v>
      </c>
      <c r="O109" s="2" t="s">
        <v>689</v>
      </c>
      <c r="P109" s="2" t="s">
        <v>63</v>
      </c>
      <c r="Q109" s="2" t="s">
        <v>63</v>
      </c>
      <c r="R109" s="2" t="s">
        <v>62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690</v>
      </c>
      <c r="AX109" s="2" t="s">
        <v>52</v>
      </c>
      <c r="AY109" s="2" t="s">
        <v>52</v>
      </c>
      <c r="AZ109" s="2" t="s">
        <v>52</v>
      </c>
    </row>
    <row r="110" spans="1:52" ht="30" customHeight="1" x14ac:dyDescent="0.3">
      <c r="A110" s="22" t="s">
        <v>662</v>
      </c>
      <c r="B110" s="22" t="s">
        <v>103</v>
      </c>
      <c r="C110" s="22" t="s">
        <v>104</v>
      </c>
      <c r="D110" s="23">
        <v>1</v>
      </c>
      <c r="E110" s="25">
        <f>일위대가목록!E20</f>
        <v>0</v>
      </c>
      <c r="F110" s="28">
        <f>TRUNC(E110*D110,1)</f>
        <v>0</v>
      </c>
      <c r="G110" s="25">
        <f>일위대가목록!F20</f>
        <v>0</v>
      </c>
      <c r="H110" s="28">
        <f>TRUNC(G110*D110,1)</f>
        <v>0</v>
      </c>
      <c r="I110" s="25">
        <f>일위대가목록!G20</f>
        <v>0</v>
      </c>
      <c r="J110" s="28">
        <f>TRUNC(I110*D110,1)</f>
        <v>0</v>
      </c>
      <c r="K110" s="25">
        <f t="shared" si="10"/>
        <v>0</v>
      </c>
      <c r="L110" s="28">
        <f t="shared" si="10"/>
        <v>0</v>
      </c>
      <c r="M110" s="22" t="s">
        <v>663</v>
      </c>
      <c r="N110" s="2" t="s">
        <v>106</v>
      </c>
      <c r="O110" s="2" t="s">
        <v>661</v>
      </c>
      <c r="P110" s="2" t="s">
        <v>62</v>
      </c>
      <c r="Q110" s="2" t="s">
        <v>63</v>
      </c>
      <c r="R110" s="2" t="s">
        <v>63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691</v>
      </c>
      <c r="AX110" s="2" t="s">
        <v>52</v>
      </c>
      <c r="AY110" s="2" t="s">
        <v>52</v>
      </c>
      <c r="AZ110" s="2" t="s">
        <v>52</v>
      </c>
    </row>
    <row r="111" spans="1:52" ht="30" customHeight="1" x14ac:dyDescent="0.3">
      <c r="A111" s="22" t="s">
        <v>539</v>
      </c>
      <c r="B111" s="22" t="s">
        <v>52</v>
      </c>
      <c r="C111" s="22" t="s">
        <v>52</v>
      </c>
      <c r="D111" s="23"/>
      <c r="E111" s="25"/>
      <c r="F111" s="28">
        <f>TRUNC(SUMIF(N108:N110, N107, F108:F110),0)</f>
        <v>0</v>
      </c>
      <c r="G111" s="25"/>
      <c r="H111" s="28">
        <f>TRUNC(SUMIF(N108:N110, N107, H108:H110),0)</f>
        <v>0</v>
      </c>
      <c r="I111" s="25"/>
      <c r="J111" s="28">
        <f>TRUNC(SUMIF(N108:N110, N107, J108:J110),0)</f>
        <v>0</v>
      </c>
      <c r="K111" s="25"/>
      <c r="L111" s="28">
        <f>F111+H111+J111</f>
        <v>0</v>
      </c>
      <c r="M111" s="22" t="s">
        <v>52</v>
      </c>
      <c r="N111" s="2" t="s">
        <v>163</v>
      </c>
      <c r="O111" s="2" t="s">
        <v>163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  <c r="AZ111" s="2" t="s">
        <v>52</v>
      </c>
    </row>
    <row r="112" spans="1:52" ht="30" customHeight="1" x14ac:dyDescent="0.3">
      <c r="A112" s="23"/>
      <c r="B112" s="23"/>
      <c r="C112" s="23"/>
      <c r="D112" s="23"/>
      <c r="E112" s="25"/>
      <c r="F112" s="28"/>
      <c r="G112" s="25"/>
      <c r="H112" s="28"/>
      <c r="I112" s="25"/>
      <c r="J112" s="28"/>
      <c r="K112" s="25"/>
      <c r="L112" s="28"/>
      <c r="M112" s="23"/>
    </row>
    <row r="113" spans="1:52" ht="30" customHeight="1" x14ac:dyDescent="0.3">
      <c r="A113" s="19" t="s">
        <v>692</v>
      </c>
      <c r="B113" s="20"/>
      <c r="C113" s="20"/>
      <c r="D113" s="20"/>
      <c r="E113" s="24"/>
      <c r="F113" s="27"/>
      <c r="G113" s="24"/>
      <c r="H113" s="27"/>
      <c r="I113" s="24"/>
      <c r="J113" s="27"/>
      <c r="K113" s="24"/>
      <c r="L113" s="27"/>
      <c r="M113" s="21"/>
      <c r="N113" s="1" t="s">
        <v>61</v>
      </c>
    </row>
    <row r="114" spans="1:52" ht="30" customHeight="1" x14ac:dyDescent="0.3">
      <c r="A114" s="22" t="s">
        <v>693</v>
      </c>
      <c r="B114" s="22" t="s">
        <v>694</v>
      </c>
      <c r="C114" s="22" t="s">
        <v>60</v>
      </c>
      <c r="D114" s="23">
        <v>1.1000000000000001</v>
      </c>
      <c r="E114" s="25">
        <f>단가대비표!O39</f>
        <v>0</v>
      </c>
      <c r="F114" s="28">
        <f>TRUNC(E114*D114,1)</f>
        <v>0</v>
      </c>
      <c r="G114" s="25">
        <f>단가대비표!P39</f>
        <v>0</v>
      </c>
      <c r="H114" s="28">
        <f>TRUNC(G114*D114,1)</f>
        <v>0</v>
      </c>
      <c r="I114" s="25">
        <f>단가대비표!V39</f>
        <v>0</v>
      </c>
      <c r="J114" s="28">
        <f>TRUNC(I114*D114,1)</f>
        <v>0</v>
      </c>
      <c r="K114" s="25">
        <f t="shared" ref="K114:L116" si="11">TRUNC(E114+G114+I114,1)</f>
        <v>0</v>
      </c>
      <c r="L114" s="28">
        <f t="shared" si="11"/>
        <v>0</v>
      </c>
      <c r="M114" s="22" t="s">
        <v>52</v>
      </c>
      <c r="N114" s="2" t="s">
        <v>61</v>
      </c>
      <c r="O114" s="2" t="s">
        <v>695</v>
      </c>
      <c r="P114" s="2" t="s">
        <v>63</v>
      </c>
      <c r="Q114" s="2" t="s">
        <v>63</v>
      </c>
      <c r="R114" s="2" t="s">
        <v>62</v>
      </c>
      <c r="S114" s="3"/>
      <c r="T114" s="3"/>
      <c r="U114" s="3"/>
      <c r="V114" s="3">
        <v>1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696</v>
      </c>
      <c r="AX114" s="2" t="s">
        <v>52</v>
      </c>
      <c r="AY114" s="2" t="s">
        <v>52</v>
      </c>
      <c r="AZ114" s="2" t="s">
        <v>52</v>
      </c>
    </row>
    <row r="115" spans="1:52" ht="30" customHeight="1" x14ac:dyDescent="0.3">
      <c r="A115" s="22" t="s">
        <v>697</v>
      </c>
      <c r="B115" s="22" t="s">
        <v>698</v>
      </c>
      <c r="C115" s="22" t="s">
        <v>178</v>
      </c>
      <c r="D115" s="23">
        <v>1</v>
      </c>
      <c r="E115" s="25">
        <f>TRUNC(SUMIF(V114:V116, RIGHTB(O115, 1), F114:F116)*U115, 2)</f>
        <v>0</v>
      </c>
      <c r="F115" s="28">
        <f>TRUNC(E115*D115,1)</f>
        <v>0</v>
      </c>
      <c r="G115" s="25">
        <v>0</v>
      </c>
      <c r="H115" s="28">
        <f>TRUNC(G115*D115,1)</f>
        <v>0</v>
      </c>
      <c r="I115" s="25">
        <v>0</v>
      </c>
      <c r="J115" s="28">
        <f>TRUNC(I115*D115,1)</f>
        <v>0</v>
      </c>
      <c r="K115" s="25">
        <f t="shared" si="11"/>
        <v>0</v>
      </c>
      <c r="L115" s="28">
        <f t="shared" si="11"/>
        <v>0</v>
      </c>
      <c r="M115" s="22" t="s">
        <v>52</v>
      </c>
      <c r="N115" s="2" t="s">
        <v>61</v>
      </c>
      <c r="O115" s="2" t="s">
        <v>461</v>
      </c>
      <c r="P115" s="2" t="s">
        <v>63</v>
      </c>
      <c r="Q115" s="2" t="s">
        <v>63</v>
      </c>
      <c r="R115" s="2" t="s">
        <v>63</v>
      </c>
      <c r="S115" s="3">
        <v>0</v>
      </c>
      <c r="T115" s="3">
        <v>0</v>
      </c>
      <c r="U115" s="3">
        <v>0.03</v>
      </c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699</v>
      </c>
      <c r="AX115" s="2" t="s">
        <v>52</v>
      </c>
      <c r="AY115" s="2" t="s">
        <v>52</v>
      </c>
      <c r="AZ115" s="2" t="s">
        <v>52</v>
      </c>
    </row>
    <row r="116" spans="1:52" ht="30" customHeight="1" x14ac:dyDescent="0.3">
      <c r="A116" s="22" t="s">
        <v>700</v>
      </c>
      <c r="B116" s="22" t="s">
        <v>701</v>
      </c>
      <c r="C116" s="22" t="s">
        <v>201</v>
      </c>
      <c r="D116" s="23">
        <v>1</v>
      </c>
      <c r="E116" s="25">
        <f>일위대가목록!E25</f>
        <v>0</v>
      </c>
      <c r="F116" s="28">
        <f>TRUNC(E116*D116,1)</f>
        <v>0</v>
      </c>
      <c r="G116" s="25">
        <f>일위대가목록!F25</f>
        <v>0</v>
      </c>
      <c r="H116" s="28">
        <f>TRUNC(G116*D116,1)</f>
        <v>0</v>
      </c>
      <c r="I116" s="25">
        <f>일위대가목록!G25</f>
        <v>0</v>
      </c>
      <c r="J116" s="28">
        <f>TRUNC(I116*D116,1)</f>
        <v>0</v>
      </c>
      <c r="K116" s="25">
        <f t="shared" si="11"/>
        <v>0</v>
      </c>
      <c r="L116" s="28">
        <f t="shared" si="11"/>
        <v>0</v>
      </c>
      <c r="M116" s="22" t="s">
        <v>702</v>
      </c>
      <c r="N116" s="2" t="s">
        <v>61</v>
      </c>
      <c r="O116" s="2" t="s">
        <v>703</v>
      </c>
      <c r="P116" s="2" t="s">
        <v>62</v>
      </c>
      <c r="Q116" s="2" t="s">
        <v>63</v>
      </c>
      <c r="R116" s="2" t="s">
        <v>63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704</v>
      </c>
      <c r="AX116" s="2" t="s">
        <v>52</v>
      </c>
      <c r="AY116" s="2" t="s">
        <v>52</v>
      </c>
      <c r="AZ116" s="2" t="s">
        <v>52</v>
      </c>
    </row>
    <row r="117" spans="1:52" ht="30" customHeight="1" x14ac:dyDescent="0.3">
      <c r="A117" s="22" t="s">
        <v>539</v>
      </c>
      <c r="B117" s="22" t="s">
        <v>52</v>
      </c>
      <c r="C117" s="22" t="s">
        <v>52</v>
      </c>
      <c r="D117" s="23"/>
      <c r="E117" s="25"/>
      <c r="F117" s="28">
        <f>TRUNC(SUMIF(N114:N116, N113, F114:F116),0)</f>
        <v>0</v>
      </c>
      <c r="G117" s="25"/>
      <c r="H117" s="28">
        <f>TRUNC(SUMIF(N114:N116, N113, H114:H116),0)</f>
        <v>0</v>
      </c>
      <c r="I117" s="25"/>
      <c r="J117" s="28">
        <f>TRUNC(SUMIF(N114:N116, N113, J114:J116),0)</f>
        <v>0</v>
      </c>
      <c r="K117" s="25"/>
      <c r="L117" s="28">
        <f>F117+H117+J117</f>
        <v>0</v>
      </c>
      <c r="M117" s="22" t="s">
        <v>52</v>
      </c>
      <c r="N117" s="2" t="s">
        <v>163</v>
      </c>
      <c r="O117" s="2" t="s">
        <v>163</v>
      </c>
      <c r="P117" s="2" t="s">
        <v>52</v>
      </c>
      <c r="Q117" s="2" t="s">
        <v>52</v>
      </c>
      <c r="R117" s="2" t="s">
        <v>52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52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3">
      <c r="A118" s="23"/>
      <c r="B118" s="23"/>
      <c r="C118" s="23"/>
      <c r="D118" s="23"/>
      <c r="E118" s="25"/>
      <c r="F118" s="28"/>
      <c r="G118" s="25"/>
      <c r="H118" s="28"/>
      <c r="I118" s="25"/>
      <c r="J118" s="28"/>
      <c r="K118" s="25"/>
      <c r="L118" s="28"/>
      <c r="M118" s="23"/>
    </row>
    <row r="119" spans="1:52" ht="30" customHeight="1" x14ac:dyDescent="0.3">
      <c r="A119" s="19" t="s">
        <v>705</v>
      </c>
      <c r="B119" s="20"/>
      <c r="C119" s="20"/>
      <c r="D119" s="20"/>
      <c r="E119" s="24"/>
      <c r="F119" s="27"/>
      <c r="G119" s="24"/>
      <c r="H119" s="27"/>
      <c r="I119" s="24"/>
      <c r="J119" s="27"/>
      <c r="K119" s="24"/>
      <c r="L119" s="27"/>
      <c r="M119" s="21"/>
      <c r="N119" s="1" t="s">
        <v>703</v>
      </c>
    </row>
    <row r="120" spans="1:52" ht="30" customHeight="1" x14ac:dyDescent="0.3">
      <c r="A120" s="22" t="s">
        <v>706</v>
      </c>
      <c r="B120" s="22" t="s">
        <v>363</v>
      </c>
      <c r="C120" s="22" t="s">
        <v>364</v>
      </c>
      <c r="D120" s="23">
        <v>0.12</v>
      </c>
      <c r="E120" s="25">
        <f>단가대비표!O72</f>
        <v>0</v>
      </c>
      <c r="F120" s="28">
        <f>TRUNC(E120*D120,1)</f>
        <v>0</v>
      </c>
      <c r="G120" s="25">
        <f>단가대비표!P72</f>
        <v>0</v>
      </c>
      <c r="H120" s="28">
        <f>TRUNC(G120*D120,1)</f>
        <v>0</v>
      </c>
      <c r="I120" s="25">
        <f>단가대비표!V72</f>
        <v>0</v>
      </c>
      <c r="J120" s="28">
        <f>TRUNC(I120*D120,1)</f>
        <v>0</v>
      </c>
      <c r="K120" s="25">
        <f t="shared" ref="K120:L122" si="12">TRUNC(E120+G120+I120,1)</f>
        <v>0</v>
      </c>
      <c r="L120" s="28">
        <f t="shared" si="12"/>
        <v>0</v>
      </c>
      <c r="M120" s="22" t="s">
        <v>52</v>
      </c>
      <c r="N120" s="2" t="s">
        <v>703</v>
      </c>
      <c r="O120" s="2" t="s">
        <v>707</v>
      </c>
      <c r="P120" s="2" t="s">
        <v>63</v>
      </c>
      <c r="Q120" s="2" t="s">
        <v>63</v>
      </c>
      <c r="R120" s="2" t="s">
        <v>62</v>
      </c>
      <c r="S120" s="3"/>
      <c r="T120" s="3"/>
      <c r="U120" s="3"/>
      <c r="V120" s="3">
        <v>1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708</v>
      </c>
      <c r="AX120" s="2" t="s">
        <v>52</v>
      </c>
      <c r="AY120" s="2" t="s">
        <v>52</v>
      </c>
      <c r="AZ120" s="2" t="s">
        <v>52</v>
      </c>
    </row>
    <row r="121" spans="1:52" ht="30" customHeight="1" x14ac:dyDescent="0.3">
      <c r="A121" s="22" t="s">
        <v>370</v>
      </c>
      <c r="B121" s="22" t="s">
        <v>363</v>
      </c>
      <c r="C121" s="22" t="s">
        <v>364</v>
      </c>
      <c r="D121" s="23">
        <v>0.04</v>
      </c>
      <c r="E121" s="25">
        <f>단가대비표!O65</f>
        <v>0</v>
      </c>
      <c r="F121" s="28">
        <f>TRUNC(E121*D121,1)</f>
        <v>0</v>
      </c>
      <c r="G121" s="25">
        <f>단가대비표!P65</f>
        <v>0</v>
      </c>
      <c r="H121" s="28">
        <f>TRUNC(G121*D121,1)</f>
        <v>0</v>
      </c>
      <c r="I121" s="25">
        <f>단가대비표!V65</f>
        <v>0</v>
      </c>
      <c r="J121" s="28">
        <f>TRUNC(I121*D121,1)</f>
        <v>0</v>
      </c>
      <c r="K121" s="25">
        <f t="shared" si="12"/>
        <v>0</v>
      </c>
      <c r="L121" s="28">
        <f t="shared" si="12"/>
        <v>0</v>
      </c>
      <c r="M121" s="22" t="s">
        <v>52</v>
      </c>
      <c r="N121" s="2" t="s">
        <v>703</v>
      </c>
      <c r="O121" s="2" t="s">
        <v>371</v>
      </c>
      <c r="P121" s="2" t="s">
        <v>63</v>
      </c>
      <c r="Q121" s="2" t="s">
        <v>63</v>
      </c>
      <c r="R121" s="2" t="s">
        <v>62</v>
      </c>
      <c r="S121" s="3"/>
      <c r="T121" s="3"/>
      <c r="U121" s="3"/>
      <c r="V121" s="3">
        <v>1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709</v>
      </c>
      <c r="AX121" s="2" t="s">
        <v>52</v>
      </c>
      <c r="AY121" s="2" t="s">
        <v>52</v>
      </c>
      <c r="AZ121" s="2" t="s">
        <v>52</v>
      </c>
    </row>
    <row r="122" spans="1:52" ht="30" customHeight="1" x14ac:dyDescent="0.3">
      <c r="A122" s="22" t="s">
        <v>667</v>
      </c>
      <c r="B122" s="22" t="s">
        <v>710</v>
      </c>
      <c r="C122" s="22" t="s">
        <v>178</v>
      </c>
      <c r="D122" s="23">
        <v>1</v>
      </c>
      <c r="E122" s="25">
        <f>TRUNC(SUMIF(V120:V122, RIGHTB(O122, 1), H120:H122)*U122, 2)</f>
        <v>0</v>
      </c>
      <c r="F122" s="28">
        <f>TRUNC(E122*D122,1)</f>
        <v>0</v>
      </c>
      <c r="G122" s="25">
        <v>0</v>
      </c>
      <c r="H122" s="28">
        <f>TRUNC(G122*D122,1)</f>
        <v>0</v>
      </c>
      <c r="I122" s="25">
        <v>0</v>
      </c>
      <c r="J122" s="28">
        <f>TRUNC(I122*D122,1)</f>
        <v>0</v>
      </c>
      <c r="K122" s="25">
        <f t="shared" si="12"/>
        <v>0</v>
      </c>
      <c r="L122" s="28">
        <f t="shared" si="12"/>
        <v>0</v>
      </c>
      <c r="M122" s="22" t="s">
        <v>52</v>
      </c>
      <c r="N122" s="2" t="s">
        <v>703</v>
      </c>
      <c r="O122" s="2" t="s">
        <v>461</v>
      </c>
      <c r="P122" s="2" t="s">
        <v>63</v>
      </c>
      <c r="Q122" s="2" t="s">
        <v>63</v>
      </c>
      <c r="R122" s="2" t="s">
        <v>63</v>
      </c>
      <c r="S122" s="3">
        <v>1</v>
      </c>
      <c r="T122" s="3">
        <v>0</v>
      </c>
      <c r="U122" s="3">
        <v>0.02</v>
      </c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711</v>
      </c>
      <c r="AX122" s="2" t="s">
        <v>52</v>
      </c>
      <c r="AY122" s="2" t="s">
        <v>52</v>
      </c>
      <c r="AZ122" s="2" t="s">
        <v>52</v>
      </c>
    </row>
    <row r="123" spans="1:52" ht="30" customHeight="1" x14ac:dyDescent="0.3">
      <c r="A123" s="22" t="s">
        <v>539</v>
      </c>
      <c r="B123" s="22" t="s">
        <v>52</v>
      </c>
      <c r="C123" s="22" t="s">
        <v>52</v>
      </c>
      <c r="D123" s="23"/>
      <c r="E123" s="25"/>
      <c r="F123" s="28">
        <f>TRUNC(SUMIF(N120:N122, N119, F120:F122),0)</f>
        <v>0</v>
      </c>
      <c r="G123" s="25"/>
      <c r="H123" s="28">
        <f>TRUNC(SUMIF(N120:N122, N119, H120:H122),0)</f>
        <v>0</v>
      </c>
      <c r="I123" s="25"/>
      <c r="J123" s="28">
        <f>TRUNC(SUMIF(N120:N122, N119, J120:J122),0)</f>
        <v>0</v>
      </c>
      <c r="K123" s="25"/>
      <c r="L123" s="28">
        <f>F123+H123+J123</f>
        <v>0</v>
      </c>
      <c r="M123" s="22" t="s">
        <v>52</v>
      </c>
      <c r="N123" s="2" t="s">
        <v>163</v>
      </c>
      <c r="O123" s="2" t="s">
        <v>163</v>
      </c>
      <c r="P123" s="2" t="s">
        <v>52</v>
      </c>
      <c r="Q123" s="2" t="s">
        <v>52</v>
      </c>
      <c r="R123" s="2" t="s">
        <v>52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52</v>
      </c>
      <c r="AX123" s="2" t="s">
        <v>52</v>
      </c>
      <c r="AY123" s="2" t="s">
        <v>52</v>
      </c>
      <c r="AZ123" s="2" t="s">
        <v>52</v>
      </c>
    </row>
    <row r="124" spans="1:52" ht="30" customHeight="1" x14ac:dyDescent="0.3">
      <c r="A124" s="23"/>
      <c r="B124" s="23"/>
      <c r="C124" s="23"/>
      <c r="D124" s="23"/>
      <c r="E124" s="25"/>
      <c r="F124" s="28"/>
      <c r="G124" s="25"/>
      <c r="H124" s="28"/>
      <c r="I124" s="25"/>
      <c r="J124" s="28"/>
      <c r="K124" s="25"/>
      <c r="L124" s="28"/>
      <c r="M124" s="23"/>
    </row>
    <row r="125" spans="1:52" ht="30" customHeight="1" x14ac:dyDescent="0.3">
      <c r="A125" s="19" t="s">
        <v>712</v>
      </c>
      <c r="B125" s="20"/>
      <c r="C125" s="20"/>
      <c r="D125" s="20"/>
      <c r="E125" s="24"/>
      <c r="F125" s="27"/>
      <c r="G125" s="24"/>
      <c r="H125" s="27"/>
      <c r="I125" s="24"/>
      <c r="J125" s="27"/>
      <c r="K125" s="24"/>
      <c r="L125" s="27"/>
      <c r="M125" s="21"/>
      <c r="N125" s="1" t="s">
        <v>713</v>
      </c>
    </row>
    <row r="126" spans="1:52" ht="30" customHeight="1" x14ac:dyDescent="0.3">
      <c r="A126" s="22" t="s">
        <v>706</v>
      </c>
      <c r="B126" s="22" t="s">
        <v>363</v>
      </c>
      <c r="C126" s="22" t="s">
        <v>364</v>
      </c>
      <c r="D126" s="23">
        <v>0.16700000000000001</v>
      </c>
      <c r="E126" s="25">
        <f>단가대비표!O72</f>
        <v>0</v>
      </c>
      <c r="F126" s="28">
        <f>TRUNC(E126*D126,1)</f>
        <v>0</v>
      </c>
      <c r="G126" s="25">
        <f>단가대비표!P72</f>
        <v>0</v>
      </c>
      <c r="H126" s="28">
        <f>TRUNC(G126*D126,1)</f>
        <v>0</v>
      </c>
      <c r="I126" s="25">
        <f>단가대비표!V72</f>
        <v>0</v>
      </c>
      <c r="J126" s="28">
        <f>TRUNC(I126*D126,1)</f>
        <v>0</v>
      </c>
      <c r="K126" s="25">
        <f t="shared" ref="K126:L128" si="13">TRUNC(E126+G126+I126,1)</f>
        <v>0</v>
      </c>
      <c r="L126" s="28">
        <f t="shared" si="13"/>
        <v>0</v>
      </c>
      <c r="M126" s="22" t="s">
        <v>52</v>
      </c>
      <c r="N126" s="2" t="s">
        <v>713</v>
      </c>
      <c r="O126" s="2" t="s">
        <v>707</v>
      </c>
      <c r="P126" s="2" t="s">
        <v>63</v>
      </c>
      <c r="Q126" s="2" t="s">
        <v>63</v>
      </c>
      <c r="R126" s="2" t="s">
        <v>62</v>
      </c>
      <c r="S126" s="3"/>
      <c r="T126" s="3"/>
      <c r="U126" s="3"/>
      <c r="V126" s="3">
        <v>1</v>
      </c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716</v>
      </c>
      <c r="AX126" s="2" t="s">
        <v>52</v>
      </c>
      <c r="AY126" s="2" t="s">
        <v>52</v>
      </c>
      <c r="AZ126" s="2" t="s">
        <v>52</v>
      </c>
    </row>
    <row r="127" spans="1:52" ht="30" customHeight="1" x14ac:dyDescent="0.3">
      <c r="A127" s="22" t="s">
        <v>370</v>
      </c>
      <c r="B127" s="22" t="s">
        <v>363</v>
      </c>
      <c r="C127" s="22" t="s">
        <v>364</v>
      </c>
      <c r="D127" s="23">
        <v>5.6000000000000001E-2</v>
      </c>
      <c r="E127" s="25">
        <f>단가대비표!O65</f>
        <v>0</v>
      </c>
      <c r="F127" s="28">
        <f>TRUNC(E127*D127,1)</f>
        <v>0</v>
      </c>
      <c r="G127" s="25">
        <f>단가대비표!P65</f>
        <v>0</v>
      </c>
      <c r="H127" s="28">
        <f>TRUNC(G127*D127,1)</f>
        <v>0</v>
      </c>
      <c r="I127" s="25">
        <f>단가대비표!V65</f>
        <v>0</v>
      </c>
      <c r="J127" s="28">
        <f>TRUNC(I127*D127,1)</f>
        <v>0</v>
      </c>
      <c r="K127" s="25">
        <f t="shared" si="13"/>
        <v>0</v>
      </c>
      <c r="L127" s="28">
        <f t="shared" si="13"/>
        <v>0</v>
      </c>
      <c r="M127" s="22" t="s">
        <v>52</v>
      </c>
      <c r="N127" s="2" t="s">
        <v>713</v>
      </c>
      <c r="O127" s="2" t="s">
        <v>371</v>
      </c>
      <c r="P127" s="2" t="s">
        <v>63</v>
      </c>
      <c r="Q127" s="2" t="s">
        <v>63</v>
      </c>
      <c r="R127" s="2" t="s">
        <v>62</v>
      </c>
      <c r="S127" s="3"/>
      <c r="T127" s="3"/>
      <c r="U127" s="3"/>
      <c r="V127" s="3">
        <v>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717</v>
      </c>
      <c r="AX127" s="2" t="s">
        <v>52</v>
      </c>
      <c r="AY127" s="2" t="s">
        <v>52</v>
      </c>
      <c r="AZ127" s="2" t="s">
        <v>52</v>
      </c>
    </row>
    <row r="128" spans="1:52" ht="30" customHeight="1" x14ac:dyDescent="0.3">
      <c r="A128" s="22" t="s">
        <v>667</v>
      </c>
      <c r="B128" s="22" t="s">
        <v>710</v>
      </c>
      <c r="C128" s="22" t="s">
        <v>178</v>
      </c>
      <c r="D128" s="23">
        <v>1</v>
      </c>
      <c r="E128" s="25">
        <f>TRUNC(SUMIF(V126:V128, RIGHTB(O128, 1), H126:H128)*U128, 2)</f>
        <v>0</v>
      </c>
      <c r="F128" s="28">
        <f>TRUNC(E128*D128,1)</f>
        <v>0</v>
      </c>
      <c r="G128" s="25">
        <v>0</v>
      </c>
      <c r="H128" s="28">
        <f>TRUNC(G128*D128,1)</f>
        <v>0</v>
      </c>
      <c r="I128" s="25">
        <v>0</v>
      </c>
      <c r="J128" s="28">
        <f>TRUNC(I128*D128,1)</f>
        <v>0</v>
      </c>
      <c r="K128" s="25">
        <f t="shared" si="13"/>
        <v>0</v>
      </c>
      <c r="L128" s="28">
        <f t="shared" si="13"/>
        <v>0</v>
      </c>
      <c r="M128" s="22" t="s">
        <v>52</v>
      </c>
      <c r="N128" s="2" t="s">
        <v>713</v>
      </c>
      <c r="O128" s="2" t="s">
        <v>461</v>
      </c>
      <c r="P128" s="2" t="s">
        <v>63</v>
      </c>
      <c r="Q128" s="2" t="s">
        <v>63</v>
      </c>
      <c r="R128" s="2" t="s">
        <v>63</v>
      </c>
      <c r="S128" s="3">
        <v>1</v>
      </c>
      <c r="T128" s="3">
        <v>0</v>
      </c>
      <c r="U128" s="3">
        <v>0.02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718</v>
      </c>
      <c r="AX128" s="2" t="s">
        <v>52</v>
      </c>
      <c r="AY128" s="2" t="s">
        <v>52</v>
      </c>
      <c r="AZ128" s="2" t="s">
        <v>52</v>
      </c>
    </row>
    <row r="129" spans="1:52" ht="30" customHeight="1" x14ac:dyDescent="0.3">
      <c r="A129" s="22" t="s">
        <v>539</v>
      </c>
      <c r="B129" s="22" t="s">
        <v>52</v>
      </c>
      <c r="C129" s="22" t="s">
        <v>52</v>
      </c>
      <c r="D129" s="23"/>
      <c r="E129" s="25"/>
      <c r="F129" s="28">
        <f>TRUNC(SUMIF(N126:N128, N125, F126:F128),0)</f>
        <v>0</v>
      </c>
      <c r="G129" s="25"/>
      <c r="H129" s="28">
        <f>TRUNC(SUMIF(N126:N128, N125, H126:H128),0)</f>
        <v>0</v>
      </c>
      <c r="I129" s="25"/>
      <c r="J129" s="28">
        <f>TRUNC(SUMIF(N126:N128, N125, J126:J128),0)</f>
        <v>0</v>
      </c>
      <c r="K129" s="25"/>
      <c r="L129" s="28">
        <f>F129+H129+J129</f>
        <v>0</v>
      </c>
      <c r="M129" s="22" t="s">
        <v>52</v>
      </c>
      <c r="N129" s="2" t="s">
        <v>163</v>
      </c>
      <c r="O129" s="2" t="s">
        <v>163</v>
      </c>
      <c r="P129" s="2" t="s">
        <v>52</v>
      </c>
      <c r="Q129" s="2" t="s">
        <v>52</v>
      </c>
      <c r="R129" s="2" t="s">
        <v>52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52</v>
      </c>
      <c r="AX129" s="2" t="s">
        <v>52</v>
      </c>
      <c r="AY129" s="2" t="s">
        <v>52</v>
      </c>
      <c r="AZ129" s="2" t="s">
        <v>52</v>
      </c>
    </row>
    <row r="130" spans="1:52" ht="30" customHeight="1" x14ac:dyDescent="0.3">
      <c r="A130" s="23"/>
      <c r="B130" s="23"/>
      <c r="C130" s="23"/>
      <c r="D130" s="23"/>
      <c r="E130" s="25"/>
      <c r="F130" s="28"/>
      <c r="G130" s="25"/>
      <c r="H130" s="28"/>
      <c r="I130" s="25"/>
      <c r="J130" s="28"/>
      <c r="K130" s="25"/>
      <c r="L130" s="28"/>
      <c r="M130" s="23"/>
    </row>
    <row r="131" spans="1:52" ht="30" customHeight="1" x14ac:dyDescent="0.3">
      <c r="A131" s="19" t="s">
        <v>719</v>
      </c>
      <c r="B131" s="20"/>
      <c r="C131" s="20"/>
      <c r="D131" s="20"/>
      <c r="E131" s="24"/>
      <c r="F131" s="27"/>
      <c r="G131" s="24"/>
      <c r="H131" s="27"/>
      <c r="I131" s="24"/>
      <c r="J131" s="27"/>
      <c r="K131" s="24"/>
      <c r="L131" s="27"/>
      <c r="M131" s="21"/>
      <c r="N131" s="1" t="s">
        <v>720</v>
      </c>
    </row>
    <row r="132" spans="1:52" ht="30" customHeight="1" x14ac:dyDescent="0.3">
      <c r="A132" s="22" t="s">
        <v>706</v>
      </c>
      <c r="B132" s="22" t="s">
        <v>363</v>
      </c>
      <c r="C132" s="22" t="s">
        <v>364</v>
      </c>
      <c r="D132" s="23">
        <v>0.214</v>
      </c>
      <c r="E132" s="25">
        <f>단가대비표!O72</f>
        <v>0</v>
      </c>
      <c r="F132" s="28">
        <f>TRUNC(E132*D132,1)</f>
        <v>0</v>
      </c>
      <c r="G132" s="25">
        <f>단가대비표!P72</f>
        <v>0</v>
      </c>
      <c r="H132" s="28">
        <f>TRUNC(G132*D132,1)</f>
        <v>0</v>
      </c>
      <c r="I132" s="25">
        <f>단가대비표!V72</f>
        <v>0</v>
      </c>
      <c r="J132" s="28">
        <f>TRUNC(I132*D132,1)</f>
        <v>0</v>
      </c>
      <c r="K132" s="25">
        <f t="shared" ref="K132:L134" si="14">TRUNC(E132+G132+I132,1)</f>
        <v>0</v>
      </c>
      <c r="L132" s="28">
        <f t="shared" si="14"/>
        <v>0</v>
      </c>
      <c r="M132" s="22" t="s">
        <v>52</v>
      </c>
      <c r="N132" s="2" t="s">
        <v>720</v>
      </c>
      <c r="O132" s="2" t="s">
        <v>707</v>
      </c>
      <c r="P132" s="2" t="s">
        <v>63</v>
      </c>
      <c r="Q132" s="2" t="s">
        <v>63</v>
      </c>
      <c r="R132" s="2" t="s">
        <v>62</v>
      </c>
      <c r="S132" s="3"/>
      <c r="T132" s="3"/>
      <c r="U132" s="3"/>
      <c r="V132" s="3">
        <v>1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723</v>
      </c>
      <c r="AX132" s="2" t="s">
        <v>52</v>
      </c>
      <c r="AY132" s="2" t="s">
        <v>52</v>
      </c>
      <c r="AZ132" s="2" t="s">
        <v>52</v>
      </c>
    </row>
    <row r="133" spans="1:52" ht="30" customHeight="1" x14ac:dyDescent="0.3">
      <c r="A133" s="22" t="s">
        <v>370</v>
      </c>
      <c r="B133" s="22" t="s">
        <v>363</v>
      </c>
      <c r="C133" s="22" t="s">
        <v>364</v>
      </c>
      <c r="D133" s="23">
        <v>7.0999999999999994E-2</v>
      </c>
      <c r="E133" s="25">
        <f>단가대비표!O65</f>
        <v>0</v>
      </c>
      <c r="F133" s="28">
        <f>TRUNC(E133*D133,1)</f>
        <v>0</v>
      </c>
      <c r="G133" s="25">
        <f>단가대비표!P65</f>
        <v>0</v>
      </c>
      <c r="H133" s="28">
        <f>TRUNC(G133*D133,1)</f>
        <v>0</v>
      </c>
      <c r="I133" s="25">
        <f>단가대비표!V65</f>
        <v>0</v>
      </c>
      <c r="J133" s="28">
        <f>TRUNC(I133*D133,1)</f>
        <v>0</v>
      </c>
      <c r="K133" s="25">
        <f t="shared" si="14"/>
        <v>0</v>
      </c>
      <c r="L133" s="28">
        <f t="shared" si="14"/>
        <v>0</v>
      </c>
      <c r="M133" s="22" t="s">
        <v>52</v>
      </c>
      <c r="N133" s="2" t="s">
        <v>720</v>
      </c>
      <c r="O133" s="2" t="s">
        <v>371</v>
      </c>
      <c r="P133" s="2" t="s">
        <v>63</v>
      </c>
      <c r="Q133" s="2" t="s">
        <v>63</v>
      </c>
      <c r="R133" s="2" t="s">
        <v>62</v>
      </c>
      <c r="S133" s="3"/>
      <c r="T133" s="3"/>
      <c r="U133" s="3"/>
      <c r="V133" s="3">
        <v>1</v>
      </c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724</v>
      </c>
      <c r="AX133" s="2" t="s">
        <v>52</v>
      </c>
      <c r="AY133" s="2" t="s">
        <v>52</v>
      </c>
      <c r="AZ133" s="2" t="s">
        <v>52</v>
      </c>
    </row>
    <row r="134" spans="1:52" ht="30" customHeight="1" x14ac:dyDescent="0.3">
      <c r="A134" s="22" t="s">
        <v>667</v>
      </c>
      <c r="B134" s="22" t="s">
        <v>710</v>
      </c>
      <c r="C134" s="22" t="s">
        <v>178</v>
      </c>
      <c r="D134" s="23">
        <v>1</v>
      </c>
      <c r="E134" s="25">
        <f>TRUNC(SUMIF(V132:V134, RIGHTB(O134, 1), H132:H134)*U134, 2)</f>
        <v>0</v>
      </c>
      <c r="F134" s="28">
        <f>TRUNC(E134*D134,1)</f>
        <v>0</v>
      </c>
      <c r="G134" s="25">
        <v>0</v>
      </c>
      <c r="H134" s="28">
        <f>TRUNC(G134*D134,1)</f>
        <v>0</v>
      </c>
      <c r="I134" s="25">
        <v>0</v>
      </c>
      <c r="J134" s="28">
        <f>TRUNC(I134*D134,1)</f>
        <v>0</v>
      </c>
      <c r="K134" s="25">
        <f t="shared" si="14"/>
        <v>0</v>
      </c>
      <c r="L134" s="28">
        <f t="shared" si="14"/>
        <v>0</v>
      </c>
      <c r="M134" s="22" t="s">
        <v>52</v>
      </c>
      <c r="N134" s="2" t="s">
        <v>720</v>
      </c>
      <c r="O134" s="2" t="s">
        <v>461</v>
      </c>
      <c r="P134" s="2" t="s">
        <v>63</v>
      </c>
      <c r="Q134" s="2" t="s">
        <v>63</v>
      </c>
      <c r="R134" s="2" t="s">
        <v>63</v>
      </c>
      <c r="S134" s="3">
        <v>1</v>
      </c>
      <c r="T134" s="3">
        <v>0</v>
      </c>
      <c r="U134" s="3">
        <v>0.02</v>
      </c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725</v>
      </c>
      <c r="AX134" s="2" t="s">
        <v>52</v>
      </c>
      <c r="AY134" s="2" t="s">
        <v>52</v>
      </c>
      <c r="AZ134" s="2" t="s">
        <v>52</v>
      </c>
    </row>
    <row r="135" spans="1:52" ht="30" customHeight="1" x14ac:dyDescent="0.3">
      <c r="A135" s="22" t="s">
        <v>539</v>
      </c>
      <c r="B135" s="22" t="s">
        <v>52</v>
      </c>
      <c r="C135" s="22" t="s">
        <v>52</v>
      </c>
      <c r="D135" s="23"/>
      <c r="E135" s="25"/>
      <c r="F135" s="28">
        <f>TRUNC(SUMIF(N132:N134, N131, F132:F134),0)</f>
        <v>0</v>
      </c>
      <c r="G135" s="25"/>
      <c r="H135" s="28">
        <f>TRUNC(SUMIF(N132:N134, N131, H132:H134),0)</f>
        <v>0</v>
      </c>
      <c r="I135" s="25"/>
      <c r="J135" s="28">
        <f>TRUNC(SUMIF(N132:N134, N131, J132:J134),0)</f>
        <v>0</v>
      </c>
      <c r="K135" s="25"/>
      <c r="L135" s="28">
        <f>F135+H135+J135</f>
        <v>0</v>
      </c>
      <c r="M135" s="22" t="s">
        <v>52</v>
      </c>
      <c r="N135" s="2" t="s">
        <v>163</v>
      </c>
      <c r="O135" s="2" t="s">
        <v>163</v>
      </c>
      <c r="P135" s="2" t="s">
        <v>52</v>
      </c>
      <c r="Q135" s="2" t="s">
        <v>52</v>
      </c>
      <c r="R135" s="2" t="s">
        <v>52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52</v>
      </c>
      <c r="AX135" s="2" t="s">
        <v>52</v>
      </c>
      <c r="AY135" s="2" t="s">
        <v>52</v>
      </c>
      <c r="AZ135" s="2" t="s">
        <v>52</v>
      </c>
    </row>
    <row r="136" spans="1:52" ht="30" customHeight="1" x14ac:dyDescent="0.3">
      <c r="A136" s="23"/>
      <c r="B136" s="23"/>
      <c r="C136" s="23"/>
      <c r="D136" s="23"/>
      <c r="E136" s="25"/>
      <c r="F136" s="28"/>
      <c r="G136" s="25"/>
      <c r="H136" s="28"/>
      <c r="I136" s="25"/>
      <c r="J136" s="28"/>
      <c r="K136" s="25"/>
      <c r="L136" s="28"/>
      <c r="M136" s="23"/>
    </row>
    <row r="137" spans="1:52" ht="30" customHeight="1" x14ac:dyDescent="0.3">
      <c r="A137" s="19" t="s">
        <v>726</v>
      </c>
      <c r="B137" s="20"/>
      <c r="C137" s="20"/>
      <c r="D137" s="20"/>
      <c r="E137" s="24"/>
      <c r="F137" s="27"/>
      <c r="G137" s="24"/>
      <c r="H137" s="27"/>
      <c r="I137" s="24"/>
      <c r="J137" s="27"/>
      <c r="K137" s="24"/>
      <c r="L137" s="27"/>
      <c r="M137" s="21"/>
      <c r="N137" s="1" t="s">
        <v>109</v>
      </c>
    </row>
    <row r="138" spans="1:52" ht="30" customHeight="1" x14ac:dyDescent="0.3">
      <c r="A138" s="22" t="s">
        <v>681</v>
      </c>
      <c r="B138" s="22" t="s">
        <v>682</v>
      </c>
      <c r="C138" s="22" t="s">
        <v>683</v>
      </c>
      <c r="D138" s="23">
        <v>0.313</v>
      </c>
      <c r="E138" s="25">
        <f>단가대비표!O14</f>
        <v>0</v>
      </c>
      <c r="F138" s="28">
        <f>TRUNC(E138*D138,1)</f>
        <v>0</v>
      </c>
      <c r="G138" s="25">
        <f>단가대비표!P14</f>
        <v>0</v>
      </c>
      <c r="H138" s="28">
        <f>TRUNC(G138*D138,1)</f>
        <v>0</v>
      </c>
      <c r="I138" s="25">
        <f>단가대비표!V14</f>
        <v>0</v>
      </c>
      <c r="J138" s="28">
        <f>TRUNC(I138*D138,1)</f>
        <v>0</v>
      </c>
      <c r="K138" s="25">
        <f t="shared" ref="K138:L140" si="15">TRUNC(E138+G138+I138,1)</f>
        <v>0</v>
      </c>
      <c r="L138" s="28">
        <f t="shared" si="15"/>
        <v>0</v>
      </c>
      <c r="M138" s="22" t="s">
        <v>52</v>
      </c>
      <c r="N138" s="2" t="s">
        <v>109</v>
      </c>
      <c r="O138" s="2" t="s">
        <v>684</v>
      </c>
      <c r="P138" s="2" t="s">
        <v>63</v>
      </c>
      <c r="Q138" s="2" t="s">
        <v>63</v>
      </c>
      <c r="R138" s="2" t="s">
        <v>62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727</v>
      </c>
      <c r="AX138" s="2" t="s">
        <v>52</v>
      </c>
      <c r="AY138" s="2" t="s">
        <v>52</v>
      </c>
      <c r="AZ138" s="2" t="s">
        <v>52</v>
      </c>
    </row>
    <row r="139" spans="1:52" ht="30" customHeight="1" x14ac:dyDescent="0.3">
      <c r="A139" s="22" t="s">
        <v>686</v>
      </c>
      <c r="B139" s="22" t="s">
        <v>687</v>
      </c>
      <c r="C139" s="22" t="s">
        <v>688</v>
      </c>
      <c r="D139" s="23">
        <v>699</v>
      </c>
      <c r="E139" s="25">
        <f>단가대비표!O12</f>
        <v>0</v>
      </c>
      <c r="F139" s="28">
        <f>TRUNC(E139*D139,1)</f>
        <v>0</v>
      </c>
      <c r="G139" s="25">
        <f>단가대비표!P12</f>
        <v>0</v>
      </c>
      <c r="H139" s="28">
        <f>TRUNC(G139*D139,1)</f>
        <v>0</v>
      </c>
      <c r="I139" s="25">
        <f>단가대비표!V12</f>
        <v>0</v>
      </c>
      <c r="J139" s="28">
        <f>TRUNC(I139*D139,1)</f>
        <v>0</v>
      </c>
      <c r="K139" s="25">
        <f t="shared" si="15"/>
        <v>0</v>
      </c>
      <c r="L139" s="28">
        <f t="shared" si="15"/>
        <v>0</v>
      </c>
      <c r="M139" s="22" t="s">
        <v>52</v>
      </c>
      <c r="N139" s="2" t="s">
        <v>109</v>
      </c>
      <c r="O139" s="2" t="s">
        <v>689</v>
      </c>
      <c r="P139" s="2" t="s">
        <v>63</v>
      </c>
      <c r="Q139" s="2" t="s">
        <v>63</v>
      </c>
      <c r="R139" s="2" t="s">
        <v>62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728</v>
      </c>
      <c r="AX139" s="2" t="s">
        <v>52</v>
      </c>
      <c r="AY139" s="2" t="s">
        <v>52</v>
      </c>
      <c r="AZ139" s="2" t="s">
        <v>52</v>
      </c>
    </row>
    <row r="140" spans="1:52" ht="30" customHeight="1" x14ac:dyDescent="0.3">
      <c r="A140" s="22" t="s">
        <v>662</v>
      </c>
      <c r="B140" s="22" t="s">
        <v>108</v>
      </c>
      <c r="C140" s="22" t="s">
        <v>104</v>
      </c>
      <c r="D140" s="23">
        <v>1</v>
      </c>
      <c r="E140" s="25">
        <f>일위대가목록!E21</f>
        <v>0</v>
      </c>
      <c r="F140" s="28">
        <f>TRUNC(E140*D140,1)</f>
        <v>0</v>
      </c>
      <c r="G140" s="25">
        <f>일위대가목록!F21</f>
        <v>0</v>
      </c>
      <c r="H140" s="28">
        <f>TRUNC(G140*D140,1)</f>
        <v>0</v>
      </c>
      <c r="I140" s="25">
        <f>일위대가목록!G21</f>
        <v>0</v>
      </c>
      <c r="J140" s="28">
        <f>TRUNC(I140*D140,1)</f>
        <v>0</v>
      </c>
      <c r="K140" s="25">
        <f t="shared" si="15"/>
        <v>0</v>
      </c>
      <c r="L140" s="28">
        <f t="shared" si="15"/>
        <v>0</v>
      </c>
      <c r="M140" s="22" t="s">
        <v>672</v>
      </c>
      <c r="N140" s="2" t="s">
        <v>109</v>
      </c>
      <c r="O140" s="2" t="s">
        <v>671</v>
      </c>
      <c r="P140" s="2" t="s">
        <v>62</v>
      </c>
      <c r="Q140" s="2" t="s">
        <v>63</v>
      </c>
      <c r="R140" s="2" t="s">
        <v>63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729</v>
      </c>
      <c r="AX140" s="2" t="s">
        <v>52</v>
      </c>
      <c r="AY140" s="2" t="s">
        <v>52</v>
      </c>
      <c r="AZ140" s="2" t="s">
        <v>52</v>
      </c>
    </row>
    <row r="141" spans="1:52" ht="30" customHeight="1" x14ac:dyDescent="0.3">
      <c r="A141" s="22" t="s">
        <v>539</v>
      </c>
      <c r="B141" s="22" t="s">
        <v>52</v>
      </c>
      <c r="C141" s="22" t="s">
        <v>52</v>
      </c>
      <c r="D141" s="23"/>
      <c r="E141" s="25"/>
      <c r="F141" s="28">
        <f>TRUNC(SUMIF(N138:N140, N137, F138:F140),0)</f>
        <v>0</v>
      </c>
      <c r="G141" s="25"/>
      <c r="H141" s="28">
        <f>TRUNC(SUMIF(N138:N140, N137, H138:H140),0)</f>
        <v>0</v>
      </c>
      <c r="I141" s="25"/>
      <c r="J141" s="28">
        <f>TRUNC(SUMIF(N138:N140, N137, J138:J140),0)</f>
        <v>0</v>
      </c>
      <c r="K141" s="25"/>
      <c r="L141" s="28">
        <f>F141+H141+J141</f>
        <v>0</v>
      </c>
      <c r="M141" s="22" t="s">
        <v>52</v>
      </c>
      <c r="N141" s="2" t="s">
        <v>163</v>
      </c>
      <c r="O141" s="2" t="s">
        <v>163</v>
      </c>
      <c r="P141" s="2" t="s">
        <v>52</v>
      </c>
      <c r="Q141" s="2" t="s">
        <v>52</v>
      </c>
      <c r="R141" s="2" t="s">
        <v>52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52</v>
      </c>
      <c r="AX141" s="2" t="s">
        <v>52</v>
      </c>
      <c r="AY141" s="2" t="s">
        <v>52</v>
      </c>
      <c r="AZ141" s="2" t="s">
        <v>52</v>
      </c>
    </row>
    <row r="142" spans="1:52" ht="30" customHeight="1" x14ac:dyDescent="0.3">
      <c r="A142" s="23"/>
      <c r="B142" s="23"/>
      <c r="C142" s="23"/>
      <c r="D142" s="23"/>
      <c r="E142" s="25"/>
      <c r="F142" s="28"/>
      <c r="G142" s="25"/>
      <c r="H142" s="28"/>
      <c r="I142" s="25"/>
      <c r="J142" s="28"/>
      <c r="K142" s="25"/>
      <c r="L142" s="28"/>
      <c r="M142" s="23"/>
    </row>
    <row r="143" spans="1:52" ht="30" customHeight="1" x14ac:dyDescent="0.3">
      <c r="A143" s="19" t="s">
        <v>730</v>
      </c>
      <c r="B143" s="20"/>
      <c r="C143" s="20"/>
      <c r="D143" s="20"/>
      <c r="E143" s="24"/>
      <c r="F143" s="27"/>
      <c r="G143" s="24"/>
      <c r="H143" s="27"/>
      <c r="I143" s="24"/>
      <c r="J143" s="27"/>
      <c r="K143" s="24"/>
      <c r="L143" s="27"/>
      <c r="M143" s="21"/>
      <c r="N143" s="1" t="s">
        <v>113</v>
      </c>
    </row>
    <row r="144" spans="1:52" ht="30" customHeight="1" x14ac:dyDescent="0.3">
      <c r="A144" s="22" t="s">
        <v>681</v>
      </c>
      <c r="B144" s="22" t="s">
        <v>682</v>
      </c>
      <c r="C144" s="22" t="s">
        <v>683</v>
      </c>
      <c r="D144" s="23">
        <v>0.443</v>
      </c>
      <c r="E144" s="25">
        <f>단가대비표!O14</f>
        <v>0</v>
      </c>
      <c r="F144" s="28">
        <f>TRUNC(E144*D144,1)</f>
        <v>0</v>
      </c>
      <c r="G144" s="25">
        <f>단가대비표!P14</f>
        <v>0</v>
      </c>
      <c r="H144" s="28">
        <f>TRUNC(G144*D144,1)</f>
        <v>0</v>
      </c>
      <c r="I144" s="25">
        <f>단가대비표!V14</f>
        <v>0</v>
      </c>
      <c r="J144" s="28">
        <f>TRUNC(I144*D144,1)</f>
        <v>0</v>
      </c>
      <c r="K144" s="25">
        <f t="shared" ref="K144:L146" si="16">TRUNC(E144+G144+I144,1)</f>
        <v>0</v>
      </c>
      <c r="L144" s="28">
        <f t="shared" si="16"/>
        <v>0</v>
      </c>
      <c r="M144" s="22" t="s">
        <v>52</v>
      </c>
      <c r="N144" s="2" t="s">
        <v>113</v>
      </c>
      <c r="O144" s="2" t="s">
        <v>684</v>
      </c>
      <c r="P144" s="2" t="s">
        <v>63</v>
      </c>
      <c r="Q144" s="2" t="s">
        <v>63</v>
      </c>
      <c r="R144" s="2" t="s">
        <v>62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731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3">
      <c r="A145" s="22" t="s">
        <v>686</v>
      </c>
      <c r="B145" s="22" t="s">
        <v>687</v>
      </c>
      <c r="C145" s="22" t="s">
        <v>688</v>
      </c>
      <c r="D145" s="23">
        <v>1098</v>
      </c>
      <c r="E145" s="25">
        <f>단가대비표!O12</f>
        <v>0</v>
      </c>
      <c r="F145" s="28">
        <f>TRUNC(E145*D145,1)</f>
        <v>0</v>
      </c>
      <c r="G145" s="25">
        <f>단가대비표!P12</f>
        <v>0</v>
      </c>
      <c r="H145" s="28">
        <f>TRUNC(G145*D145,1)</f>
        <v>0</v>
      </c>
      <c r="I145" s="25">
        <f>단가대비표!V12</f>
        <v>0</v>
      </c>
      <c r="J145" s="28">
        <f>TRUNC(I145*D145,1)</f>
        <v>0</v>
      </c>
      <c r="K145" s="25">
        <f t="shared" si="16"/>
        <v>0</v>
      </c>
      <c r="L145" s="28">
        <f t="shared" si="16"/>
        <v>0</v>
      </c>
      <c r="M145" s="22" t="s">
        <v>52</v>
      </c>
      <c r="N145" s="2" t="s">
        <v>113</v>
      </c>
      <c r="O145" s="2" t="s">
        <v>689</v>
      </c>
      <c r="P145" s="2" t="s">
        <v>63</v>
      </c>
      <c r="Q145" s="2" t="s">
        <v>63</v>
      </c>
      <c r="R145" s="2" t="s">
        <v>62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732</v>
      </c>
      <c r="AX145" s="2" t="s">
        <v>52</v>
      </c>
      <c r="AY145" s="2" t="s">
        <v>52</v>
      </c>
      <c r="AZ145" s="2" t="s">
        <v>52</v>
      </c>
    </row>
    <row r="146" spans="1:52" ht="30" customHeight="1" x14ac:dyDescent="0.3">
      <c r="A146" s="22" t="s">
        <v>662</v>
      </c>
      <c r="B146" s="22" t="s">
        <v>111</v>
      </c>
      <c r="C146" s="22" t="s">
        <v>104</v>
      </c>
      <c r="D146" s="23">
        <v>1</v>
      </c>
      <c r="E146" s="25">
        <f>일위대가목록!E22</f>
        <v>0</v>
      </c>
      <c r="F146" s="28">
        <f>TRUNC(E146*D146,1)</f>
        <v>0</v>
      </c>
      <c r="G146" s="25">
        <f>일위대가목록!F22</f>
        <v>0</v>
      </c>
      <c r="H146" s="28">
        <f>TRUNC(G146*D146,1)</f>
        <v>0</v>
      </c>
      <c r="I146" s="25">
        <f>일위대가목록!G22</f>
        <v>0</v>
      </c>
      <c r="J146" s="28">
        <f>TRUNC(I146*D146,1)</f>
        <v>0</v>
      </c>
      <c r="K146" s="25">
        <f t="shared" si="16"/>
        <v>0</v>
      </c>
      <c r="L146" s="28">
        <f t="shared" si="16"/>
        <v>0</v>
      </c>
      <c r="M146" s="22" t="s">
        <v>677</v>
      </c>
      <c r="N146" s="2" t="s">
        <v>113</v>
      </c>
      <c r="O146" s="2" t="s">
        <v>676</v>
      </c>
      <c r="P146" s="2" t="s">
        <v>62</v>
      </c>
      <c r="Q146" s="2" t="s">
        <v>63</v>
      </c>
      <c r="R146" s="2" t="s">
        <v>63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733</v>
      </c>
      <c r="AX146" s="2" t="s">
        <v>52</v>
      </c>
      <c r="AY146" s="2" t="s">
        <v>52</v>
      </c>
      <c r="AZ146" s="2" t="s">
        <v>52</v>
      </c>
    </row>
    <row r="147" spans="1:52" ht="30" customHeight="1" x14ac:dyDescent="0.3">
      <c r="A147" s="22" t="s">
        <v>539</v>
      </c>
      <c r="B147" s="22" t="s">
        <v>52</v>
      </c>
      <c r="C147" s="22" t="s">
        <v>52</v>
      </c>
      <c r="D147" s="23"/>
      <c r="E147" s="25"/>
      <c r="F147" s="28">
        <f>TRUNC(SUMIF(N144:N146, N143, F144:F146),0)</f>
        <v>0</v>
      </c>
      <c r="G147" s="25"/>
      <c r="H147" s="28">
        <f>TRUNC(SUMIF(N144:N146, N143, H144:H146),0)</f>
        <v>0</v>
      </c>
      <c r="I147" s="25"/>
      <c r="J147" s="28">
        <f>TRUNC(SUMIF(N144:N146, N143, J144:J146),0)</f>
        <v>0</v>
      </c>
      <c r="K147" s="25"/>
      <c r="L147" s="28">
        <f>F147+H147+J147</f>
        <v>0</v>
      </c>
      <c r="M147" s="22" t="s">
        <v>52</v>
      </c>
      <c r="N147" s="2" t="s">
        <v>163</v>
      </c>
      <c r="O147" s="2" t="s">
        <v>163</v>
      </c>
      <c r="P147" s="2" t="s">
        <v>52</v>
      </c>
      <c r="Q147" s="2" t="s">
        <v>52</v>
      </c>
      <c r="R147" s="2" t="s">
        <v>52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52</v>
      </c>
      <c r="AX147" s="2" t="s">
        <v>52</v>
      </c>
      <c r="AY147" s="2" t="s">
        <v>52</v>
      </c>
      <c r="AZ147" s="2" t="s">
        <v>52</v>
      </c>
    </row>
    <row r="148" spans="1:52" ht="30" customHeight="1" x14ac:dyDescent="0.3">
      <c r="A148" s="23"/>
      <c r="B148" s="23"/>
      <c r="C148" s="23"/>
      <c r="D148" s="23"/>
      <c r="E148" s="25"/>
      <c r="F148" s="28"/>
      <c r="G148" s="25"/>
      <c r="H148" s="28"/>
      <c r="I148" s="25"/>
      <c r="J148" s="28"/>
      <c r="K148" s="25"/>
      <c r="L148" s="28"/>
      <c r="M148" s="23"/>
    </row>
    <row r="149" spans="1:52" ht="30" customHeight="1" x14ac:dyDescent="0.3">
      <c r="A149" s="19" t="s">
        <v>734</v>
      </c>
      <c r="B149" s="20"/>
      <c r="C149" s="20"/>
      <c r="D149" s="20"/>
      <c r="E149" s="24"/>
      <c r="F149" s="27"/>
      <c r="G149" s="24"/>
      <c r="H149" s="27"/>
      <c r="I149" s="24"/>
      <c r="J149" s="27"/>
      <c r="K149" s="24"/>
      <c r="L149" s="27"/>
      <c r="M149" s="21"/>
      <c r="N149" s="1" t="s">
        <v>66</v>
      </c>
    </row>
    <row r="150" spans="1:52" ht="30" customHeight="1" x14ac:dyDescent="0.3">
      <c r="A150" s="22" t="s">
        <v>693</v>
      </c>
      <c r="B150" s="22" t="s">
        <v>735</v>
      </c>
      <c r="C150" s="22" t="s">
        <v>60</v>
      </c>
      <c r="D150" s="23">
        <v>1.1000000000000001</v>
      </c>
      <c r="E150" s="25">
        <f>단가대비표!O40</f>
        <v>0</v>
      </c>
      <c r="F150" s="28">
        <f>TRUNC(E150*D150,1)</f>
        <v>0</v>
      </c>
      <c r="G150" s="25">
        <f>단가대비표!P40</f>
        <v>0</v>
      </c>
      <c r="H150" s="28">
        <f>TRUNC(G150*D150,1)</f>
        <v>0</v>
      </c>
      <c r="I150" s="25">
        <f>단가대비표!V40</f>
        <v>0</v>
      </c>
      <c r="J150" s="28">
        <f>TRUNC(I150*D150,1)</f>
        <v>0</v>
      </c>
      <c r="K150" s="25">
        <f t="shared" ref="K150:L152" si="17">TRUNC(E150+G150+I150,1)</f>
        <v>0</v>
      </c>
      <c r="L150" s="28">
        <f t="shared" si="17"/>
        <v>0</v>
      </c>
      <c r="M150" s="22" t="s">
        <v>52</v>
      </c>
      <c r="N150" s="2" t="s">
        <v>66</v>
      </c>
      <c r="O150" s="2" t="s">
        <v>736</v>
      </c>
      <c r="P150" s="2" t="s">
        <v>63</v>
      </c>
      <c r="Q150" s="2" t="s">
        <v>63</v>
      </c>
      <c r="R150" s="2" t="s">
        <v>62</v>
      </c>
      <c r="S150" s="3"/>
      <c r="T150" s="3"/>
      <c r="U150" s="3"/>
      <c r="V150" s="3">
        <v>1</v>
      </c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737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3">
      <c r="A151" s="22" t="s">
        <v>697</v>
      </c>
      <c r="B151" s="22" t="s">
        <v>698</v>
      </c>
      <c r="C151" s="22" t="s">
        <v>178</v>
      </c>
      <c r="D151" s="23">
        <v>1</v>
      </c>
      <c r="E151" s="25">
        <f>TRUNC(SUMIF(V150:V152, RIGHTB(O151, 1), F150:F152)*U151, 2)</f>
        <v>0</v>
      </c>
      <c r="F151" s="28">
        <f>TRUNC(E151*D151,1)</f>
        <v>0</v>
      </c>
      <c r="G151" s="25">
        <v>0</v>
      </c>
      <c r="H151" s="28">
        <f>TRUNC(G151*D151,1)</f>
        <v>0</v>
      </c>
      <c r="I151" s="25">
        <v>0</v>
      </c>
      <c r="J151" s="28">
        <f>TRUNC(I151*D151,1)</f>
        <v>0</v>
      </c>
      <c r="K151" s="25">
        <f t="shared" si="17"/>
        <v>0</v>
      </c>
      <c r="L151" s="28">
        <f t="shared" si="17"/>
        <v>0</v>
      </c>
      <c r="M151" s="22" t="s">
        <v>52</v>
      </c>
      <c r="N151" s="2" t="s">
        <v>66</v>
      </c>
      <c r="O151" s="2" t="s">
        <v>461</v>
      </c>
      <c r="P151" s="2" t="s">
        <v>63</v>
      </c>
      <c r="Q151" s="2" t="s">
        <v>63</v>
      </c>
      <c r="R151" s="2" t="s">
        <v>63</v>
      </c>
      <c r="S151" s="3">
        <v>0</v>
      </c>
      <c r="T151" s="3">
        <v>0</v>
      </c>
      <c r="U151" s="3">
        <v>0.03</v>
      </c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738</v>
      </c>
      <c r="AX151" s="2" t="s">
        <v>52</v>
      </c>
      <c r="AY151" s="2" t="s">
        <v>52</v>
      </c>
      <c r="AZ151" s="2" t="s">
        <v>52</v>
      </c>
    </row>
    <row r="152" spans="1:52" ht="30" customHeight="1" x14ac:dyDescent="0.3">
      <c r="A152" s="22" t="s">
        <v>700</v>
      </c>
      <c r="B152" s="22" t="s">
        <v>714</v>
      </c>
      <c r="C152" s="22" t="s">
        <v>201</v>
      </c>
      <c r="D152" s="23">
        <v>1</v>
      </c>
      <c r="E152" s="25">
        <f>일위대가목록!E26</f>
        <v>0</v>
      </c>
      <c r="F152" s="28">
        <f>TRUNC(E152*D152,1)</f>
        <v>0</v>
      </c>
      <c r="G152" s="25">
        <f>일위대가목록!F26</f>
        <v>0</v>
      </c>
      <c r="H152" s="28">
        <f>TRUNC(G152*D152,1)</f>
        <v>0</v>
      </c>
      <c r="I152" s="25">
        <f>일위대가목록!G26</f>
        <v>0</v>
      </c>
      <c r="J152" s="28">
        <f>TRUNC(I152*D152,1)</f>
        <v>0</v>
      </c>
      <c r="K152" s="25">
        <f t="shared" si="17"/>
        <v>0</v>
      </c>
      <c r="L152" s="28">
        <f t="shared" si="17"/>
        <v>0</v>
      </c>
      <c r="M152" s="22" t="s">
        <v>715</v>
      </c>
      <c r="N152" s="2" t="s">
        <v>66</v>
      </c>
      <c r="O152" s="2" t="s">
        <v>713</v>
      </c>
      <c r="P152" s="2" t="s">
        <v>62</v>
      </c>
      <c r="Q152" s="2" t="s">
        <v>63</v>
      </c>
      <c r="R152" s="2" t="s">
        <v>63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739</v>
      </c>
      <c r="AX152" s="2" t="s">
        <v>52</v>
      </c>
      <c r="AY152" s="2" t="s">
        <v>52</v>
      </c>
      <c r="AZ152" s="2" t="s">
        <v>52</v>
      </c>
    </row>
    <row r="153" spans="1:52" ht="30" customHeight="1" x14ac:dyDescent="0.3">
      <c r="A153" s="22" t="s">
        <v>539</v>
      </c>
      <c r="B153" s="22" t="s">
        <v>52</v>
      </c>
      <c r="C153" s="22" t="s">
        <v>52</v>
      </c>
      <c r="D153" s="23"/>
      <c r="E153" s="25"/>
      <c r="F153" s="28">
        <f>TRUNC(SUMIF(N150:N152, N149, F150:F152),0)</f>
        <v>0</v>
      </c>
      <c r="G153" s="25"/>
      <c r="H153" s="28">
        <f>TRUNC(SUMIF(N150:N152, N149, H150:H152),0)</f>
        <v>0</v>
      </c>
      <c r="I153" s="25"/>
      <c r="J153" s="28">
        <f>TRUNC(SUMIF(N150:N152, N149, J150:J152),0)</f>
        <v>0</v>
      </c>
      <c r="K153" s="25"/>
      <c r="L153" s="28">
        <f>F153+H153+J153</f>
        <v>0</v>
      </c>
      <c r="M153" s="22" t="s">
        <v>52</v>
      </c>
      <c r="N153" s="2" t="s">
        <v>163</v>
      </c>
      <c r="O153" s="2" t="s">
        <v>163</v>
      </c>
      <c r="P153" s="2" t="s">
        <v>52</v>
      </c>
      <c r="Q153" s="2" t="s">
        <v>52</v>
      </c>
      <c r="R153" s="2" t="s">
        <v>52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52</v>
      </c>
      <c r="AX153" s="2" t="s">
        <v>52</v>
      </c>
      <c r="AY153" s="2" t="s">
        <v>52</v>
      </c>
      <c r="AZ153" s="2" t="s">
        <v>52</v>
      </c>
    </row>
    <row r="154" spans="1:52" ht="30" customHeight="1" x14ac:dyDescent="0.3">
      <c r="A154" s="23"/>
      <c r="B154" s="23"/>
      <c r="C154" s="23"/>
      <c r="D154" s="23"/>
      <c r="E154" s="25"/>
      <c r="F154" s="28"/>
      <c r="G154" s="25"/>
      <c r="H154" s="28"/>
      <c r="I154" s="25"/>
      <c r="J154" s="28"/>
      <c r="K154" s="25"/>
      <c r="L154" s="28"/>
      <c r="M154" s="23"/>
    </row>
    <row r="155" spans="1:52" ht="30" customHeight="1" x14ac:dyDescent="0.3">
      <c r="A155" s="19" t="s">
        <v>740</v>
      </c>
      <c r="B155" s="20"/>
      <c r="C155" s="20"/>
      <c r="D155" s="20"/>
      <c r="E155" s="24"/>
      <c r="F155" s="27"/>
      <c r="G155" s="24"/>
      <c r="H155" s="27"/>
      <c r="I155" s="24"/>
      <c r="J155" s="27"/>
      <c r="K155" s="24"/>
      <c r="L155" s="27"/>
      <c r="M155" s="21"/>
      <c r="N155" s="1" t="s">
        <v>69</v>
      </c>
    </row>
    <row r="156" spans="1:52" ht="30" customHeight="1" x14ac:dyDescent="0.3">
      <c r="A156" s="22" t="s">
        <v>693</v>
      </c>
      <c r="B156" s="22" t="s">
        <v>741</v>
      </c>
      <c r="C156" s="22" t="s">
        <v>60</v>
      </c>
      <c r="D156" s="23">
        <v>1.1000000000000001</v>
      </c>
      <c r="E156" s="25">
        <f>단가대비표!O41</f>
        <v>0</v>
      </c>
      <c r="F156" s="28">
        <f>TRUNC(E156*D156,1)</f>
        <v>0</v>
      </c>
      <c r="G156" s="25">
        <f>단가대비표!P41</f>
        <v>0</v>
      </c>
      <c r="H156" s="28">
        <f>TRUNC(G156*D156,1)</f>
        <v>0</v>
      </c>
      <c r="I156" s="25">
        <f>단가대비표!V41</f>
        <v>0</v>
      </c>
      <c r="J156" s="28">
        <f>TRUNC(I156*D156,1)</f>
        <v>0</v>
      </c>
      <c r="K156" s="25">
        <f t="shared" ref="K156:L158" si="18">TRUNC(E156+G156+I156,1)</f>
        <v>0</v>
      </c>
      <c r="L156" s="28">
        <f t="shared" si="18"/>
        <v>0</v>
      </c>
      <c r="M156" s="22" t="s">
        <v>52</v>
      </c>
      <c r="N156" s="2" t="s">
        <v>69</v>
      </c>
      <c r="O156" s="2" t="s">
        <v>742</v>
      </c>
      <c r="P156" s="2" t="s">
        <v>63</v>
      </c>
      <c r="Q156" s="2" t="s">
        <v>63</v>
      </c>
      <c r="R156" s="2" t="s">
        <v>62</v>
      </c>
      <c r="S156" s="3"/>
      <c r="T156" s="3"/>
      <c r="U156" s="3"/>
      <c r="V156" s="3">
        <v>1</v>
      </c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743</v>
      </c>
      <c r="AX156" s="2" t="s">
        <v>52</v>
      </c>
      <c r="AY156" s="2" t="s">
        <v>52</v>
      </c>
      <c r="AZ156" s="2" t="s">
        <v>52</v>
      </c>
    </row>
    <row r="157" spans="1:52" ht="30" customHeight="1" x14ac:dyDescent="0.3">
      <c r="A157" s="22" t="s">
        <v>697</v>
      </c>
      <c r="B157" s="22" t="s">
        <v>698</v>
      </c>
      <c r="C157" s="22" t="s">
        <v>178</v>
      </c>
      <c r="D157" s="23">
        <v>1</v>
      </c>
      <c r="E157" s="25">
        <f>TRUNC(SUMIF(V156:V158, RIGHTB(O157, 1), F156:F158)*U157, 2)</f>
        <v>0</v>
      </c>
      <c r="F157" s="28">
        <f>TRUNC(E157*D157,1)</f>
        <v>0</v>
      </c>
      <c r="G157" s="25">
        <v>0</v>
      </c>
      <c r="H157" s="28">
        <f>TRUNC(G157*D157,1)</f>
        <v>0</v>
      </c>
      <c r="I157" s="25">
        <v>0</v>
      </c>
      <c r="J157" s="28">
        <f>TRUNC(I157*D157,1)</f>
        <v>0</v>
      </c>
      <c r="K157" s="25">
        <f t="shared" si="18"/>
        <v>0</v>
      </c>
      <c r="L157" s="28">
        <f t="shared" si="18"/>
        <v>0</v>
      </c>
      <c r="M157" s="22" t="s">
        <v>52</v>
      </c>
      <c r="N157" s="2" t="s">
        <v>69</v>
      </c>
      <c r="O157" s="2" t="s">
        <v>461</v>
      </c>
      <c r="P157" s="2" t="s">
        <v>63</v>
      </c>
      <c r="Q157" s="2" t="s">
        <v>63</v>
      </c>
      <c r="R157" s="2" t="s">
        <v>63</v>
      </c>
      <c r="S157" s="3">
        <v>0</v>
      </c>
      <c r="T157" s="3">
        <v>0</v>
      </c>
      <c r="U157" s="3">
        <v>0.03</v>
      </c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744</v>
      </c>
      <c r="AX157" s="2" t="s">
        <v>52</v>
      </c>
      <c r="AY157" s="2" t="s">
        <v>52</v>
      </c>
      <c r="AZ157" s="2" t="s">
        <v>52</v>
      </c>
    </row>
    <row r="158" spans="1:52" ht="30" customHeight="1" x14ac:dyDescent="0.3">
      <c r="A158" s="22" t="s">
        <v>700</v>
      </c>
      <c r="B158" s="22" t="s">
        <v>721</v>
      </c>
      <c r="C158" s="22" t="s">
        <v>201</v>
      </c>
      <c r="D158" s="23">
        <v>1</v>
      </c>
      <c r="E158" s="25">
        <f>일위대가목록!E27</f>
        <v>0</v>
      </c>
      <c r="F158" s="28">
        <f>TRUNC(E158*D158,1)</f>
        <v>0</v>
      </c>
      <c r="G158" s="25">
        <f>일위대가목록!F27</f>
        <v>0</v>
      </c>
      <c r="H158" s="28">
        <f>TRUNC(G158*D158,1)</f>
        <v>0</v>
      </c>
      <c r="I158" s="25">
        <f>일위대가목록!G27</f>
        <v>0</v>
      </c>
      <c r="J158" s="28">
        <f>TRUNC(I158*D158,1)</f>
        <v>0</v>
      </c>
      <c r="K158" s="25">
        <f t="shared" si="18"/>
        <v>0</v>
      </c>
      <c r="L158" s="28">
        <f t="shared" si="18"/>
        <v>0</v>
      </c>
      <c r="M158" s="22" t="s">
        <v>722</v>
      </c>
      <c r="N158" s="2" t="s">
        <v>69</v>
      </c>
      <c r="O158" s="2" t="s">
        <v>720</v>
      </c>
      <c r="P158" s="2" t="s">
        <v>62</v>
      </c>
      <c r="Q158" s="2" t="s">
        <v>63</v>
      </c>
      <c r="R158" s="2" t="s">
        <v>63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745</v>
      </c>
      <c r="AX158" s="2" t="s">
        <v>52</v>
      </c>
      <c r="AY158" s="2" t="s">
        <v>52</v>
      </c>
      <c r="AZ158" s="2" t="s">
        <v>52</v>
      </c>
    </row>
    <row r="159" spans="1:52" ht="30" customHeight="1" x14ac:dyDescent="0.3">
      <c r="A159" s="22" t="s">
        <v>539</v>
      </c>
      <c r="B159" s="22" t="s">
        <v>52</v>
      </c>
      <c r="C159" s="22" t="s">
        <v>52</v>
      </c>
      <c r="D159" s="23"/>
      <c r="E159" s="25"/>
      <c r="F159" s="28">
        <f>TRUNC(SUMIF(N156:N158, N155, F156:F158),0)</f>
        <v>0</v>
      </c>
      <c r="G159" s="25"/>
      <c r="H159" s="28">
        <f>TRUNC(SUMIF(N156:N158, N155, H156:H158),0)</f>
        <v>0</v>
      </c>
      <c r="I159" s="25"/>
      <c r="J159" s="28">
        <f>TRUNC(SUMIF(N156:N158, N155, J156:J158),0)</f>
        <v>0</v>
      </c>
      <c r="K159" s="25"/>
      <c r="L159" s="28">
        <f>F159+H159+J159</f>
        <v>0</v>
      </c>
      <c r="M159" s="22" t="s">
        <v>52</v>
      </c>
      <c r="N159" s="2" t="s">
        <v>163</v>
      </c>
      <c r="O159" s="2" t="s">
        <v>163</v>
      </c>
      <c r="P159" s="2" t="s">
        <v>52</v>
      </c>
      <c r="Q159" s="2" t="s">
        <v>52</v>
      </c>
      <c r="R159" s="2" t="s">
        <v>52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52</v>
      </c>
      <c r="AX159" s="2" t="s">
        <v>52</v>
      </c>
      <c r="AY159" s="2" t="s">
        <v>52</v>
      </c>
      <c r="AZ159" s="2" t="s">
        <v>52</v>
      </c>
    </row>
    <row r="160" spans="1:52" ht="30" customHeight="1" x14ac:dyDescent="0.3">
      <c r="A160" s="23"/>
      <c r="B160" s="23"/>
      <c r="C160" s="23"/>
      <c r="D160" s="23"/>
      <c r="E160" s="25"/>
      <c r="F160" s="28"/>
      <c r="G160" s="25"/>
      <c r="H160" s="28"/>
      <c r="I160" s="25"/>
      <c r="J160" s="28"/>
      <c r="K160" s="25"/>
      <c r="L160" s="28"/>
      <c r="M160" s="23"/>
    </row>
    <row r="161" spans="1:52" ht="30" customHeight="1" x14ac:dyDescent="0.3">
      <c r="A161" s="19" t="s">
        <v>746</v>
      </c>
      <c r="B161" s="20"/>
      <c r="C161" s="20"/>
      <c r="D161" s="20"/>
      <c r="E161" s="24"/>
      <c r="F161" s="27"/>
      <c r="G161" s="24"/>
      <c r="H161" s="27"/>
      <c r="I161" s="24"/>
      <c r="J161" s="27"/>
      <c r="K161" s="24"/>
      <c r="L161" s="27"/>
      <c r="M161" s="21"/>
      <c r="N161" s="1" t="s">
        <v>117</v>
      </c>
    </row>
    <row r="162" spans="1:52" ht="30" customHeight="1" x14ac:dyDescent="0.3">
      <c r="A162" s="22" t="s">
        <v>121</v>
      </c>
      <c r="B162" s="22" t="s">
        <v>747</v>
      </c>
      <c r="C162" s="22" t="s">
        <v>84</v>
      </c>
      <c r="D162" s="23">
        <v>1</v>
      </c>
      <c r="E162" s="25">
        <f>단가대비표!O51</f>
        <v>0</v>
      </c>
      <c r="F162" s="28">
        <f>TRUNC(E162*D162,1)</f>
        <v>0</v>
      </c>
      <c r="G162" s="25">
        <f>단가대비표!P51</f>
        <v>0</v>
      </c>
      <c r="H162" s="28">
        <f>TRUNC(G162*D162,1)</f>
        <v>0</v>
      </c>
      <c r="I162" s="25">
        <f>단가대비표!V51</f>
        <v>0</v>
      </c>
      <c r="J162" s="28">
        <f>TRUNC(I162*D162,1)</f>
        <v>0</v>
      </c>
      <c r="K162" s="25">
        <f t="shared" ref="K162:L166" si="19">TRUNC(E162+G162+I162,1)</f>
        <v>0</v>
      </c>
      <c r="L162" s="28">
        <f t="shared" si="19"/>
        <v>0</v>
      </c>
      <c r="M162" s="22" t="s">
        <v>52</v>
      </c>
      <c r="N162" s="2" t="s">
        <v>117</v>
      </c>
      <c r="O162" s="2" t="s">
        <v>748</v>
      </c>
      <c r="P162" s="2" t="s">
        <v>63</v>
      </c>
      <c r="Q162" s="2" t="s">
        <v>63</v>
      </c>
      <c r="R162" s="2" t="s">
        <v>62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749</v>
      </c>
      <c r="AX162" s="2" t="s">
        <v>52</v>
      </c>
      <c r="AY162" s="2" t="s">
        <v>52</v>
      </c>
      <c r="AZ162" s="2" t="s">
        <v>52</v>
      </c>
    </row>
    <row r="163" spans="1:52" ht="30" customHeight="1" x14ac:dyDescent="0.3">
      <c r="A163" s="22" t="s">
        <v>750</v>
      </c>
      <c r="B163" s="22" t="s">
        <v>751</v>
      </c>
      <c r="C163" s="22" t="s">
        <v>84</v>
      </c>
      <c r="D163" s="23">
        <v>8</v>
      </c>
      <c r="E163" s="25">
        <f>단가대비표!O21</f>
        <v>0</v>
      </c>
      <c r="F163" s="28">
        <f>TRUNC(E163*D163,1)</f>
        <v>0</v>
      </c>
      <c r="G163" s="25">
        <f>단가대비표!P21</f>
        <v>0</v>
      </c>
      <c r="H163" s="28">
        <f>TRUNC(G163*D163,1)</f>
        <v>0</v>
      </c>
      <c r="I163" s="25">
        <f>단가대비표!V21</f>
        <v>0</v>
      </c>
      <c r="J163" s="28">
        <f>TRUNC(I163*D163,1)</f>
        <v>0</v>
      </c>
      <c r="K163" s="25">
        <f t="shared" si="19"/>
        <v>0</v>
      </c>
      <c r="L163" s="28">
        <f t="shared" si="19"/>
        <v>0</v>
      </c>
      <c r="M163" s="22" t="s">
        <v>52</v>
      </c>
      <c r="N163" s="2" t="s">
        <v>117</v>
      </c>
      <c r="O163" s="2" t="s">
        <v>752</v>
      </c>
      <c r="P163" s="2" t="s">
        <v>63</v>
      </c>
      <c r="Q163" s="2" t="s">
        <v>63</v>
      </c>
      <c r="R163" s="2" t="s">
        <v>62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753</v>
      </c>
      <c r="AX163" s="2" t="s">
        <v>52</v>
      </c>
      <c r="AY163" s="2" t="s">
        <v>52</v>
      </c>
      <c r="AZ163" s="2" t="s">
        <v>52</v>
      </c>
    </row>
    <row r="164" spans="1:52" ht="30" customHeight="1" x14ac:dyDescent="0.3">
      <c r="A164" s="22" t="s">
        <v>754</v>
      </c>
      <c r="B164" s="22" t="s">
        <v>755</v>
      </c>
      <c r="C164" s="22" t="s">
        <v>84</v>
      </c>
      <c r="D164" s="23">
        <v>16</v>
      </c>
      <c r="E164" s="25">
        <f>단가대비표!O23</f>
        <v>0</v>
      </c>
      <c r="F164" s="28">
        <f>TRUNC(E164*D164,1)</f>
        <v>0</v>
      </c>
      <c r="G164" s="25">
        <f>단가대비표!P23</f>
        <v>0</v>
      </c>
      <c r="H164" s="28">
        <f>TRUNC(G164*D164,1)</f>
        <v>0</v>
      </c>
      <c r="I164" s="25">
        <f>단가대비표!V23</f>
        <v>0</v>
      </c>
      <c r="J164" s="28">
        <f>TRUNC(I164*D164,1)</f>
        <v>0</v>
      </c>
      <c r="K164" s="25">
        <f t="shared" si="19"/>
        <v>0</v>
      </c>
      <c r="L164" s="28">
        <f t="shared" si="19"/>
        <v>0</v>
      </c>
      <c r="M164" s="22" t="s">
        <v>52</v>
      </c>
      <c r="N164" s="2" t="s">
        <v>117</v>
      </c>
      <c r="O164" s="2" t="s">
        <v>756</v>
      </c>
      <c r="P164" s="2" t="s">
        <v>63</v>
      </c>
      <c r="Q164" s="2" t="s">
        <v>63</v>
      </c>
      <c r="R164" s="2" t="s">
        <v>62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757</v>
      </c>
      <c r="AX164" s="2" t="s">
        <v>52</v>
      </c>
      <c r="AY164" s="2" t="s">
        <v>52</v>
      </c>
      <c r="AZ164" s="2" t="s">
        <v>52</v>
      </c>
    </row>
    <row r="165" spans="1:52" ht="30" customHeight="1" x14ac:dyDescent="0.3">
      <c r="A165" s="22" t="s">
        <v>758</v>
      </c>
      <c r="B165" s="22" t="s">
        <v>759</v>
      </c>
      <c r="C165" s="22" t="s">
        <v>84</v>
      </c>
      <c r="D165" s="23">
        <v>1</v>
      </c>
      <c r="E165" s="25">
        <f>단가대비표!O53</f>
        <v>0</v>
      </c>
      <c r="F165" s="28">
        <f>TRUNC(E165*D165,1)</f>
        <v>0</v>
      </c>
      <c r="G165" s="25">
        <f>단가대비표!P53</f>
        <v>0</v>
      </c>
      <c r="H165" s="28">
        <f>TRUNC(G165*D165,1)</f>
        <v>0</v>
      </c>
      <c r="I165" s="25">
        <f>단가대비표!V53</f>
        <v>0</v>
      </c>
      <c r="J165" s="28">
        <f>TRUNC(I165*D165,1)</f>
        <v>0</v>
      </c>
      <c r="K165" s="25">
        <f t="shared" si="19"/>
        <v>0</v>
      </c>
      <c r="L165" s="28">
        <f t="shared" si="19"/>
        <v>0</v>
      </c>
      <c r="M165" s="22" t="s">
        <v>52</v>
      </c>
      <c r="N165" s="2" t="s">
        <v>117</v>
      </c>
      <c r="O165" s="2" t="s">
        <v>760</v>
      </c>
      <c r="P165" s="2" t="s">
        <v>63</v>
      </c>
      <c r="Q165" s="2" t="s">
        <v>63</v>
      </c>
      <c r="R165" s="2" t="s">
        <v>62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761</v>
      </c>
      <c r="AX165" s="2" t="s">
        <v>52</v>
      </c>
      <c r="AY165" s="2" t="s">
        <v>52</v>
      </c>
      <c r="AZ165" s="2" t="s">
        <v>52</v>
      </c>
    </row>
    <row r="166" spans="1:52" ht="30" customHeight="1" x14ac:dyDescent="0.3">
      <c r="A166" s="22" t="s">
        <v>102</v>
      </c>
      <c r="B166" s="22" t="s">
        <v>103</v>
      </c>
      <c r="C166" s="22" t="s">
        <v>104</v>
      </c>
      <c r="D166" s="23">
        <v>1</v>
      </c>
      <c r="E166" s="25">
        <f>일위대가목록!E23</f>
        <v>0</v>
      </c>
      <c r="F166" s="28">
        <f>TRUNC(E166*D166,1)</f>
        <v>0</v>
      </c>
      <c r="G166" s="25">
        <f>일위대가목록!F23</f>
        <v>0</v>
      </c>
      <c r="H166" s="28">
        <f>TRUNC(G166*D166,1)</f>
        <v>0</v>
      </c>
      <c r="I166" s="25">
        <f>일위대가목록!G23</f>
        <v>0</v>
      </c>
      <c r="J166" s="28">
        <f>TRUNC(I166*D166,1)</f>
        <v>0</v>
      </c>
      <c r="K166" s="25">
        <f t="shared" si="19"/>
        <v>0</v>
      </c>
      <c r="L166" s="28">
        <f t="shared" si="19"/>
        <v>0</v>
      </c>
      <c r="M166" s="22" t="s">
        <v>105</v>
      </c>
      <c r="N166" s="2" t="s">
        <v>117</v>
      </c>
      <c r="O166" s="2" t="s">
        <v>106</v>
      </c>
      <c r="P166" s="2" t="s">
        <v>62</v>
      </c>
      <c r="Q166" s="2" t="s">
        <v>63</v>
      </c>
      <c r="R166" s="2" t="s">
        <v>63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762</v>
      </c>
      <c r="AX166" s="2" t="s">
        <v>52</v>
      </c>
      <c r="AY166" s="2" t="s">
        <v>52</v>
      </c>
      <c r="AZ166" s="2" t="s">
        <v>52</v>
      </c>
    </row>
    <row r="167" spans="1:52" ht="30" customHeight="1" x14ac:dyDescent="0.3">
      <c r="A167" s="22" t="s">
        <v>539</v>
      </c>
      <c r="B167" s="22" t="s">
        <v>52</v>
      </c>
      <c r="C167" s="22" t="s">
        <v>52</v>
      </c>
      <c r="D167" s="23"/>
      <c r="E167" s="25"/>
      <c r="F167" s="28">
        <f>TRUNC(SUMIF(N162:N166, N161, F162:F166),0)</f>
        <v>0</v>
      </c>
      <c r="G167" s="25"/>
      <c r="H167" s="28">
        <f>TRUNC(SUMIF(N162:N166, N161, H162:H166),0)</f>
        <v>0</v>
      </c>
      <c r="I167" s="25"/>
      <c r="J167" s="28">
        <f>TRUNC(SUMIF(N162:N166, N161, J162:J166),0)</f>
        <v>0</v>
      </c>
      <c r="K167" s="25"/>
      <c r="L167" s="28">
        <f>F167+H167+J167</f>
        <v>0</v>
      </c>
      <c r="M167" s="22" t="s">
        <v>52</v>
      </c>
      <c r="N167" s="2" t="s">
        <v>163</v>
      </c>
      <c r="O167" s="2" t="s">
        <v>163</v>
      </c>
      <c r="P167" s="2" t="s">
        <v>52</v>
      </c>
      <c r="Q167" s="2" t="s">
        <v>52</v>
      </c>
      <c r="R167" s="2" t="s">
        <v>52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52</v>
      </c>
      <c r="AX167" s="2" t="s">
        <v>52</v>
      </c>
      <c r="AY167" s="2" t="s">
        <v>52</v>
      </c>
      <c r="AZ167" s="2" t="s">
        <v>52</v>
      </c>
    </row>
    <row r="168" spans="1:52" ht="30" customHeight="1" x14ac:dyDescent="0.3">
      <c r="A168" s="23"/>
      <c r="B168" s="23"/>
      <c r="C168" s="23"/>
      <c r="D168" s="23"/>
      <c r="E168" s="25"/>
      <c r="F168" s="28"/>
      <c r="G168" s="25"/>
      <c r="H168" s="28"/>
      <c r="I168" s="25"/>
      <c r="J168" s="28"/>
      <c r="K168" s="25"/>
      <c r="L168" s="28"/>
      <c r="M168" s="23"/>
    </row>
    <row r="169" spans="1:52" ht="30" customHeight="1" x14ac:dyDescent="0.3">
      <c r="A169" s="19" t="s">
        <v>763</v>
      </c>
      <c r="B169" s="20"/>
      <c r="C169" s="20"/>
      <c r="D169" s="20"/>
      <c r="E169" s="24"/>
      <c r="F169" s="27"/>
      <c r="G169" s="24"/>
      <c r="H169" s="27"/>
      <c r="I169" s="24"/>
      <c r="J169" s="27"/>
      <c r="K169" s="24"/>
      <c r="L169" s="27"/>
      <c r="M169" s="21"/>
      <c r="N169" s="1" t="s">
        <v>764</v>
      </c>
    </row>
    <row r="170" spans="1:52" ht="30" customHeight="1" x14ac:dyDescent="0.3">
      <c r="A170" s="22" t="s">
        <v>121</v>
      </c>
      <c r="B170" s="22" t="s">
        <v>747</v>
      </c>
      <c r="C170" s="22" t="s">
        <v>84</v>
      </c>
      <c r="D170" s="23">
        <v>2</v>
      </c>
      <c r="E170" s="25">
        <f>단가대비표!O51</f>
        <v>0</v>
      </c>
      <c r="F170" s="28">
        <f>TRUNC(E170*D170,1)</f>
        <v>0</v>
      </c>
      <c r="G170" s="25">
        <f>단가대비표!P51</f>
        <v>0</v>
      </c>
      <c r="H170" s="28">
        <f>TRUNC(G170*D170,1)</f>
        <v>0</v>
      </c>
      <c r="I170" s="25">
        <f>단가대비표!V51</f>
        <v>0</v>
      </c>
      <c r="J170" s="28">
        <f>TRUNC(I170*D170,1)</f>
        <v>0</v>
      </c>
      <c r="K170" s="25">
        <f t="shared" ref="K170:L174" si="20">TRUNC(E170+G170+I170,1)</f>
        <v>0</v>
      </c>
      <c r="L170" s="28">
        <f t="shared" si="20"/>
        <v>0</v>
      </c>
      <c r="M170" s="22" t="s">
        <v>52</v>
      </c>
      <c r="N170" s="2" t="s">
        <v>764</v>
      </c>
      <c r="O170" s="2" t="s">
        <v>748</v>
      </c>
      <c r="P170" s="2" t="s">
        <v>63</v>
      </c>
      <c r="Q170" s="2" t="s">
        <v>63</v>
      </c>
      <c r="R170" s="2" t="s">
        <v>62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767</v>
      </c>
      <c r="AX170" s="2" t="s">
        <v>52</v>
      </c>
      <c r="AY170" s="2" t="s">
        <v>52</v>
      </c>
      <c r="AZ170" s="2" t="s">
        <v>52</v>
      </c>
    </row>
    <row r="171" spans="1:52" ht="30" customHeight="1" x14ac:dyDescent="0.3">
      <c r="A171" s="22" t="s">
        <v>750</v>
      </c>
      <c r="B171" s="22" t="s">
        <v>751</v>
      </c>
      <c r="C171" s="22" t="s">
        <v>84</v>
      </c>
      <c r="D171" s="23">
        <v>8</v>
      </c>
      <c r="E171" s="25">
        <f>단가대비표!O21</f>
        <v>0</v>
      </c>
      <c r="F171" s="28">
        <f>TRUNC(E171*D171,1)</f>
        <v>0</v>
      </c>
      <c r="G171" s="25">
        <f>단가대비표!P21</f>
        <v>0</v>
      </c>
      <c r="H171" s="28">
        <f>TRUNC(G171*D171,1)</f>
        <v>0</v>
      </c>
      <c r="I171" s="25">
        <f>단가대비표!V21</f>
        <v>0</v>
      </c>
      <c r="J171" s="28">
        <f>TRUNC(I171*D171,1)</f>
        <v>0</v>
      </c>
      <c r="K171" s="25">
        <f t="shared" si="20"/>
        <v>0</v>
      </c>
      <c r="L171" s="28">
        <f t="shared" si="20"/>
        <v>0</v>
      </c>
      <c r="M171" s="22" t="s">
        <v>52</v>
      </c>
      <c r="N171" s="2" t="s">
        <v>764</v>
      </c>
      <c r="O171" s="2" t="s">
        <v>752</v>
      </c>
      <c r="P171" s="2" t="s">
        <v>63</v>
      </c>
      <c r="Q171" s="2" t="s">
        <v>63</v>
      </c>
      <c r="R171" s="2" t="s">
        <v>62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768</v>
      </c>
      <c r="AX171" s="2" t="s">
        <v>52</v>
      </c>
      <c r="AY171" s="2" t="s">
        <v>52</v>
      </c>
      <c r="AZ171" s="2" t="s">
        <v>52</v>
      </c>
    </row>
    <row r="172" spans="1:52" ht="30" customHeight="1" x14ac:dyDescent="0.3">
      <c r="A172" s="22" t="s">
        <v>754</v>
      </c>
      <c r="B172" s="22" t="s">
        <v>755</v>
      </c>
      <c r="C172" s="22" t="s">
        <v>84</v>
      </c>
      <c r="D172" s="23">
        <v>16</v>
      </c>
      <c r="E172" s="25">
        <f>단가대비표!O23</f>
        <v>0</v>
      </c>
      <c r="F172" s="28">
        <f>TRUNC(E172*D172,1)</f>
        <v>0</v>
      </c>
      <c r="G172" s="25">
        <f>단가대비표!P23</f>
        <v>0</v>
      </c>
      <c r="H172" s="28">
        <f>TRUNC(G172*D172,1)</f>
        <v>0</v>
      </c>
      <c r="I172" s="25">
        <f>단가대비표!V23</f>
        <v>0</v>
      </c>
      <c r="J172" s="28">
        <f>TRUNC(I172*D172,1)</f>
        <v>0</v>
      </c>
      <c r="K172" s="25">
        <f t="shared" si="20"/>
        <v>0</v>
      </c>
      <c r="L172" s="28">
        <f t="shared" si="20"/>
        <v>0</v>
      </c>
      <c r="M172" s="22" t="s">
        <v>52</v>
      </c>
      <c r="N172" s="2" t="s">
        <v>764</v>
      </c>
      <c r="O172" s="2" t="s">
        <v>756</v>
      </c>
      <c r="P172" s="2" t="s">
        <v>63</v>
      </c>
      <c r="Q172" s="2" t="s">
        <v>63</v>
      </c>
      <c r="R172" s="2" t="s">
        <v>62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769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3">
      <c r="A173" s="22" t="s">
        <v>758</v>
      </c>
      <c r="B173" s="22" t="s">
        <v>759</v>
      </c>
      <c r="C173" s="22" t="s">
        <v>84</v>
      </c>
      <c r="D173" s="23">
        <v>1</v>
      </c>
      <c r="E173" s="25">
        <f>단가대비표!O53</f>
        <v>0</v>
      </c>
      <c r="F173" s="28">
        <f>TRUNC(E173*D173,1)</f>
        <v>0</v>
      </c>
      <c r="G173" s="25">
        <f>단가대비표!P53</f>
        <v>0</v>
      </c>
      <c r="H173" s="28">
        <f>TRUNC(G173*D173,1)</f>
        <v>0</v>
      </c>
      <c r="I173" s="25">
        <f>단가대비표!V53</f>
        <v>0</v>
      </c>
      <c r="J173" s="28">
        <f>TRUNC(I173*D173,1)</f>
        <v>0</v>
      </c>
      <c r="K173" s="25">
        <f t="shared" si="20"/>
        <v>0</v>
      </c>
      <c r="L173" s="28">
        <f t="shared" si="20"/>
        <v>0</v>
      </c>
      <c r="M173" s="22" t="s">
        <v>52</v>
      </c>
      <c r="N173" s="2" t="s">
        <v>764</v>
      </c>
      <c r="O173" s="2" t="s">
        <v>760</v>
      </c>
      <c r="P173" s="2" t="s">
        <v>63</v>
      </c>
      <c r="Q173" s="2" t="s">
        <v>63</v>
      </c>
      <c r="R173" s="2" t="s">
        <v>62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770</v>
      </c>
      <c r="AX173" s="2" t="s">
        <v>52</v>
      </c>
      <c r="AY173" s="2" t="s">
        <v>52</v>
      </c>
      <c r="AZ173" s="2" t="s">
        <v>52</v>
      </c>
    </row>
    <row r="174" spans="1:52" ht="30" customHeight="1" x14ac:dyDescent="0.3">
      <c r="A174" s="22" t="s">
        <v>102</v>
      </c>
      <c r="B174" s="22" t="s">
        <v>103</v>
      </c>
      <c r="C174" s="22" t="s">
        <v>104</v>
      </c>
      <c r="D174" s="23">
        <v>2</v>
      </c>
      <c r="E174" s="25">
        <f>일위대가목록!E23</f>
        <v>0</v>
      </c>
      <c r="F174" s="28">
        <f>TRUNC(E174*D174,1)</f>
        <v>0</v>
      </c>
      <c r="G174" s="25">
        <f>일위대가목록!F23</f>
        <v>0</v>
      </c>
      <c r="H174" s="28">
        <f>TRUNC(G174*D174,1)</f>
        <v>0</v>
      </c>
      <c r="I174" s="25">
        <f>일위대가목록!G23</f>
        <v>0</v>
      </c>
      <c r="J174" s="28">
        <f>TRUNC(I174*D174,1)</f>
        <v>0</v>
      </c>
      <c r="K174" s="25">
        <f t="shared" si="20"/>
        <v>0</v>
      </c>
      <c r="L174" s="28">
        <f t="shared" si="20"/>
        <v>0</v>
      </c>
      <c r="M174" s="22" t="s">
        <v>105</v>
      </c>
      <c r="N174" s="2" t="s">
        <v>764</v>
      </c>
      <c r="O174" s="2" t="s">
        <v>106</v>
      </c>
      <c r="P174" s="2" t="s">
        <v>62</v>
      </c>
      <c r="Q174" s="2" t="s">
        <v>63</v>
      </c>
      <c r="R174" s="2" t="s">
        <v>63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771</v>
      </c>
      <c r="AX174" s="2" t="s">
        <v>52</v>
      </c>
      <c r="AY174" s="2" t="s">
        <v>52</v>
      </c>
      <c r="AZ174" s="2" t="s">
        <v>52</v>
      </c>
    </row>
    <row r="175" spans="1:52" ht="30" customHeight="1" x14ac:dyDescent="0.3">
      <c r="A175" s="22" t="s">
        <v>539</v>
      </c>
      <c r="B175" s="22" t="s">
        <v>52</v>
      </c>
      <c r="C175" s="22" t="s">
        <v>52</v>
      </c>
      <c r="D175" s="23"/>
      <c r="E175" s="25"/>
      <c r="F175" s="28">
        <f>TRUNC(SUMIF(N170:N174, N169, F170:F174),0)</f>
        <v>0</v>
      </c>
      <c r="G175" s="25"/>
      <c r="H175" s="28">
        <f>TRUNC(SUMIF(N170:N174, N169, H170:H174),0)</f>
        <v>0</v>
      </c>
      <c r="I175" s="25"/>
      <c r="J175" s="28">
        <f>TRUNC(SUMIF(N170:N174, N169, J170:J174),0)</f>
        <v>0</v>
      </c>
      <c r="K175" s="25"/>
      <c r="L175" s="28">
        <f>F175+H175+J175</f>
        <v>0</v>
      </c>
      <c r="M175" s="22" t="s">
        <v>52</v>
      </c>
      <c r="N175" s="2" t="s">
        <v>163</v>
      </c>
      <c r="O175" s="2" t="s">
        <v>163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772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119</v>
      </c>
    </row>
    <row r="178" spans="1:52" ht="30" customHeight="1" x14ac:dyDescent="0.3">
      <c r="A178" s="22" t="s">
        <v>121</v>
      </c>
      <c r="B178" s="22" t="s">
        <v>773</v>
      </c>
      <c r="C178" s="22" t="s">
        <v>84</v>
      </c>
      <c r="D178" s="23">
        <v>1</v>
      </c>
      <c r="E178" s="25">
        <f>단가대비표!O52</f>
        <v>0</v>
      </c>
      <c r="F178" s="28">
        <f>TRUNC(E178*D178,1)</f>
        <v>0</v>
      </c>
      <c r="G178" s="25">
        <f>단가대비표!P52</f>
        <v>0</v>
      </c>
      <c r="H178" s="28">
        <f>TRUNC(G178*D178,1)</f>
        <v>0</v>
      </c>
      <c r="I178" s="25">
        <f>단가대비표!V52</f>
        <v>0</v>
      </c>
      <c r="J178" s="28">
        <f>TRUNC(I178*D178,1)</f>
        <v>0</v>
      </c>
      <c r="K178" s="25">
        <f t="shared" ref="K178:L182" si="21">TRUNC(E178+G178+I178,1)</f>
        <v>0</v>
      </c>
      <c r="L178" s="28">
        <f t="shared" si="21"/>
        <v>0</v>
      </c>
      <c r="M178" s="22" t="s">
        <v>52</v>
      </c>
      <c r="N178" s="2" t="s">
        <v>119</v>
      </c>
      <c r="O178" s="2" t="s">
        <v>774</v>
      </c>
      <c r="P178" s="2" t="s">
        <v>63</v>
      </c>
      <c r="Q178" s="2" t="s">
        <v>63</v>
      </c>
      <c r="R178" s="2" t="s">
        <v>62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775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3">
      <c r="A179" s="22" t="s">
        <v>750</v>
      </c>
      <c r="B179" s="22" t="s">
        <v>776</v>
      </c>
      <c r="C179" s="22" t="s">
        <v>84</v>
      </c>
      <c r="D179" s="23">
        <v>8</v>
      </c>
      <c r="E179" s="25">
        <f>단가대비표!O22</f>
        <v>0</v>
      </c>
      <c r="F179" s="28">
        <f>TRUNC(E179*D179,1)</f>
        <v>0</v>
      </c>
      <c r="G179" s="25">
        <f>단가대비표!P22</f>
        <v>0</v>
      </c>
      <c r="H179" s="28">
        <f>TRUNC(G179*D179,1)</f>
        <v>0</v>
      </c>
      <c r="I179" s="25">
        <f>단가대비표!V22</f>
        <v>0</v>
      </c>
      <c r="J179" s="28">
        <f>TRUNC(I179*D179,1)</f>
        <v>0</v>
      </c>
      <c r="K179" s="25">
        <f t="shared" si="21"/>
        <v>0</v>
      </c>
      <c r="L179" s="28">
        <f t="shared" si="21"/>
        <v>0</v>
      </c>
      <c r="M179" s="22" t="s">
        <v>52</v>
      </c>
      <c r="N179" s="2" t="s">
        <v>119</v>
      </c>
      <c r="O179" s="2" t="s">
        <v>777</v>
      </c>
      <c r="P179" s="2" t="s">
        <v>63</v>
      </c>
      <c r="Q179" s="2" t="s">
        <v>63</v>
      </c>
      <c r="R179" s="2" t="s">
        <v>62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778</v>
      </c>
      <c r="AX179" s="2" t="s">
        <v>52</v>
      </c>
      <c r="AY179" s="2" t="s">
        <v>52</v>
      </c>
      <c r="AZ179" s="2" t="s">
        <v>52</v>
      </c>
    </row>
    <row r="180" spans="1:52" ht="30" customHeight="1" x14ac:dyDescent="0.3">
      <c r="A180" s="22" t="s">
        <v>754</v>
      </c>
      <c r="B180" s="22" t="s">
        <v>779</v>
      </c>
      <c r="C180" s="22" t="s">
        <v>84</v>
      </c>
      <c r="D180" s="23">
        <v>16</v>
      </c>
      <c r="E180" s="25">
        <f>단가대비표!O24</f>
        <v>0</v>
      </c>
      <c r="F180" s="28">
        <f>TRUNC(E180*D180,1)</f>
        <v>0</v>
      </c>
      <c r="G180" s="25">
        <f>단가대비표!P24</f>
        <v>0</v>
      </c>
      <c r="H180" s="28">
        <f>TRUNC(G180*D180,1)</f>
        <v>0</v>
      </c>
      <c r="I180" s="25">
        <f>단가대비표!V24</f>
        <v>0</v>
      </c>
      <c r="J180" s="28">
        <f>TRUNC(I180*D180,1)</f>
        <v>0</v>
      </c>
      <c r="K180" s="25">
        <f t="shared" si="21"/>
        <v>0</v>
      </c>
      <c r="L180" s="28">
        <f t="shared" si="21"/>
        <v>0</v>
      </c>
      <c r="M180" s="22" t="s">
        <v>52</v>
      </c>
      <c r="N180" s="2" t="s">
        <v>119</v>
      </c>
      <c r="O180" s="2" t="s">
        <v>780</v>
      </c>
      <c r="P180" s="2" t="s">
        <v>63</v>
      </c>
      <c r="Q180" s="2" t="s">
        <v>63</v>
      </c>
      <c r="R180" s="2" t="s">
        <v>62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781</v>
      </c>
      <c r="AX180" s="2" t="s">
        <v>52</v>
      </c>
      <c r="AY180" s="2" t="s">
        <v>52</v>
      </c>
      <c r="AZ180" s="2" t="s">
        <v>52</v>
      </c>
    </row>
    <row r="181" spans="1:52" ht="30" customHeight="1" x14ac:dyDescent="0.3">
      <c r="A181" s="22" t="s">
        <v>758</v>
      </c>
      <c r="B181" s="22" t="s">
        <v>782</v>
      </c>
      <c r="C181" s="22" t="s">
        <v>84</v>
      </c>
      <c r="D181" s="23">
        <v>1</v>
      </c>
      <c r="E181" s="25">
        <f>단가대비표!O54</f>
        <v>0</v>
      </c>
      <c r="F181" s="28">
        <f>TRUNC(E181*D181,1)</f>
        <v>0</v>
      </c>
      <c r="G181" s="25">
        <f>단가대비표!P54</f>
        <v>0</v>
      </c>
      <c r="H181" s="28">
        <f>TRUNC(G181*D181,1)</f>
        <v>0</v>
      </c>
      <c r="I181" s="25">
        <f>단가대비표!V54</f>
        <v>0</v>
      </c>
      <c r="J181" s="28">
        <f>TRUNC(I181*D181,1)</f>
        <v>0</v>
      </c>
      <c r="K181" s="25">
        <f t="shared" si="21"/>
        <v>0</v>
      </c>
      <c r="L181" s="28">
        <f t="shared" si="21"/>
        <v>0</v>
      </c>
      <c r="M181" s="22" t="s">
        <v>52</v>
      </c>
      <c r="N181" s="2" t="s">
        <v>119</v>
      </c>
      <c r="O181" s="2" t="s">
        <v>783</v>
      </c>
      <c r="P181" s="2" t="s">
        <v>63</v>
      </c>
      <c r="Q181" s="2" t="s">
        <v>63</v>
      </c>
      <c r="R181" s="2" t="s">
        <v>62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784</v>
      </c>
      <c r="AX181" s="2" t="s">
        <v>52</v>
      </c>
      <c r="AY181" s="2" t="s">
        <v>52</v>
      </c>
      <c r="AZ181" s="2" t="s">
        <v>52</v>
      </c>
    </row>
    <row r="182" spans="1:52" ht="30" customHeight="1" x14ac:dyDescent="0.3">
      <c r="A182" s="22" t="s">
        <v>102</v>
      </c>
      <c r="B182" s="22" t="s">
        <v>111</v>
      </c>
      <c r="C182" s="22" t="s">
        <v>104</v>
      </c>
      <c r="D182" s="23">
        <v>1</v>
      </c>
      <c r="E182" s="25">
        <f>일위대가목록!E29</f>
        <v>0</v>
      </c>
      <c r="F182" s="28">
        <f>TRUNC(E182*D182,1)</f>
        <v>0</v>
      </c>
      <c r="G182" s="25">
        <f>일위대가목록!F29</f>
        <v>0</v>
      </c>
      <c r="H182" s="28">
        <f>TRUNC(G182*D182,1)</f>
        <v>0</v>
      </c>
      <c r="I182" s="25">
        <f>일위대가목록!G29</f>
        <v>0</v>
      </c>
      <c r="J182" s="28">
        <f>TRUNC(I182*D182,1)</f>
        <v>0</v>
      </c>
      <c r="K182" s="25">
        <f t="shared" si="21"/>
        <v>0</v>
      </c>
      <c r="L182" s="28">
        <f t="shared" si="21"/>
        <v>0</v>
      </c>
      <c r="M182" s="22" t="s">
        <v>112</v>
      </c>
      <c r="N182" s="2" t="s">
        <v>119</v>
      </c>
      <c r="O182" s="2" t="s">
        <v>113</v>
      </c>
      <c r="P182" s="2" t="s">
        <v>62</v>
      </c>
      <c r="Q182" s="2" t="s">
        <v>63</v>
      </c>
      <c r="R182" s="2" t="s">
        <v>63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785</v>
      </c>
      <c r="AX182" s="2" t="s">
        <v>52</v>
      </c>
      <c r="AY182" s="2" t="s">
        <v>52</v>
      </c>
      <c r="AZ182" s="2" t="s">
        <v>52</v>
      </c>
    </row>
    <row r="183" spans="1:52" ht="30" customHeight="1" x14ac:dyDescent="0.3">
      <c r="A183" s="22" t="s">
        <v>539</v>
      </c>
      <c r="B183" s="22" t="s">
        <v>52</v>
      </c>
      <c r="C183" s="22" t="s">
        <v>52</v>
      </c>
      <c r="D183" s="23"/>
      <c r="E183" s="25"/>
      <c r="F183" s="28">
        <f>TRUNC(SUMIF(N178:N182, N177, F178:F182),0)</f>
        <v>0</v>
      </c>
      <c r="G183" s="25"/>
      <c r="H183" s="28">
        <f>TRUNC(SUMIF(N178:N182, N177, H178:H182),0)</f>
        <v>0</v>
      </c>
      <c r="I183" s="25"/>
      <c r="J183" s="28">
        <f>TRUNC(SUMIF(N178:N182, N177, J178:J182),0)</f>
        <v>0</v>
      </c>
      <c r="K183" s="25"/>
      <c r="L183" s="28">
        <f>F183+H183+J183</f>
        <v>0</v>
      </c>
      <c r="M183" s="22" t="s">
        <v>52</v>
      </c>
      <c r="N183" s="2" t="s">
        <v>163</v>
      </c>
      <c r="O183" s="2" t="s">
        <v>163</v>
      </c>
      <c r="P183" s="2" t="s">
        <v>52</v>
      </c>
      <c r="Q183" s="2" t="s">
        <v>52</v>
      </c>
      <c r="R183" s="2" t="s">
        <v>52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52</v>
      </c>
      <c r="AX183" s="2" t="s">
        <v>52</v>
      </c>
      <c r="AY183" s="2" t="s">
        <v>52</v>
      </c>
      <c r="AZ183" s="2" t="s">
        <v>52</v>
      </c>
    </row>
    <row r="184" spans="1:52" ht="30" customHeight="1" x14ac:dyDescent="0.3">
      <c r="A184" s="23"/>
      <c r="B184" s="23"/>
      <c r="C184" s="23"/>
      <c r="D184" s="23"/>
      <c r="E184" s="25"/>
      <c r="F184" s="28"/>
      <c r="G184" s="25"/>
      <c r="H184" s="28"/>
      <c r="I184" s="25"/>
      <c r="J184" s="28"/>
      <c r="K184" s="25"/>
      <c r="L184" s="28"/>
      <c r="M184" s="23"/>
    </row>
    <row r="185" spans="1:52" ht="30" customHeight="1" x14ac:dyDescent="0.3">
      <c r="A185" s="19" t="s">
        <v>786</v>
      </c>
      <c r="B185" s="20"/>
      <c r="C185" s="20"/>
      <c r="D185" s="20"/>
      <c r="E185" s="24"/>
      <c r="F185" s="27"/>
      <c r="G185" s="24"/>
      <c r="H185" s="27"/>
      <c r="I185" s="24"/>
      <c r="J185" s="27"/>
      <c r="K185" s="24"/>
      <c r="L185" s="27"/>
      <c r="M185" s="21"/>
      <c r="N185" s="1" t="s">
        <v>787</v>
      </c>
    </row>
    <row r="186" spans="1:52" ht="30" customHeight="1" x14ac:dyDescent="0.3">
      <c r="A186" s="22" t="s">
        <v>791</v>
      </c>
      <c r="B186" s="22" t="s">
        <v>363</v>
      </c>
      <c r="C186" s="22" t="s">
        <v>364</v>
      </c>
      <c r="D186" s="23">
        <v>5.2999999999999999E-2</v>
      </c>
      <c r="E186" s="25">
        <f>단가대비표!O73</f>
        <v>0</v>
      </c>
      <c r="F186" s="28">
        <f>TRUNC(E186*D186,1)</f>
        <v>0</v>
      </c>
      <c r="G186" s="25">
        <f>단가대비표!P73</f>
        <v>0</v>
      </c>
      <c r="H186" s="28">
        <f>TRUNC(G186*D186,1)</f>
        <v>0</v>
      </c>
      <c r="I186" s="25">
        <f>단가대비표!V73</f>
        <v>0</v>
      </c>
      <c r="J186" s="28">
        <f>TRUNC(I186*D186,1)</f>
        <v>0</v>
      </c>
      <c r="K186" s="25">
        <f>TRUNC(E186+G186+I186,1)</f>
        <v>0</v>
      </c>
      <c r="L186" s="28">
        <f>TRUNC(F186+H186+J186,1)</f>
        <v>0</v>
      </c>
      <c r="M186" s="22" t="s">
        <v>52</v>
      </c>
      <c r="N186" s="2" t="s">
        <v>787</v>
      </c>
      <c r="O186" s="2" t="s">
        <v>792</v>
      </c>
      <c r="P186" s="2" t="s">
        <v>63</v>
      </c>
      <c r="Q186" s="2" t="s">
        <v>63</v>
      </c>
      <c r="R186" s="2" t="s">
        <v>62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793</v>
      </c>
      <c r="AX186" s="2" t="s">
        <v>52</v>
      </c>
      <c r="AY186" s="2" t="s">
        <v>52</v>
      </c>
      <c r="AZ186" s="2" t="s">
        <v>52</v>
      </c>
    </row>
    <row r="187" spans="1:52" ht="30" customHeight="1" x14ac:dyDescent="0.3">
      <c r="A187" s="22" t="s">
        <v>370</v>
      </c>
      <c r="B187" s="22" t="s">
        <v>363</v>
      </c>
      <c r="C187" s="22" t="s">
        <v>364</v>
      </c>
      <c r="D187" s="23">
        <v>2.5999999999999999E-2</v>
      </c>
      <c r="E187" s="25">
        <f>단가대비표!O65</f>
        <v>0</v>
      </c>
      <c r="F187" s="28">
        <f>TRUNC(E187*D187,1)</f>
        <v>0</v>
      </c>
      <c r="G187" s="25">
        <f>단가대비표!P65</f>
        <v>0</v>
      </c>
      <c r="H187" s="28">
        <f>TRUNC(G187*D187,1)</f>
        <v>0</v>
      </c>
      <c r="I187" s="25">
        <f>단가대비표!V65</f>
        <v>0</v>
      </c>
      <c r="J187" s="28">
        <f>TRUNC(I187*D187,1)</f>
        <v>0</v>
      </c>
      <c r="K187" s="25">
        <f>TRUNC(E187+G187+I187,1)</f>
        <v>0</v>
      </c>
      <c r="L187" s="28">
        <f>TRUNC(F187+H187+J187,1)</f>
        <v>0</v>
      </c>
      <c r="M187" s="22" t="s">
        <v>52</v>
      </c>
      <c r="N187" s="2" t="s">
        <v>787</v>
      </c>
      <c r="O187" s="2" t="s">
        <v>371</v>
      </c>
      <c r="P187" s="2" t="s">
        <v>63</v>
      </c>
      <c r="Q187" s="2" t="s">
        <v>63</v>
      </c>
      <c r="R187" s="2" t="s">
        <v>62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794</v>
      </c>
      <c r="AX187" s="2" t="s">
        <v>52</v>
      </c>
      <c r="AY187" s="2" t="s">
        <v>52</v>
      </c>
      <c r="AZ187" s="2" t="s">
        <v>52</v>
      </c>
    </row>
    <row r="188" spans="1:52" ht="30" customHeight="1" x14ac:dyDescent="0.3">
      <c r="A188" s="22" t="s">
        <v>539</v>
      </c>
      <c r="B188" s="22" t="s">
        <v>52</v>
      </c>
      <c r="C188" s="22" t="s">
        <v>52</v>
      </c>
      <c r="D188" s="23"/>
      <c r="E188" s="25"/>
      <c r="F188" s="28">
        <f>TRUNC(SUMIF(N186:N187, N185, F186:F187),0)</f>
        <v>0</v>
      </c>
      <c r="G188" s="25"/>
      <c r="H188" s="28">
        <f>TRUNC(SUMIF(N186:N187, N185, H186:H187),0)</f>
        <v>0</v>
      </c>
      <c r="I188" s="25"/>
      <c r="J188" s="28">
        <f>TRUNC(SUMIF(N186:N187, N185, J186:J187),0)</f>
        <v>0</v>
      </c>
      <c r="K188" s="25"/>
      <c r="L188" s="28">
        <f>F188+H188+J188</f>
        <v>0</v>
      </c>
      <c r="M188" s="22" t="s">
        <v>52</v>
      </c>
      <c r="N188" s="2" t="s">
        <v>163</v>
      </c>
      <c r="O188" s="2" t="s">
        <v>163</v>
      </c>
      <c r="P188" s="2" t="s">
        <v>52</v>
      </c>
      <c r="Q188" s="2" t="s">
        <v>52</v>
      </c>
      <c r="R188" s="2" t="s">
        <v>52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52</v>
      </c>
      <c r="AX188" s="2" t="s">
        <v>52</v>
      </c>
      <c r="AY188" s="2" t="s">
        <v>52</v>
      </c>
      <c r="AZ188" s="2" t="s">
        <v>52</v>
      </c>
    </row>
    <row r="189" spans="1:52" ht="30" customHeight="1" x14ac:dyDescent="0.3">
      <c r="A189" s="23"/>
      <c r="B189" s="23"/>
      <c r="C189" s="23"/>
      <c r="D189" s="23"/>
      <c r="E189" s="25"/>
      <c r="F189" s="28"/>
      <c r="G189" s="25"/>
      <c r="H189" s="28"/>
      <c r="I189" s="25"/>
      <c r="J189" s="28"/>
      <c r="K189" s="25"/>
      <c r="L189" s="28"/>
      <c r="M189" s="23"/>
    </row>
    <row r="190" spans="1:52" ht="30" customHeight="1" x14ac:dyDescent="0.3">
      <c r="A190" s="19" t="s">
        <v>795</v>
      </c>
      <c r="B190" s="20"/>
      <c r="C190" s="20"/>
      <c r="D190" s="20"/>
      <c r="E190" s="24"/>
      <c r="F190" s="27"/>
      <c r="G190" s="24"/>
      <c r="H190" s="27"/>
      <c r="I190" s="24"/>
      <c r="J190" s="27"/>
      <c r="K190" s="24"/>
      <c r="L190" s="27"/>
      <c r="M190" s="21"/>
      <c r="N190" s="1" t="s">
        <v>796</v>
      </c>
    </row>
    <row r="191" spans="1:52" ht="30" customHeight="1" x14ac:dyDescent="0.3">
      <c r="A191" s="22" t="s">
        <v>791</v>
      </c>
      <c r="B191" s="22" t="s">
        <v>363</v>
      </c>
      <c r="C191" s="22" t="s">
        <v>364</v>
      </c>
      <c r="D191" s="23">
        <v>0.08</v>
      </c>
      <c r="E191" s="25">
        <f>단가대비표!O73</f>
        <v>0</v>
      </c>
      <c r="F191" s="28">
        <f>TRUNC(E191*D191,1)</f>
        <v>0</v>
      </c>
      <c r="G191" s="25">
        <f>단가대비표!P73</f>
        <v>0</v>
      </c>
      <c r="H191" s="28">
        <f>TRUNC(G191*D191,1)</f>
        <v>0</v>
      </c>
      <c r="I191" s="25">
        <f>단가대비표!V73</f>
        <v>0</v>
      </c>
      <c r="J191" s="28">
        <f>TRUNC(I191*D191,1)</f>
        <v>0</v>
      </c>
      <c r="K191" s="25">
        <f>TRUNC(E191+G191+I191,1)</f>
        <v>0</v>
      </c>
      <c r="L191" s="28">
        <f>TRUNC(F191+H191+J191,1)</f>
        <v>0</v>
      </c>
      <c r="M191" s="22" t="s">
        <v>52</v>
      </c>
      <c r="N191" s="2" t="s">
        <v>796</v>
      </c>
      <c r="O191" s="2" t="s">
        <v>792</v>
      </c>
      <c r="P191" s="2" t="s">
        <v>63</v>
      </c>
      <c r="Q191" s="2" t="s">
        <v>63</v>
      </c>
      <c r="R191" s="2" t="s">
        <v>62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799</v>
      </c>
      <c r="AX191" s="2" t="s">
        <v>52</v>
      </c>
      <c r="AY191" s="2" t="s">
        <v>52</v>
      </c>
      <c r="AZ191" s="2" t="s">
        <v>52</v>
      </c>
    </row>
    <row r="192" spans="1:52" ht="30" customHeight="1" x14ac:dyDescent="0.3">
      <c r="A192" s="22" t="s">
        <v>370</v>
      </c>
      <c r="B192" s="22" t="s">
        <v>363</v>
      </c>
      <c r="C192" s="22" t="s">
        <v>364</v>
      </c>
      <c r="D192" s="23">
        <v>0.04</v>
      </c>
      <c r="E192" s="25">
        <f>단가대비표!O65</f>
        <v>0</v>
      </c>
      <c r="F192" s="28">
        <f>TRUNC(E192*D192,1)</f>
        <v>0</v>
      </c>
      <c r="G192" s="25">
        <f>단가대비표!P65</f>
        <v>0</v>
      </c>
      <c r="H192" s="28">
        <f>TRUNC(G192*D192,1)</f>
        <v>0</v>
      </c>
      <c r="I192" s="25">
        <f>단가대비표!V65</f>
        <v>0</v>
      </c>
      <c r="J192" s="28">
        <f>TRUNC(I192*D192,1)</f>
        <v>0</v>
      </c>
      <c r="K192" s="25">
        <f>TRUNC(E192+G192+I192,1)</f>
        <v>0</v>
      </c>
      <c r="L192" s="28">
        <f>TRUNC(F192+H192+J192,1)</f>
        <v>0</v>
      </c>
      <c r="M192" s="22" t="s">
        <v>52</v>
      </c>
      <c r="N192" s="2" t="s">
        <v>796</v>
      </c>
      <c r="O192" s="2" t="s">
        <v>371</v>
      </c>
      <c r="P192" s="2" t="s">
        <v>63</v>
      </c>
      <c r="Q192" s="2" t="s">
        <v>63</v>
      </c>
      <c r="R192" s="2" t="s">
        <v>62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800</v>
      </c>
      <c r="AX192" s="2" t="s">
        <v>52</v>
      </c>
      <c r="AY192" s="2" t="s">
        <v>52</v>
      </c>
      <c r="AZ192" s="2" t="s">
        <v>52</v>
      </c>
    </row>
    <row r="193" spans="1:52" ht="30" customHeight="1" x14ac:dyDescent="0.3">
      <c r="A193" s="22" t="s">
        <v>539</v>
      </c>
      <c r="B193" s="22" t="s">
        <v>52</v>
      </c>
      <c r="C193" s="22" t="s">
        <v>52</v>
      </c>
      <c r="D193" s="23"/>
      <c r="E193" s="25"/>
      <c r="F193" s="28">
        <f>TRUNC(SUMIF(N191:N192, N190, F191:F192),0)</f>
        <v>0</v>
      </c>
      <c r="G193" s="25"/>
      <c r="H193" s="28">
        <f>TRUNC(SUMIF(N191:N192, N190, H191:H192),0)</f>
        <v>0</v>
      </c>
      <c r="I193" s="25"/>
      <c r="J193" s="28">
        <f>TRUNC(SUMIF(N191:N192, N190, J191:J192),0)</f>
        <v>0</v>
      </c>
      <c r="K193" s="25"/>
      <c r="L193" s="28">
        <f>F193+H193+J193</f>
        <v>0</v>
      </c>
      <c r="M193" s="22" t="s">
        <v>52</v>
      </c>
      <c r="N193" s="2" t="s">
        <v>163</v>
      </c>
      <c r="O193" s="2" t="s">
        <v>163</v>
      </c>
      <c r="P193" s="2" t="s">
        <v>52</v>
      </c>
      <c r="Q193" s="2" t="s">
        <v>52</v>
      </c>
      <c r="R193" s="2" t="s">
        <v>52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52</v>
      </c>
      <c r="AX193" s="2" t="s">
        <v>52</v>
      </c>
      <c r="AY193" s="2" t="s">
        <v>52</v>
      </c>
      <c r="AZ193" s="2" t="s">
        <v>52</v>
      </c>
    </row>
    <row r="194" spans="1:52" ht="30" customHeight="1" x14ac:dyDescent="0.3">
      <c r="A194" s="23"/>
      <c r="B194" s="23"/>
      <c r="C194" s="23"/>
      <c r="D194" s="23"/>
      <c r="E194" s="25"/>
      <c r="F194" s="28"/>
      <c r="G194" s="25"/>
      <c r="H194" s="28"/>
      <c r="I194" s="25"/>
      <c r="J194" s="28"/>
      <c r="K194" s="25"/>
      <c r="L194" s="28"/>
      <c r="M194" s="23"/>
    </row>
    <row r="195" spans="1:52" ht="30" customHeight="1" x14ac:dyDescent="0.3">
      <c r="A195" s="19" t="s">
        <v>801</v>
      </c>
      <c r="B195" s="20"/>
      <c r="C195" s="20"/>
      <c r="D195" s="20"/>
      <c r="E195" s="24"/>
      <c r="F195" s="27"/>
      <c r="G195" s="24"/>
      <c r="H195" s="27"/>
      <c r="I195" s="24"/>
      <c r="J195" s="27"/>
      <c r="K195" s="24"/>
      <c r="L195" s="27"/>
      <c r="M195" s="21"/>
      <c r="N195" s="1" t="s">
        <v>802</v>
      </c>
    </row>
    <row r="196" spans="1:52" ht="30" customHeight="1" x14ac:dyDescent="0.3">
      <c r="A196" s="22" t="s">
        <v>791</v>
      </c>
      <c r="B196" s="22" t="s">
        <v>363</v>
      </c>
      <c r="C196" s="22" t="s">
        <v>364</v>
      </c>
      <c r="D196" s="23">
        <v>9.5000000000000001E-2</v>
      </c>
      <c r="E196" s="25">
        <f>단가대비표!O73</f>
        <v>0</v>
      </c>
      <c r="F196" s="28">
        <f>TRUNC(E196*D196,1)</f>
        <v>0</v>
      </c>
      <c r="G196" s="25">
        <f>단가대비표!P73</f>
        <v>0</v>
      </c>
      <c r="H196" s="28">
        <f>TRUNC(G196*D196,1)</f>
        <v>0</v>
      </c>
      <c r="I196" s="25">
        <f>단가대비표!V73</f>
        <v>0</v>
      </c>
      <c r="J196" s="28">
        <f>TRUNC(I196*D196,1)</f>
        <v>0</v>
      </c>
      <c r="K196" s="25">
        <f>TRUNC(E196+G196+I196,1)</f>
        <v>0</v>
      </c>
      <c r="L196" s="28">
        <f>TRUNC(F196+H196+J196,1)</f>
        <v>0</v>
      </c>
      <c r="M196" s="22" t="s">
        <v>52</v>
      </c>
      <c r="N196" s="2" t="s">
        <v>802</v>
      </c>
      <c r="O196" s="2" t="s">
        <v>792</v>
      </c>
      <c r="P196" s="2" t="s">
        <v>63</v>
      </c>
      <c r="Q196" s="2" t="s">
        <v>63</v>
      </c>
      <c r="R196" s="2" t="s">
        <v>62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805</v>
      </c>
      <c r="AX196" s="2" t="s">
        <v>52</v>
      </c>
      <c r="AY196" s="2" t="s">
        <v>52</v>
      </c>
      <c r="AZ196" s="2" t="s">
        <v>52</v>
      </c>
    </row>
    <row r="197" spans="1:52" ht="30" customHeight="1" x14ac:dyDescent="0.3">
      <c r="A197" s="22" t="s">
        <v>370</v>
      </c>
      <c r="B197" s="22" t="s">
        <v>363</v>
      </c>
      <c r="C197" s="22" t="s">
        <v>364</v>
      </c>
      <c r="D197" s="23">
        <v>4.8000000000000001E-2</v>
      </c>
      <c r="E197" s="25">
        <f>단가대비표!O65</f>
        <v>0</v>
      </c>
      <c r="F197" s="28">
        <f>TRUNC(E197*D197,1)</f>
        <v>0</v>
      </c>
      <c r="G197" s="25">
        <f>단가대비표!P65</f>
        <v>0</v>
      </c>
      <c r="H197" s="28">
        <f>TRUNC(G197*D197,1)</f>
        <v>0</v>
      </c>
      <c r="I197" s="25">
        <f>단가대비표!V65</f>
        <v>0</v>
      </c>
      <c r="J197" s="28">
        <f>TRUNC(I197*D197,1)</f>
        <v>0</v>
      </c>
      <c r="K197" s="25">
        <f>TRUNC(E197+G197+I197,1)</f>
        <v>0</v>
      </c>
      <c r="L197" s="28">
        <f>TRUNC(F197+H197+J197,1)</f>
        <v>0</v>
      </c>
      <c r="M197" s="22" t="s">
        <v>52</v>
      </c>
      <c r="N197" s="2" t="s">
        <v>802</v>
      </c>
      <c r="O197" s="2" t="s">
        <v>371</v>
      </c>
      <c r="P197" s="2" t="s">
        <v>63</v>
      </c>
      <c r="Q197" s="2" t="s">
        <v>63</v>
      </c>
      <c r="R197" s="2" t="s">
        <v>62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806</v>
      </c>
      <c r="AX197" s="2" t="s">
        <v>52</v>
      </c>
      <c r="AY197" s="2" t="s">
        <v>52</v>
      </c>
      <c r="AZ197" s="2" t="s">
        <v>52</v>
      </c>
    </row>
    <row r="198" spans="1:52" ht="30" customHeight="1" x14ac:dyDescent="0.3">
      <c r="A198" s="22" t="s">
        <v>539</v>
      </c>
      <c r="B198" s="22" t="s">
        <v>52</v>
      </c>
      <c r="C198" s="22" t="s">
        <v>52</v>
      </c>
      <c r="D198" s="23"/>
      <c r="E198" s="25"/>
      <c r="F198" s="28">
        <f>TRUNC(SUMIF(N196:N197, N195, F196:F197),0)</f>
        <v>0</v>
      </c>
      <c r="G198" s="25"/>
      <c r="H198" s="28">
        <f>TRUNC(SUMIF(N196:N197, N195, H196:H197),0)</f>
        <v>0</v>
      </c>
      <c r="I198" s="25"/>
      <c r="J198" s="28">
        <f>TRUNC(SUMIF(N196:N197, N195, J196:J197),0)</f>
        <v>0</v>
      </c>
      <c r="K198" s="25"/>
      <c r="L198" s="28">
        <f>F198+H198+J198</f>
        <v>0</v>
      </c>
      <c r="M198" s="22" t="s">
        <v>52</v>
      </c>
      <c r="N198" s="2" t="s">
        <v>163</v>
      </c>
      <c r="O198" s="2" t="s">
        <v>163</v>
      </c>
      <c r="P198" s="2" t="s">
        <v>52</v>
      </c>
      <c r="Q198" s="2" t="s">
        <v>52</v>
      </c>
      <c r="R198" s="2" t="s">
        <v>52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52</v>
      </c>
      <c r="AX198" s="2" t="s">
        <v>52</v>
      </c>
      <c r="AY198" s="2" t="s">
        <v>52</v>
      </c>
      <c r="AZ198" s="2" t="s">
        <v>52</v>
      </c>
    </row>
    <row r="199" spans="1:52" ht="30" customHeight="1" x14ac:dyDescent="0.3">
      <c r="A199" s="23"/>
      <c r="B199" s="23"/>
      <c r="C199" s="23"/>
      <c r="D199" s="23"/>
      <c r="E199" s="25"/>
      <c r="F199" s="28"/>
      <c r="G199" s="25"/>
      <c r="H199" s="28"/>
      <c r="I199" s="25"/>
      <c r="J199" s="28"/>
      <c r="K199" s="25"/>
      <c r="L199" s="28"/>
      <c r="M199" s="23"/>
    </row>
    <row r="200" spans="1:52" ht="30" customHeight="1" x14ac:dyDescent="0.3">
      <c r="A200" s="19" t="s">
        <v>807</v>
      </c>
      <c r="B200" s="20"/>
      <c r="C200" s="20"/>
      <c r="D200" s="20"/>
      <c r="E200" s="24"/>
      <c r="F200" s="27"/>
      <c r="G200" s="24"/>
      <c r="H200" s="27"/>
      <c r="I200" s="24"/>
      <c r="J200" s="27"/>
      <c r="K200" s="24"/>
      <c r="L200" s="27"/>
      <c r="M200" s="21"/>
      <c r="N200" s="1" t="s">
        <v>74</v>
      </c>
    </row>
    <row r="201" spans="1:52" ht="30" customHeight="1" x14ac:dyDescent="0.3">
      <c r="A201" s="22" t="s">
        <v>808</v>
      </c>
      <c r="B201" s="22" t="s">
        <v>809</v>
      </c>
      <c r="C201" s="22" t="s">
        <v>60</v>
      </c>
      <c r="D201" s="23">
        <v>1.05</v>
      </c>
      <c r="E201" s="25">
        <f>단가대비표!O30</f>
        <v>0</v>
      </c>
      <c r="F201" s="28">
        <f>TRUNC(E201*D201,1)</f>
        <v>0</v>
      </c>
      <c r="G201" s="25">
        <f>단가대비표!P30</f>
        <v>0</v>
      </c>
      <c r="H201" s="28">
        <f>TRUNC(G201*D201,1)</f>
        <v>0</v>
      </c>
      <c r="I201" s="25">
        <f>단가대비표!V30</f>
        <v>0</v>
      </c>
      <c r="J201" s="28">
        <f>TRUNC(I201*D201,1)</f>
        <v>0</v>
      </c>
      <c r="K201" s="25">
        <f t="shared" ref="K201:L205" si="22">TRUNC(E201+G201+I201,1)</f>
        <v>0</v>
      </c>
      <c r="L201" s="28">
        <f t="shared" si="22"/>
        <v>0</v>
      </c>
      <c r="M201" s="22" t="s">
        <v>52</v>
      </c>
      <c r="N201" s="2" t="s">
        <v>74</v>
      </c>
      <c r="O201" s="2" t="s">
        <v>810</v>
      </c>
      <c r="P201" s="2" t="s">
        <v>63</v>
      </c>
      <c r="Q201" s="2" t="s">
        <v>63</v>
      </c>
      <c r="R201" s="2" t="s">
        <v>62</v>
      </c>
      <c r="S201" s="3"/>
      <c r="T201" s="3"/>
      <c r="U201" s="3"/>
      <c r="V201" s="3">
        <v>1</v>
      </c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811</v>
      </c>
      <c r="AX201" s="2" t="s">
        <v>52</v>
      </c>
      <c r="AY201" s="2" t="s">
        <v>52</v>
      </c>
      <c r="AZ201" s="2" t="s">
        <v>52</v>
      </c>
    </row>
    <row r="202" spans="1:52" ht="30" customHeight="1" x14ac:dyDescent="0.3">
      <c r="A202" s="22" t="s">
        <v>697</v>
      </c>
      <c r="B202" s="22" t="s">
        <v>698</v>
      </c>
      <c r="C202" s="22" t="s">
        <v>178</v>
      </c>
      <c r="D202" s="23">
        <v>1</v>
      </c>
      <c r="E202" s="25">
        <f>TRUNC(SUMIF(V201:V205, RIGHTB(O202, 1), F201:F205)*U202, 2)</f>
        <v>0</v>
      </c>
      <c r="F202" s="28">
        <f>TRUNC(E202*D202,1)</f>
        <v>0</v>
      </c>
      <c r="G202" s="25">
        <v>0</v>
      </c>
      <c r="H202" s="28">
        <f>TRUNC(G202*D202,1)</f>
        <v>0</v>
      </c>
      <c r="I202" s="25">
        <v>0</v>
      </c>
      <c r="J202" s="28">
        <f>TRUNC(I202*D202,1)</f>
        <v>0</v>
      </c>
      <c r="K202" s="25">
        <f t="shared" si="22"/>
        <v>0</v>
      </c>
      <c r="L202" s="28">
        <f t="shared" si="22"/>
        <v>0</v>
      </c>
      <c r="M202" s="22" t="s">
        <v>52</v>
      </c>
      <c r="N202" s="2" t="s">
        <v>74</v>
      </c>
      <c r="O202" s="2" t="s">
        <v>461</v>
      </c>
      <c r="P202" s="2" t="s">
        <v>63</v>
      </c>
      <c r="Q202" s="2" t="s">
        <v>63</v>
      </c>
      <c r="R202" s="2" t="s">
        <v>63</v>
      </c>
      <c r="S202" s="3">
        <v>0</v>
      </c>
      <c r="T202" s="3">
        <v>0</v>
      </c>
      <c r="U202" s="3">
        <v>0.03</v>
      </c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812</v>
      </c>
      <c r="AX202" s="2" t="s">
        <v>52</v>
      </c>
      <c r="AY202" s="2" t="s">
        <v>52</v>
      </c>
      <c r="AZ202" s="2" t="s">
        <v>52</v>
      </c>
    </row>
    <row r="203" spans="1:52" ht="30" customHeight="1" x14ac:dyDescent="0.3">
      <c r="A203" s="22" t="s">
        <v>813</v>
      </c>
      <c r="B203" s="22" t="s">
        <v>814</v>
      </c>
      <c r="C203" s="22" t="s">
        <v>815</v>
      </c>
      <c r="D203" s="23">
        <v>0.6</v>
      </c>
      <c r="E203" s="25">
        <f>단가대비표!O34</f>
        <v>0</v>
      </c>
      <c r="F203" s="28">
        <f>TRUNC(E203*D203,1)</f>
        <v>0</v>
      </c>
      <c r="G203" s="25">
        <f>단가대비표!P34</f>
        <v>0</v>
      </c>
      <c r="H203" s="28">
        <f>TRUNC(G203*D203,1)</f>
        <v>0</v>
      </c>
      <c r="I203" s="25">
        <f>단가대비표!V34</f>
        <v>0</v>
      </c>
      <c r="J203" s="28">
        <f>TRUNC(I203*D203,1)</f>
        <v>0</v>
      </c>
      <c r="K203" s="25">
        <f t="shared" si="22"/>
        <v>0</v>
      </c>
      <c r="L203" s="28">
        <f t="shared" si="22"/>
        <v>0</v>
      </c>
      <c r="M203" s="22" t="s">
        <v>52</v>
      </c>
      <c r="N203" s="2" t="s">
        <v>74</v>
      </c>
      <c r="O203" s="2" t="s">
        <v>816</v>
      </c>
      <c r="P203" s="2" t="s">
        <v>63</v>
      </c>
      <c r="Q203" s="2" t="s">
        <v>63</v>
      </c>
      <c r="R203" s="2" t="s">
        <v>62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817</v>
      </c>
      <c r="AX203" s="2" t="s">
        <v>52</v>
      </c>
      <c r="AY203" s="2" t="s">
        <v>52</v>
      </c>
      <c r="AZ203" s="2" t="s">
        <v>52</v>
      </c>
    </row>
    <row r="204" spans="1:52" ht="30" customHeight="1" x14ac:dyDescent="0.3">
      <c r="A204" s="22" t="s">
        <v>818</v>
      </c>
      <c r="B204" s="22" t="s">
        <v>819</v>
      </c>
      <c r="C204" s="22" t="s">
        <v>60</v>
      </c>
      <c r="D204" s="23">
        <v>0.53</v>
      </c>
      <c r="E204" s="25">
        <f>단가대비표!O33</f>
        <v>0</v>
      </c>
      <c r="F204" s="28">
        <f>TRUNC(E204*D204,1)</f>
        <v>0</v>
      </c>
      <c r="G204" s="25">
        <f>단가대비표!P33</f>
        <v>0</v>
      </c>
      <c r="H204" s="28">
        <f>TRUNC(G204*D204,1)</f>
        <v>0</v>
      </c>
      <c r="I204" s="25">
        <f>단가대비표!V33</f>
        <v>0</v>
      </c>
      <c r="J204" s="28">
        <f>TRUNC(I204*D204,1)</f>
        <v>0</v>
      </c>
      <c r="K204" s="25">
        <f t="shared" si="22"/>
        <v>0</v>
      </c>
      <c r="L204" s="28">
        <f t="shared" si="22"/>
        <v>0</v>
      </c>
      <c r="M204" s="22" t="s">
        <v>52</v>
      </c>
      <c r="N204" s="2" t="s">
        <v>74</v>
      </c>
      <c r="O204" s="2" t="s">
        <v>820</v>
      </c>
      <c r="P204" s="2" t="s">
        <v>63</v>
      </c>
      <c r="Q204" s="2" t="s">
        <v>63</v>
      </c>
      <c r="R204" s="2" t="s">
        <v>62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821</v>
      </c>
      <c r="AX204" s="2" t="s">
        <v>52</v>
      </c>
      <c r="AY204" s="2" t="s">
        <v>52</v>
      </c>
      <c r="AZ204" s="2" t="s">
        <v>52</v>
      </c>
    </row>
    <row r="205" spans="1:52" ht="30" customHeight="1" x14ac:dyDescent="0.3">
      <c r="A205" s="22" t="s">
        <v>788</v>
      </c>
      <c r="B205" s="22" t="s">
        <v>789</v>
      </c>
      <c r="C205" s="22" t="s">
        <v>201</v>
      </c>
      <c r="D205" s="23">
        <v>1</v>
      </c>
      <c r="E205" s="25">
        <f>일위대가목록!E35</f>
        <v>0</v>
      </c>
      <c r="F205" s="28">
        <f>TRUNC(E205*D205,1)</f>
        <v>0</v>
      </c>
      <c r="G205" s="25">
        <f>일위대가목록!F35</f>
        <v>0</v>
      </c>
      <c r="H205" s="28">
        <f>TRUNC(G205*D205,1)</f>
        <v>0</v>
      </c>
      <c r="I205" s="25">
        <f>일위대가목록!G35</f>
        <v>0</v>
      </c>
      <c r="J205" s="28">
        <f>TRUNC(I205*D205,1)</f>
        <v>0</v>
      </c>
      <c r="K205" s="25">
        <f t="shared" si="22"/>
        <v>0</v>
      </c>
      <c r="L205" s="28">
        <f t="shared" si="22"/>
        <v>0</v>
      </c>
      <c r="M205" s="22" t="s">
        <v>790</v>
      </c>
      <c r="N205" s="2" t="s">
        <v>74</v>
      </c>
      <c r="O205" s="2" t="s">
        <v>787</v>
      </c>
      <c r="P205" s="2" t="s">
        <v>62</v>
      </c>
      <c r="Q205" s="2" t="s">
        <v>63</v>
      </c>
      <c r="R205" s="2" t="s">
        <v>63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822</v>
      </c>
      <c r="AX205" s="2" t="s">
        <v>52</v>
      </c>
      <c r="AY205" s="2" t="s">
        <v>52</v>
      </c>
      <c r="AZ205" s="2" t="s">
        <v>52</v>
      </c>
    </row>
    <row r="206" spans="1:52" ht="30" customHeight="1" x14ac:dyDescent="0.3">
      <c r="A206" s="22" t="s">
        <v>539</v>
      </c>
      <c r="B206" s="22" t="s">
        <v>52</v>
      </c>
      <c r="C206" s="22" t="s">
        <v>52</v>
      </c>
      <c r="D206" s="23"/>
      <c r="E206" s="25"/>
      <c r="F206" s="28">
        <f>TRUNC(SUMIF(N201:N205, N200, F201:F205),0)</f>
        <v>0</v>
      </c>
      <c r="G206" s="25"/>
      <c r="H206" s="28">
        <f>TRUNC(SUMIF(N201:N205, N200, H201:H205),0)</f>
        <v>0</v>
      </c>
      <c r="I206" s="25"/>
      <c r="J206" s="28">
        <f>TRUNC(SUMIF(N201:N205, N200, J201:J205),0)</f>
        <v>0</v>
      </c>
      <c r="K206" s="25"/>
      <c r="L206" s="28">
        <f>F206+H206+J206</f>
        <v>0</v>
      </c>
      <c r="M206" s="22" t="s">
        <v>52</v>
      </c>
      <c r="N206" s="2" t="s">
        <v>163</v>
      </c>
      <c r="O206" s="2" t="s">
        <v>163</v>
      </c>
      <c r="P206" s="2" t="s">
        <v>52</v>
      </c>
      <c r="Q206" s="2" t="s">
        <v>52</v>
      </c>
      <c r="R206" s="2" t="s">
        <v>52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52</v>
      </c>
      <c r="AX206" s="2" t="s">
        <v>52</v>
      </c>
      <c r="AY206" s="2" t="s">
        <v>52</v>
      </c>
      <c r="AZ206" s="2" t="s">
        <v>52</v>
      </c>
    </row>
    <row r="207" spans="1:52" ht="30" customHeight="1" x14ac:dyDescent="0.3">
      <c r="A207" s="23"/>
      <c r="B207" s="23"/>
      <c r="C207" s="23"/>
      <c r="D207" s="23"/>
      <c r="E207" s="25"/>
      <c r="F207" s="28"/>
      <c r="G207" s="25"/>
      <c r="H207" s="28"/>
      <c r="I207" s="25"/>
      <c r="J207" s="28"/>
      <c r="K207" s="25"/>
      <c r="L207" s="28"/>
      <c r="M207" s="23"/>
    </row>
    <row r="208" spans="1:52" ht="30" customHeight="1" x14ac:dyDescent="0.3">
      <c r="A208" s="19" t="s">
        <v>823</v>
      </c>
      <c r="B208" s="20"/>
      <c r="C208" s="20"/>
      <c r="D208" s="20"/>
      <c r="E208" s="24"/>
      <c r="F208" s="27"/>
      <c r="G208" s="24"/>
      <c r="H208" s="27"/>
      <c r="I208" s="24"/>
      <c r="J208" s="27"/>
      <c r="K208" s="24"/>
      <c r="L208" s="27"/>
      <c r="M208" s="21"/>
      <c r="N208" s="1" t="s">
        <v>77</v>
      </c>
    </row>
    <row r="209" spans="1:52" ht="30" customHeight="1" x14ac:dyDescent="0.3">
      <c r="A209" s="22" t="s">
        <v>808</v>
      </c>
      <c r="B209" s="22" t="s">
        <v>824</v>
      </c>
      <c r="C209" s="22" t="s">
        <v>60</v>
      </c>
      <c r="D209" s="23">
        <v>1.05</v>
      </c>
      <c r="E209" s="25">
        <f>단가대비표!O31</f>
        <v>0</v>
      </c>
      <c r="F209" s="28">
        <f>TRUNC(E209*D209,1)</f>
        <v>0</v>
      </c>
      <c r="G209" s="25">
        <f>단가대비표!P31</f>
        <v>0</v>
      </c>
      <c r="H209" s="28">
        <f>TRUNC(G209*D209,1)</f>
        <v>0</v>
      </c>
      <c r="I209" s="25">
        <f>단가대비표!V31</f>
        <v>0</v>
      </c>
      <c r="J209" s="28">
        <f>TRUNC(I209*D209,1)</f>
        <v>0</v>
      </c>
      <c r="K209" s="25">
        <f t="shared" ref="K209:L213" si="23">TRUNC(E209+G209+I209,1)</f>
        <v>0</v>
      </c>
      <c r="L209" s="28">
        <f t="shared" si="23"/>
        <v>0</v>
      </c>
      <c r="M209" s="22" t="s">
        <v>52</v>
      </c>
      <c r="N209" s="2" t="s">
        <v>77</v>
      </c>
      <c r="O209" s="2" t="s">
        <v>825</v>
      </c>
      <c r="P209" s="2" t="s">
        <v>63</v>
      </c>
      <c r="Q209" s="2" t="s">
        <v>63</v>
      </c>
      <c r="R209" s="2" t="s">
        <v>62</v>
      </c>
      <c r="S209" s="3"/>
      <c r="T209" s="3"/>
      <c r="U209" s="3"/>
      <c r="V209" s="3">
        <v>1</v>
      </c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826</v>
      </c>
      <c r="AX209" s="2" t="s">
        <v>52</v>
      </c>
      <c r="AY209" s="2" t="s">
        <v>52</v>
      </c>
      <c r="AZ209" s="2" t="s">
        <v>52</v>
      </c>
    </row>
    <row r="210" spans="1:52" ht="30" customHeight="1" x14ac:dyDescent="0.3">
      <c r="A210" s="22" t="s">
        <v>697</v>
      </c>
      <c r="B210" s="22" t="s">
        <v>698</v>
      </c>
      <c r="C210" s="22" t="s">
        <v>178</v>
      </c>
      <c r="D210" s="23">
        <v>1</v>
      </c>
      <c r="E210" s="25">
        <f>TRUNC(SUMIF(V209:V213, RIGHTB(O210, 1), F209:F213)*U210, 2)</f>
        <v>0</v>
      </c>
      <c r="F210" s="28">
        <f>TRUNC(E210*D210,1)</f>
        <v>0</v>
      </c>
      <c r="G210" s="25">
        <v>0</v>
      </c>
      <c r="H210" s="28">
        <f>TRUNC(G210*D210,1)</f>
        <v>0</v>
      </c>
      <c r="I210" s="25">
        <v>0</v>
      </c>
      <c r="J210" s="28">
        <f>TRUNC(I210*D210,1)</f>
        <v>0</v>
      </c>
      <c r="K210" s="25">
        <f t="shared" si="23"/>
        <v>0</v>
      </c>
      <c r="L210" s="28">
        <f t="shared" si="23"/>
        <v>0</v>
      </c>
      <c r="M210" s="22" t="s">
        <v>52</v>
      </c>
      <c r="N210" s="2" t="s">
        <v>77</v>
      </c>
      <c r="O210" s="2" t="s">
        <v>461</v>
      </c>
      <c r="P210" s="2" t="s">
        <v>63</v>
      </c>
      <c r="Q210" s="2" t="s">
        <v>63</v>
      </c>
      <c r="R210" s="2" t="s">
        <v>63</v>
      </c>
      <c r="S210" s="3">
        <v>0</v>
      </c>
      <c r="T210" s="3">
        <v>0</v>
      </c>
      <c r="U210" s="3">
        <v>0.03</v>
      </c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827</v>
      </c>
      <c r="AX210" s="2" t="s">
        <v>52</v>
      </c>
      <c r="AY210" s="2" t="s">
        <v>52</v>
      </c>
      <c r="AZ210" s="2" t="s">
        <v>52</v>
      </c>
    </row>
    <row r="211" spans="1:52" ht="30" customHeight="1" x14ac:dyDescent="0.3">
      <c r="A211" s="22" t="s">
        <v>813</v>
      </c>
      <c r="B211" s="22" t="s">
        <v>814</v>
      </c>
      <c r="C211" s="22" t="s">
        <v>815</v>
      </c>
      <c r="D211" s="23">
        <v>0.86</v>
      </c>
      <c r="E211" s="25">
        <f>단가대비표!O34</f>
        <v>0</v>
      </c>
      <c r="F211" s="28">
        <f>TRUNC(E211*D211,1)</f>
        <v>0</v>
      </c>
      <c r="G211" s="25">
        <f>단가대비표!P34</f>
        <v>0</v>
      </c>
      <c r="H211" s="28">
        <f>TRUNC(G211*D211,1)</f>
        <v>0</v>
      </c>
      <c r="I211" s="25">
        <f>단가대비표!V34</f>
        <v>0</v>
      </c>
      <c r="J211" s="28">
        <f>TRUNC(I211*D211,1)</f>
        <v>0</v>
      </c>
      <c r="K211" s="25">
        <f t="shared" si="23"/>
        <v>0</v>
      </c>
      <c r="L211" s="28">
        <f t="shared" si="23"/>
        <v>0</v>
      </c>
      <c r="M211" s="22" t="s">
        <v>52</v>
      </c>
      <c r="N211" s="2" t="s">
        <v>77</v>
      </c>
      <c r="O211" s="2" t="s">
        <v>816</v>
      </c>
      <c r="P211" s="2" t="s">
        <v>63</v>
      </c>
      <c r="Q211" s="2" t="s">
        <v>63</v>
      </c>
      <c r="R211" s="2" t="s">
        <v>62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828</v>
      </c>
      <c r="AX211" s="2" t="s">
        <v>52</v>
      </c>
      <c r="AY211" s="2" t="s">
        <v>52</v>
      </c>
      <c r="AZ211" s="2" t="s">
        <v>52</v>
      </c>
    </row>
    <row r="212" spans="1:52" ht="30" customHeight="1" x14ac:dyDescent="0.3">
      <c r="A212" s="22" t="s">
        <v>818</v>
      </c>
      <c r="B212" s="22" t="s">
        <v>819</v>
      </c>
      <c r="C212" s="22" t="s">
        <v>60</v>
      </c>
      <c r="D212" s="23">
        <v>0.74</v>
      </c>
      <c r="E212" s="25">
        <f>단가대비표!O33</f>
        <v>0</v>
      </c>
      <c r="F212" s="28">
        <f>TRUNC(E212*D212,1)</f>
        <v>0</v>
      </c>
      <c r="G212" s="25">
        <f>단가대비표!P33</f>
        <v>0</v>
      </c>
      <c r="H212" s="28">
        <f>TRUNC(G212*D212,1)</f>
        <v>0</v>
      </c>
      <c r="I212" s="25">
        <f>단가대비표!V33</f>
        <v>0</v>
      </c>
      <c r="J212" s="28">
        <f>TRUNC(I212*D212,1)</f>
        <v>0</v>
      </c>
      <c r="K212" s="25">
        <f t="shared" si="23"/>
        <v>0</v>
      </c>
      <c r="L212" s="28">
        <f t="shared" si="23"/>
        <v>0</v>
      </c>
      <c r="M212" s="22" t="s">
        <v>52</v>
      </c>
      <c r="N212" s="2" t="s">
        <v>77</v>
      </c>
      <c r="O212" s="2" t="s">
        <v>820</v>
      </c>
      <c r="P212" s="2" t="s">
        <v>63</v>
      </c>
      <c r="Q212" s="2" t="s">
        <v>63</v>
      </c>
      <c r="R212" s="2" t="s">
        <v>62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829</v>
      </c>
      <c r="AX212" s="2" t="s">
        <v>52</v>
      </c>
      <c r="AY212" s="2" t="s">
        <v>52</v>
      </c>
      <c r="AZ212" s="2" t="s">
        <v>52</v>
      </c>
    </row>
    <row r="213" spans="1:52" ht="30" customHeight="1" x14ac:dyDescent="0.3">
      <c r="A213" s="22" t="s">
        <v>788</v>
      </c>
      <c r="B213" s="22" t="s">
        <v>797</v>
      </c>
      <c r="C213" s="22" t="s">
        <v>201</v>
      </c>
      <c r="D213" s="23">
        <v>1</v>
      </c>
      <c r="E213" s="25">
        <f>일위대가목록!E36</f>
        <v>0</v>
      </c>
      <c r="F213" s="28">
        <f>TRUNC(E213*D213,1)</f>
        <v>0</v>
      </c>
      <c r="G213" s="25">
        <f>일위대가목록!F36</f>
        <v>0</v>
      </c>
      <c r="H213" s="28">
        <f>TRUNC(G213*D213,1)</f>
        <v>0</v>
      </c>
      <c r="I213" s="25">
        <f>일위대가목록!G36</f>
        <v>0</v>
      </c>
      <c r="J213" s="28">
        <f>TRUNC(I213*D213,1)</f>
        <v>0</v>
      </c>
      <c r="K213" s="25">
        <f t="shared" si="23"/>
        <v>0</v>
      </c>
      <c r="L213" s="28">
        <f t="shared" si="23"/>
        <v>0</v>
      </c>
      <c r="M213" s="22" t="s">
        <v>798</v>
      </c>
      <c r="N213" s="2" t="s">
        <v>77</v>
      </c>
      <c r="O213" s="2" t="s">
        <v>796</v>
      </c>
      <c r="P213" s="2" t="s">
        <v>62</v>
      </c>
      <c r="Q213" s="2" t="s">
        <v>63</v>
      </c>
      <c r="R213" s="2" t="s">
        <v>63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52</v>
      </c>
      <c r="AW213" s="2" t="s">
        <v>830</v>
      </c>
      <c r="AX213" s="2" t="s">
        <v>52</v>
      </c>
      <c r="AY213" s="2" t="s">
        <v>52</v>
      </c>
      <c r="AZ213" s="2" t="s">
        <v>52</v>
      </c>
    </row>
    <row r="214" spans="1:52" ht="30" customHeight="1" x14ac:dyDescent="0.3">
      <c r="A214" s="22" t="s">
        <v>539</v>
      </c>
      <c r="B214" s="22" t="s">
        <v>52</v>
      </c>
      <c r="C214" s="22" t="s">
        <v>52</v>
      </c>
      <c r="D214" s="23"/>
      <c r="E214" s="25"/>
      <c r="F214" s="28">
        <f>TRUNC(SUMIF(N209:N213, N208, F209:F213),0)</f>
        <v>0</v>
      </c>
      <c r="G214" s="25"/>
      <c r="H214" s="28">
        <f>TRUNC(SUMIF(N209:N213, N208, H209:H213),0)</f>
        <v>0</v>
      </c>
      <c r="I214" s="25"/>
      <c r="J214" s="28">
        <f>TRUNC(SUMIF(N209:N213, N208, J209:J213),0)</f>
        <v>0</v>
      </c>
      <c r="K214" s="25"/>
      <c r="L214" s="28">
        <f>F214+H214+J214</f>
        <v>0</v>
      </c>
      <c r="M214" s="22" t="s">
        <v>52</v>
      </c>
      <c r="N214" s="2" t="s">
        <v>163</v>
      </c>
      <c r="O214" s="2" t="s">
        <v>163</v>
      </c>
      <c r="P214" s="2" t="s">
        <v>52</v>
      </c>
      <c r="Q214" s="2" t="s">
        <v>52</v>
      </c>
      <c r="R214" s="2" t="s">
        <v>52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52</v>
      </c>
      <c r="AX214" s="2" t="s">
        <v>52</v>
      </c>
      <c r="AY214" s="2" t="s">
        <v>52</v>
      </c>
      <c r="AZ214" s="2" t="s">
        <v>52</v>
      </c>
    </row>
    <row r="215" spans="1:52" ht="30" customHeight="1" x14ac:dyDescent="0.3">
      <c r="A215" s="23"/>
      <c r="B215" s="23"/>
      <c r="C215" s="23"/>
      <c r="D215" s="23"/>
      <c r="E215" s="25"/>
      <c r="F215" s="28"/>
      <c r="G215" s="25"/>
      <c r="H215" s="28"/>
      <c r="I215" s="25"/>
      <c r="J215" s="28"/>
      <c r="K215" s="25"/>
      <c r="L215" s="28"/>
      <c r="M215" s="23"/>
    </row>
    <row r="216" spans="1:52" ht="30" customHeight="1" x14ac:dyDescent="0.3">
      <c r="A216" s="19" t="s">
        <v>831</v>
      </c>
      <c r="B216" s="20"/>
      <c r="C216" s="20"/>
      <c r="D216" s="20"/>
      <c r="E216" s="24"/>
      <c r="F216" s="27"/>
      <c r="G216" s="24"/>
      <c r="H216" s="27"/>
      <c r="I216" s="24"/>
      <c r="J216" s="27"/>
      <c r="K216" s="24"/>
      <c r="L216" s="27"/>
      <c r="M216" s="21"/>
      <c r="N216" s="1" t="s">
        <v>80</v>
      </c>
    </row>
    <row r="217" spans="1:52" ht="30" customHeight="1" x14ac:dyDescent="0.3">
      <c r="A217" s="22" t="s">
        <v>808</v>
      </c>
      <c r="B217" s="22" t="s">
        <v>832</v>
      </c>
      <c r="C217" s="22" t="s">
        <v>60</v>
      </c>
      <c r="D217" s="23">
        <v>1.05</v>
      </c>
      <c r="E217" s="25">
        <f>단가대비표!O32</f>
        <v>0</v>
      </c>
      <c r="F217" s="28">
        <f>TRUNC(E217*D217,1)</f>
        <v>0</v>
      </c>
      <c r="G217" s="25">
        <f>단가대비표!P32</f>
        <v>0</v>
      </c>
      <c r="H217" s="28">
        <f>TRUNC(G217*D217,1)</f>
        <v>0</v>
      </c>
      <c r="I217" s="25">
        <f>단가대비표!V32</f>
        <v>0</v>
      </c>
      <c r="J217" s="28">
        <f>TRUNC(I217*D217,1)</f>
        <v>0</v>
      </c>
      <c r="K217" s="25">
        <f t="shared" ref="K217:L221" si="24">TRUNC(E217+G217+I217,1)</f>
        <v>0</v>
      </c>
      <c r="L217" s="28">
        <f t="shared" si="24"/>
        <v>0</v>
      </c>
      <c r="M217" s="22" t="s">
        <v>52</v>
      </c>
      <c r="N217" s="2" t="s">
        <v>80</v>
      </c>
      <c r="O217" s="2" t="s">
        <v>833</v>
      </c>
      <c r="P217" s="2" t="s">
        <v>63</v>
      </c>
      <c r="Q217" s="2" t="s">
        <v>63</v>
      </c>
      <c r="R217" s="2" t="s">
        <v>62</v>
      </c>
      <c r="S217" s="3"/>
      <c r="T217" s="3"/>
      <c r="U217" s="3"/>
      <c r="V217" s="3">
        <v>1</v>
      </c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834</v>
      </c>
      <c r="AX217" s="2" t="s">
        <v>52</v>
      </c>
      <c r="AY217" s="2" t="s">
        <v>52</v>
      </c>
      <c r="AZ217" s="2" t="s">
        <v>52</v>
      </c>
    </row>
    <row r="218" spans="1:52" ht="30" customHeight="1" x14ac:dyDescent="0.3">
      <c r="A218" s="22" t="s">
        <v>697</v>
      </c>
      <c r="B218" s="22" t="s">
        <v>698</v>
      </c>
      <c r="C218" s="22" t="s">
        <v>178</v>
      </c>
      <c r="D218" s="23">
        <v>1</v>
      </c>
      <c r="E218" s="25">
        <f>TRUNC(SUMIF(V217:V221, RIGHTB(O218, 1), F217:F221)*U218, 2)</f>
        <v>0</v>
      </c>
      <c r="F218" s="28">
        <f>TRUNC(E218*D218,1)</f>
        <v>0</v>
      </c>
      <c r="G218" s="25">
        <v>0</v>
      </c>
      <c r="H218" s="28">
        <f>TRUNC(G218*D218,1)</f>
        <v>0</v>
      </c>
      <c r="I218" s="25">
        <v>0</v>
      </c>
      <c r="J218" s="28">
        <f>TRUNC(I218*D218,1)</f>
        <v>0</v>
      </c>
      <c r="K218" s="25">
        <f t="shared" si="24"/>
        <v>0</v>
      </c>
      <c r="L218" s="28">
        <f t="shared" si="24"/>
        <v>0</v>
      </c>
      <c r="M218" s="22" t="s">
        <v>52</v>
      </c>
      <c r="N218" s="2" t="s">
        <v>80</v>
      </c>
      <c r="O218" s="2" t="s">
        <v>461</v>
      </c>
      <c r="P218" s="2" t="s">
        <v>63</v>
      </c>
      <c r="Q218" s="2" t="s">
        <v>63</v>
      </c>
      <c r="R218" s="2" t="s">
        <v>63</v>
      </c>
      <c r="S218" s="3">
        <v>0</v>
      </c>
      <c r="T218" s="3">
        <v>0</v>
      </c>
      <c r="U218" s="3">
        <v>0.03</v>
      </c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835</v>
      </c>
      <c r="AX218" s="2" t="s">
        <v>52</v>
      </c>
      <c r="AY218" s="2" t="s">
        <v>52</v>
      </c>
      <c r="AZ218" s="2" t="s">
        <v>52</v>
      </c>
    </row>
    <row r="219" spans="1:52" ht="30" customHeight="1" x14ac:dyDescent="0.3">
      <c r="A219" s="22" t="s">
        <v>813</v>
      </c>
      <c r="B219" s="22" t="s">
        <v>814</v>
      </c>
      <c r="C219" s="22" t="s">
        <v>815</v>
      </c>
      <c r="D219" s="23">
        <v>0.97</v>
      </c>
      <c r="E219" s="25">
        <f>단가대비표!O34</f>
        <v>0</v>
      </c>
      <c r="F219" s="28">
        <f>TRUNC(E219*D219,1)</f>
        <v>0</v>
      </c>
      <c r="G219" s="25">
        <f>단가대비표!P34</f>
        <v>0</v>
      </c>
      <c r="H219" s="28">
        <f>TRUNC(G219*D219,1)</f>
        <v>0</v>
      </c>
      <c r="I219" s="25">
        <f>단가대비표!V34</f>
        <v>0</v>
      </c>
      <c r="J219" s="28">
        <f>TRUNC(I219*D219,1)</f>
        <v>0</v>
      </c>
      <c r="K219" s="25">
        <f t="shared" si="24"/>
        <v>0</v>
      </c>
      <c r="L219" s="28">
        <f t="shared" si="24"/>
        <v>0</v>
      </c>
      <c r="M219" s="22" t="s">
        <v>52</v>
      </c>
      <c r="N219" s="2" t="s">
        <v>80</v>
      </c>
      <c r="O219" s="2" t="s">
        <v>816</v>
      </c>
      <c r="P219" s="2" t="s">
        <v>63</v>
      </c>
      <c r="Q219" s="2" t="s">
        <v>63</v>
      </c>
      <c r="R219" s="2" t="s">
        <v>62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836</v>
      </c>
      <c r="AX219" s="2" t="s">
        <v>52</v>
      </c>
      <c r="AY219" s="2" t="s">
        <v>52</v>
      </c>
      <c r="AZ219" s="2" t="s">
        <v>52</v>
      </c>
    </row>
    <row r="220" spans="1:52" ht="30" customHeight="1" x14ac:dyDescent="0.3">
      <c r="A220" s="22" t="s">
        <v>818</v>
      </c>
      <c r="B220" s="22" t="s">
        <v>819</v>
      </c>
      <c r="C220" s="22" t="s">
        <v>60</v>
      </c>
      <c r="D220" s="23">
        <v>0.84</v>
      </c>
      <c r="E220" s="25">
        <f>단가대비표!O33</f>
        <v>0</v>
      </c>
      <c r="F220" s="28">
        <f>TRUNC(E220*D220,1)</f>
        <v>0</v>
      </c>
      <c r="G220" s="25">
        <f>단가대비표!P33</f>
        <v>0</v>
      </c>
      <c r="H220" s="28">
        <f>TRUNC(G220*D220,1)</f>
        <v>0</v>
      </c>
      <c r="I220" s="25">
        <f>단가대비표!V33</f>
        <v>0</v>
      </c>
      <c r="J220" s="28">
        <f>TRUNC(I220*D220,1)</f>
        <v>0</v>
      </c>
      <c r="K220" s="25">
        <f t="shared" si="24"/>
        <v>0</v>
      </c>
      <c r="L220" s="28">
        <f t="shared" si="24"/>
        <v>0</v>
      </c>
      <c r="M220" s="22" t="s">
        <v>52</v>
      </c>
      <c r="N220" s="2" t="s">
        <v>80</v>
      </c>
      <c r="O220" s="2" t="s">
        <v>820</v>
      </c>
      <c r="P220" s="2" t="s">
        <v>63</v>
      </c>
      <c r="Q220" s="2" t="s">
        <v>63</v>
      </c>
      <c r="R220" s="2" t="s">
        <v>62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837</v>
      </c>
      <c r="AX220" s="2" t="s">
        <v>52</v>
      </c>
      <c r="AY220" s="2" t="s">
        <v>52</v>
      </c>
      <c r="AZ220" s="2" t="s">
        <v>52</v>
      </c>
    </row>
    <row r="221" spans="1:52" ht="30" customHeight="1" x14ac:dyDescent="0.3">
      <c r="A221" s="22" t="s">
        <v>788</v>
      </c>
      <c r="B221" s="22" t="s">
        <v>803</v>
      </c>
      <c r="C221" s="22" t="s">
        <v>201</v>
      </c>
      <c r="D221" s="23">
        <v>1</v>
      </c>
      <c r="E221" s="25">
        <f>일위대가목록!E37</f>
        <v>0</v>
      </c>
      <c r="F221" s="28">
        <f>TRUNC(E221*D221,1)</f>
        <v>0</v>
      </c>
      <c r="G221" s="25">
        <f>일위대가목록!F37</f>
        <v>0</v>
      </c>
      <c r="H221" s="28">
        <f>TRUNC(G221*D221,1)</f>
        <v>0</v>
      </c>
      <c r="I221" s="25">
        <f>일위대가목록!G37</f>
        <v>0</v>
      </c>
      <c r="J221" s="28">
        <f>TRUNC(I221*D221,1)</f>
        <v>0</v>
      </c>
      <c r="K221" s="25">
        <f t="shared" si="24"/>
        <v>0</v>
      </c>
      <c r="L221" s="28">
        <f t="shared" si="24"/>
        <v>0</v>
      </c>
      <c r="M221" s="22" t="s">
        <v>804</v>
      </c>
      <c r="N221" s="2" t="s">
        <v>80</v>
      </c>
      <c r="O221" s="2" t="s">
        <v>802</v>
      </c>
      <c r="P221" s="2" t="s">
        <v>62</v>
      </c>
      <c r="Q221" s="2" t="s">
        <v>63</v>
      </c>
      <c r="R221" s="2" t="s">
        <v>63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838</v>
      </c>
      <c r="AX221" s="2" t="s">
        <v>52</v>
      </c>
      <c r="AY221" s="2" t="s">
        <v>52</v>
      </c>
      <c r="AZ221" s="2" t="s">
        <v>52</v>
      </c>
    </row>
    <row r="222" spans="1:52" ht="30" customHeight="1" x14ac:dyDescent="0.3">
      <c r="A222" s="22" t="s">
        <v>539</v>
      </c>
      <c r="B222" s="22" t="s">
        <v>52</v>
      </c>
      <c r="C222" s="22" t="s">
        <v>52</v>
      </c>
      <c r="D222" s="23"/>
      <c r="E222" s="25"/>
      <c r="F222" s="28">
        <f>TRUNC(SUMIF(N217:N221, N216, F217:F221),0)</f>
        <v>0</v>
      </c>
      <c r="G222" s="25"/>
      <c r="H222" s="28">
        <f>TRUNC(SUMIF(N217:N221, N216, H217:H221),0)</f>
        <v>0</v>
      </c>
      <c r="I222" s="25"/>
      <c r="J222" s="28">
        <f>TRUNC(SUMIF(N217:N221, N216, J217:J221),0)</f>
        <v>0</v>
      </c>
      <c r="K222" s="25"/>
      <c r="L222" s="28">
        <f>F222+H222+J222</f>
        <v>0</v>
      </c>
      <c r="M222" s="22" t="s">
        <v>52</v>
      </c>
      <c r="N222" s="2" t="s">
        <v>163</v>
      </c>
      <c r="O222" s="2" t="s">
        <v>163</v>
      </c>
      <c r="P222" s="2" t="s">
        <v>52</v>
      </c>
      <c r="Q222" s="2" t="s">
        <v>52</v>
      </c>
      <c r="R222" s="2" t="s">
        <v>52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52</v>
      </c>
      <c r="AX222" s="2" t="s">
        <v>52</v>
      </c>
      <c r="AY222" s="2" t="s">
        <v>52</v>
      </c>
      <c r="AZ222" s="2" t="s">
        <v>52</v>
      </c>
    </row>
    <row r="223" spans="1:52" ht="30" customHeight="1" x14ac:dyDescent="0.3">
      <c r="A223" s="23"/>
      <c r="B223" s="23"/>
      <c r="C223" s="23"/>
      <c r="D223" s="23"/>
      <c r="E223" s="25"/>
      <c r="F223" s="28"/>
      <c r="G223" s="25"/>
      <c r="H223" s="28"/>
      <c r="I223" s="25"/>
      <c r="J223" s="28"/>
      <c r="K223" s="25"/>
      <c r="L223" s="28"/>
      <c r="M223" s="23"/>
    </row>
    <row r="224" spans="1:52" ht="30" customHeight="1" x14ac:dyDescent="0.3">
      <c r="A224" s="19" t="s">
        <v>839</v>
      </c>
      <c r="B224" s="20"/>
      <c r="C224" s="20"/>
      <c r="D224" s="20"/>
      <c r="E224" s="24"/>
      <c r="F224" s="27"/>
      <c r="G224" s="24"/>
      <c r="H224" s="27"/>
      <c r="I224" s="24"/>
      <c r="J224" s="27"/>
      <c r="K224" s="24"/>
      <c r="L224" s="27"/>
      <c r="M224" s="21"/>
      <c r="N224" s="1" t="s">
        <v>840</v>
      </c>
    </row>
    <row r="225" spans="1:52" ht="30" customHeight="1" x14ac:dyDescent="0.3">
      <c r="A225" s="22" t="s">
        <v>706</v>
      </c>
      <c r="B225" s="22" t="s">
        <v>363</v>
      </c>
      <c r="C225" s="22" t="s">
        <v>364</v>
      </c>
      <c r="D225" s="23">
        <v>0.14099999999999999</v>
      </c>
      <c r="E225" s="25">
        <f>단가대비표!O72</f>
        <v>0</v>
      </c>
      <c r="F225" s="28">
        <f>TRUNC(E225*D225,1)</f>
        <v>0</v>
      </c>
      <c r="G225" s="25">
        <f>단가대비표!P72</f>
        <v>0</v>
      </c>
      <c r="H225" s="28">
        <f>TRUNC(G225*D225,1)</f>
        <v>0</v>
      </c>
      <c r="I225" s="25">
        <f>단가대비표!V72</f>
        <v>0</v>
      </c>
      <c r="J225" s="28">
        <f>TRUNC(I225*D225,1)</f>
        <v>0</v>
      </c>
      <c r="K225" s="25">
        <f t="shared" ref="K225:L227" si="25">TRUNC(E225+G225+I225,1)</f>
        <v>0</v>
      </c>
      <c r="L225" s="28">
        <f t="shared" si="25"/>
        <v>0</v>
      </c>
      <c r="M225" s="22" t="s">
        <v>52</v>
      </c>
      <c r="N225" s="2" t="s">
        <v>840</v>
      </c>
      <c r="O225" s="2" t="s">
        <v>707</v>
      </c>
      <c r="P225" s="2" t="s">
        <v>63</v>
      </c>
      <c r="Q225" s="2" t="s">
        <v>63</v>
      </c>
      <c r="R225" s="2" t="s">
        <v>62</v>
      </c>
      <c r="S225" s="3"/>
      <c r="T225" s="3"/>
      <c r="U225" s="3"/>
      <c r="V225" s="3">
        <v>1</v>
      </c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844</v>
      </c>
      <c r="AX225" s="2" t="s">
        <v>52</v>
      </c>
      <c r="AY225" s="2" t="s">
        <v>52</v>
      </c>
      <c r="AZ225" s="2" t="s">
        <v>52</v>
      </c>
    </row>
    <row r="226" spans="1:52" ht="30" customHeight="1" x14ac:dyDescent="0.3">
      <c r="A226" s="22" t="s">
        <v>370</v>
      </c>
      <c r="B226" s="22" t="s">
        <v>363</v>
      </c>
      <c r="C226" s="22" t="s">
        <v>364</v>
      </c>
      <c r="D226" s="23">
        <v>8.3000000000000004E-2</v>
      </c>
      <c r="E226" s="25">
        <f>단가대비표!O65</f>
        <v>0</v>
      </c>
      <c r="F226" s="28">
        <f>TRUNC(E226*D226,1)</f>
        <v>0</v>
      </c>
      <c r="G226" s="25">
        <f>단가대비표!P65</f>
        <v>0</v>
      </c>
      <c r="H226" s="28">
        <f>TRUNC(G226*D226,1)</f>
        <v>0</v>
      </c>
      <c r="I226" s="25">
        <f>단가대비표!V65</f>
        <v>0</v>
      </c>
      <c r="J226" s="28">
        <f>TRUNC(I226*D226,1)</f>
        <v>0</v>
      </c>
      <c r="K226" s="25">
        <f t="shared" si="25"/>
        <v>0</v>
      </c>
      <c r="L226" s="28">
        <f t="shared" si="25"/>
        <v>0</v>
      </c>
      <c r="M226" s="22" t="s">
        <v>52</v>
      </c>
      <c r="N226" s="2" t="s">
        <v>840</v>
      </c>
      <c r="O226" s="2" t="s">
        <v>371</v>
      </c>
      <c r="P226" s="2" t="s">
        <v>63</v>
      </c>
      <c r="Q226" s="2" t="s">
        <v>63</v>
      </c>
      <c r="R226" s="2" t="s">
        <v>62</v>
      </c>
      <c r="S226" s="3"/>
      <c r="T226" s="3"/>
      <c r="U226" s="3"/>
      <c r="V226" s="3">
        <v>1</v>
      </c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845</v>
      </c>
      <c r="AX226" s="2" t="s">
        <v>52</v>
      </c>
      <c r="AY226" s="2" t="s">
        <v>52</v>
      </c>
      <c r="AZ226" s="2" t="s">
        <v>52</v>
      </c>
    </row>
    <row r="227" spans="1:52" ht="30" customHeight="1" x14ac:dyDescent="0.3">
      <c r="A227" s="22" t="s">
        <v>667</v>
      </c>
      <c r="B227" s="22" t="s">
        <v>710</v>
      </c>
      <c r="C227" s="22" t="s">
        <v>178</v>
      </c>
      <c r="D227" s="23">
        <v>1</v>
      </c>
      <c r="E227" s="25">
        <f>TRUNC(SUMIF(V225:V227, RIGHTB(O227, 1), H225:H227)*U227, 2)</f>
        <v>0</v>
      </c>
      <c r="F227" s="28">
        <f>TRUNC(E227*D227,1)</f>
        <v>0</v>
      </c>
      <c r="G227" s="25">
        <v>0</v>
      </c>
      <c r="H227" s="28">
        <f>TRUNC(G227*D227,1)</f>
        <v>0</v>
      </c>
      <c r="I227" s="25">
        <v>0</v>
      </c>
      <c r="J227" s="28">
        <f>TRUNC(I227*D227,1)</f>
        <v>0</v>
      </c>
      <c r="K227" s="25">
        <f t="shared" si="25"/>
        <v>0</v>
      </c>
      <c r="L227" s="28">
        <f t="shared" si="25"/>
        <v>0</v>
      </c>
      <c r="M227" s="22" t="s">
        <v>52</v>
      </c>
      <c r="N227" s="2" t="s">
        <v>840</v>
      </c>
      <c r="O227" s="2" t="s">
        <v>461</v>
      </c>
      <c r="P227" s="2" t="s">
        <v>63</v>
      </c>
      <c r="Q227" s="2" t="s">
        <v>63</v>
      </c>
      <c r="R227" s="2" t="s">
        <v>63</v>
      </c>
      <c r="S227" s="3">
        <v>1</v>
      </c>
      <c r="T227" s="3">
        <v>0</v>
      </c>
      <c r="U227" s="3">
        <v>0.02</v>
      </c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846</v>
      </c>
      <c r="AX227" s="2" t="s">
        <v>52</v>
      </c>
      <c r="AY227" s="2" t="s">
        <v>52</v>
      </c>
      <c r="AZ227" s="2" t="s">
        <v>52</v>
      </c>
    </row>
    <row r="228" spans="1:52" ht="30" customHeight="1" x14ac:dyDescent="0.3">
      <c r="A228" s="22" t="s">
        <v>539</v>
      </c>
      <c r="B228" s="22" t="s">
        <v>52</v>
      </c>
      <c r="C228" s="22" t="s">
        <v>52</v>
      </c>
      <c r="D228" s="23"/>
      <c r="E228" s="25"/>
      <c r="F228" s="28">
        <f>TRUNC(SUMIF(N225:N227, N224, F225:F227),0)</f>
        <v>0</v>
      </c>
      <c r="G228" s="25"/>
      <c r="H228" s="28">
        <f>TRUNC(SUMIF(N225:N227, N224, H225:H227),0)</f>
        <v>0</v>
      </c>
      <c r="I228" s="25"/>
      <c r="J228" s="28">
        <f>TRUNC(SUMIF(N225:N227, N224, J225:J227),0)</f>
        <v>0</v>
      </c>
      <c r="K228" s="25"/>
      <c r="L228" s="28">
        <f>F228+H228+J228</f>
        <v>0</v>
      </c>
      <c r="M228" s="22" t="s">
        <v>52</v>
      </c>
      <c r="N228" s="2" t="s">
        <v>163</v>
      </c>
      <c r="O228" s="2" t="s">
        <v>163</v>
      </c>
      <c r="P228" s="2" t="s">
        <v>52</v>
      </c>
      <c r="Q228" s="2" t="s">
        <v>52</v>
      </c>
      <c r="R228" s="2" t="s">
        <v>52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52</v>
      </c>
      <c r="AX228" s="2" t="s">
        <v>52</v>
      </c>
      <c r="AY228" s="2" t="s">
        <v>52</v>
      </c>
      <c r="AZ228" s="2" t="s">
        <v>52</v>
      </c>
    </row>
    <row r="229" spans="1:52" ht="30" customHeight="1" x14ac:dyDescent="0.3">
      <c r="A229" s="23"/>
      <c r="B229" s="23"/>
      <c r="C229" s="23"/>
      <c r="D229" s="23"/>
      <c r="E229" s="25"/>
      <c r="F229" s="28"/>
      <c r="G229" s="25"/>
      <c r="H229" s="28"/>
      <c r="I229" s="25"/>
      <c r="J229" s="28"/>
      <c r="K229" s="25"/>
      <c r="L229" s="28"/>
      <c r="M229" s="23"/>
    </row>
    <row r="230" spans="1:52" ht="30" customHeight="1" x14ac:dyDescent="0.3">
      <c r="A230" s="19" t="s">
        <v>847</v>
      </c>
      <c r="B230" s="20"/>
      <c r="C230" s="20"/>
      <c r="D230" s="20"/>
      <c r="E230" s="24"/>
      <c r="F230" s="27"/>
      <c r="G230" s="24"/>
      <c r="H230" s="27"/>
      <c r="I230" s="24"/>
      <c r="J230" s="27"/>
      <c r="K230" s="24"/>
      <c r="L230" s="27"/>
      <c r="M230" s="21"/>
      <c r="N230" s="1" t="s">
        <v>848</v>
      </c>
    </row>
    <row r="231" spans="1:52" ht="30" customHeight="1" x14ac:dyDescent="0.3">
      <c r="A231" s="22" t="s">
        <v>706</v>
      </c>
      <c r="B231" s="22" t="s">
        <v>363</v>
      </c>
      <c r="C231" s="22" t="s">
        <v>364</v>
      </c>
      <c r="D231" s="23">
        <v>0.27800000000000002</v>
      </c>
      <c r="E231" s="25">
        <f>단가대비표!O72</f>
        <v>0</v>
      </c>
      <c r="F231" s="28">
        <f>TRUNC(E231*D231,1)</f>
        <v>0</v>
      </c>
      <c r="G231" s="25">
        <f>단가대비표!P72</f>
        <v>0</v>
      </c>
      <c r="H231" s="28">
        <f>TRUNC(G231*D231,1)</f>
        <v>0</v>
      </c>
      <c r="I231" s="25">
        <f>단가대비표!V72</f>
        <v>0</v>
      </c>
      <c r="J231" s="28">
        <f>TRUNC(I231*D231,1)</f>
        <v>0</v>
      </c>
      <c r="K231" s="25">
        <f t="shared" ref="K231:L233" si="26">TRUNC(E231+G231+I231,1)</f>
        <v>0</v>
      </c>
      <c r="L231" s="28">
        <f t="shared" si="26"/>
        <v>0</v>
      </c>
      <c r="M231" s="22" t="s">
        <v>52</v>
      </c>
      <c r="N231" s="2" t="s">
        <v>848</v>
      </c>
      <c r="O231" s="2" t="s">
        <v>707</v>
      </c>
      <c r="P231" s="2" t="s">
        <v>63</v>
      </c>
      <c r="Q231" s="2" t="s">
        <v>63</v>
      </c>
      <c r="R231" s="2" t="s">
        <v>62</v>
      </c>
      <c r="S231" s="3"/>
      <c r="T231" s="3"/>
      <c r="U231" s="3"/>
      <c r="V231" s="3">
        <v>1</v>
      </c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850</v>
      </c>
      <c r="AX231" s="2" t="s">
        <v>52</v>
      </c>
      <c r="AY231" s="2" t="s">
        <v>52</v>
      </c>
      <c r="AZ231" s="2" t="s">
        <v>52</v>
      </c>
    </row>
    <row r="232" spans="1:52" ht="30" customHeight="1" x14ac:dyDescent="0.3">
      <c r="A232" s="22" t="s">
        <v>370</v>
      </c>
      <c r="B232" s="22" t="s">
        <v>363</v>
      </c>
      <c r="C232" s="22" t="s">
        <v>364</v>
      </c>
      <c r="D232" s="23">
        <v>0.121</v>
      </c>
      <c r="E232" s="25">
        <f>단가대비표!O65</f>
        <v>0</v>
      </c>
      <c r="F232" s="28">
        <f>TRUNC(E232*D232,1)</f>
        <v>0</v>
      </c>
      <c r="G232" s="25">
        <f>단가대비표!P65</f>
        <v>0</v>
      </c>
      <c r="H232" s="28">
        <f>TRUNC(G232*D232,1)</f>
        <v>0</v>
      </c>
      <c r="I232" s="25">
        <f>단가대비표!V65</f>
        <v>0</v>
      </c>
      <c r="J232" s="28">
        <f>TRUNC(I232*D232,1)</f>
        <v>0</v>
      </c>
      <c r="K232" s="25">
        <f t="shared" si="26"/>
        <v>0</v>
      </c>
      <c r="L232" s="28">
        <f t="shared" si="26"/>
        <v>0</v>
      </c>
      <c r="M232" s="22" t="s">
        <v>52</v>
      </c>
      <c r="N232" s="2" t="s">
        <v>848</v>
      </c>
      <c r="O232" s="2" t="s">
        <v>371</v>
      </c>
      <c r="P232" s="2" t="s">
        <v>63</v>
      </c>
      <c r="Q232" s="2" t="s">
        <v>63</v>
      </c>
      <c r="R232" s="2" t="s">
        <v>62</v>
      </c>
      <c r="S232" s="3"/>
      <c r="T232" s="3"/>
      <c r="U232" s="3"/>
      <c r="V232" s="3">
        <v>1</v>
      </c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851</v>
      </c>
      <c r="AX232" s="2" t="s">
        <v>52</v>
      </c>
      <c r="AY232" s="2" t="s">
        <v>52</v>
      </c>
      <c r="AZ232" s="2" t="s">
        <v>52</v>
      </c>
    </row>
    <row r="233" spans="1:52" ht="30" customHeight="1" x14ac:dyDescent="0.3">
      <c r="A233" s="22" t="s">
        <v>667</v>
      </c>
      <c r="B233" s="22" t="s">
        <v>710</v>
      </c>
      <c r="C233" s="22" t="s">
        <v>178</v>
      </c>
      <c r="D233" s="23">
        <v>1</v>
      </c>
      <c r="E233" s="25">
        <f>TRUNC(SUMIF(V231:V233, RIGHTB(O233, 1), H231:H233)*U233, 2)</f>
        <v>0</v>
      </c>
      <c r="F233" s="28">
        <f>TRUNC(E233*D233,1)</f>
        <v>0</v>
      </c>
      <c r="G233" s="25">
        <v>0</v>
      </c>
      <c r="H233" s="28">
        <f>TRUNC(G233*D233,1)</f>
        <v>0</v>
      </c>
      <c r="I233" s="25">
        <v>0</v>
      </c>
      <c r="J233" s="28">
        <f>TRUNC(I233*D233,1)</f>
        <v>0</v>
      </c>
      <c r="K233" s="25">
        <f t="shared" si="26"/>
        <v>0</v>
      </c>
      <c r="L233" s="28">
        <f t="shared" si="26"/>
        <v>0</v>
      </c>
      <c r="M233" s="22" t="s">
        <v>52</v>
      </c>
      <c r="N233" s="2" t="s">
        <v>848</v>
      </c>
      <c r="O233" s="2" t="s">
        <v>461</v>
      </c>
      <c r="P233" s="2" t="s">
        <v>63</v>
      </c>
      <c r="Q233" s="2" t="s">
        <v>63</v>
      </c>
      <c r="R233" s="2" t="s">
        <v>63</v>
      </c>
      <c r="S233" s="3">
        <v>1</v>
      </c>
      <c r="T233" s="3">
        <v>0</v>
      </c>
      <c r="U233" s="3">
        <v>0.02</v>
      </c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852</v>
      </c>
      <c r="AX233" s="2" t="s">
        <v>52</v>
      </c>
      <c r="AY233" s="2" t="s">
        <v>52</v>
      </c>
      <c r="AZ233" s="2" t="s">
        <v>52</v>
      </c>
    </row>
    <row r="234" spans="1:52" ht="30" customHeight="1" x14ac:dyDescent="0.3">
      <c r="A234" s="22" t="s">
        <v>539</v>
      </c>
      <c r="B234" s="22" t="s">
        <v>52</v>
      </c>
      <c r="C234" s="22" t="s">
        <v>52</v>
      </c>
      <c r="D234" s="23"/>
      <c r="E234" s="25"/>
      <c r="F234" s="28">
        <f>TRUNC(SUMIF(N231:N233, N230, F231:F233),0)</f>
        <v>0</v>
      </c>
      <c r="G234" s="25"/>
      <c r="H234" s="28">
        <f>TRUNC(SUMIF(N231:N233, N230, H231:H233),0)</f>
        <v>0</v>
      </c>
      <c r="I234" s="25"/>
      <c r="J234" s="28">
        <f>TRUNC(SUMIF(N231:N233, N230, J231:J233),0)</f>
        <v>0</v>
      </c>
      <c r="K234" s="25"/>
      <c r="L234" s="28">
        <f>F234+H234+J234</f>
        <v>0</v>
      </c>
      <c r="M234" s="22" t="s">
        <v>52</v>
      </c>
      <c r="N234" s="2" t="s">
        <v>163</v>
      </c>
      <c r="O234" s="2" t="s">
        <v>163</v>
      </c>
      <c r="P234" s="2" t="s">
        <v>52</v>
      </c>
      <c r="Q234" s="2" t="s">
        <v>52</v>
      </c>
      <c r="R234" s="2" t="s">
        <v>52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52</v>
      </c>
      <c r="AX234" s="2" t="s">
        <v>52</v>
      </c>
      <c r="AY234" s="2" t="s">
        <v>52</v>
      </c>
      <c r="AZ234" s="2" t="s">
        <v>52</v>
      </c>
    </row>
    <row r="235" spans="1:52" ht="30" customHeight="1" x14ac:dyDescent="0.3">
      <c r="A235" s="23"/>
      <c r="B235" s="23"/>
      <c r="C235" s="23"/>
      <c r="D235" s="23"/>
      <c r="E235" s="25"/>
      <c r="F235" s="28"/>
      <c r="G235" s="25"/>
      <c r="H235" s="28"/>
      <c r="I235" s="25"/>
      <c r="J235" s="28"/>
      <c r="K235" s="25"/>
      <c r="L235" s="28"/>
      <c r="M235" s="23"/>
    </row>
    <row r="236" spans="1:52" ht="30" customHeight="1" x14ac:dyDescent="0.3">
      <c r="A236" s="19" t="s">
        <v>853</v>
      </c>
      <c r="B236" s="20"/>
      <c r="C236" s="20"/>
      <c r="D236" s="20"/>
      <c r="E236" s="24"/>
      <c r="F236" s="27"/>
      <c r="G236" s="24"/>
      <c r="H236" s="27"/>
      <c r="I236" s="24"/>
      <c r="J236" s="27"/>
      <c r="K236" s="24"/>
      <c r="L236" s="27"/>
      <c r="M236" s="21"/>
      <c r="N236" s="1" t="s">
        <v>854</v>
      </c>
    </row>
    <row r="237" spans="1:52" ht="30" customHeight="1" x14ac:dyDescent="0.3">
      <c r="A237" s="22" t="s">
        <v>706</v>
      </c>
      <c r="B237" s="22" t="s">
        <v>363</v>
      </c>
      <c r="C237" s="22" t="s">
        <v>364</v>
      </c>
      <c r="D237" s="23">
        <v>6.2240000000000002</v>
      </c>
      <c r="E237" s="25">
        <f>단가대비표!O72</f>
        <v>0</v>
      </c>
      <c r="F237" s="28">
        <f>TRUNC(E237*D237,1)</f>
        <v>0</v>
      </c>
      <c r="G237" s="25">
        <f>단가대비표!P72</f>
        <v>0</v>
      </c>
      <c r="H237" s="28">
        <f>TRUNC(G237*D237,1)</f>
        <v>0</v>
      </c>
      <c r="I237" s="25">
        <f>단가대비표!V72</f>
        <v>0</v>
      </c>
      <c r="J237" s="28">
        <f>TRUNC(I237*D237,1)</f>
        <v>0</v>
      </c>
      <c r="K237" s="25">
        <f t="shared" ref="K237:L239" si="27">TRUNC(E237+G237+I237,1)</f>
        <v>0</v>
      </c>
      <c r="L237" s="28">
        <f t="shared" si="27"/>
        <v>0</v>
      </c>
      <c r="M237" s="22" t="s">
        <v>52</v>
      </c>
      <c r="N237" s="2" t="s">
        <v>854</v>
      </c>
      <c r="O237" s="2" t="s">
        <v>707</v>
      </c>
      <c r="P237" s="2" t="s">
        <v>63</v>
      </c>
      <c r="Q237" s="2" t="s">
        <v>63</v>
      </c>
      <c r="R237" s="2" t="s">
        <v>62</v>
      </c>
      <c r="S237" s="3"/>
      <c r="T237" s="3"/>
      <c r="U237" s="3"/>
      <c r="V237" s="3">
        <v>1</v>
      </c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857</v>
      </c>
      <c r="AX237" s="2" t="s">
        <v>52</v>
      </c>
      <c r="AY237" s="2" t="s">
        <v>52</v>
      </c>
      <c r="AZ237" s="2" t="s">
        <v>52</v>
      </c>
    </row>
    <row r="238" spans="1:52" ht="30" customHeight="1" x14ac:dyDescent="0.3">
      <c r="A238" s="22" t="s">
        <v>370</v>
      </c>
      <c r="B238" s="22" t="s">
        <v>363</v>
      </c>
      <c r="C238" s="22" t="s">
        <v>364</v>
      </c>
      <c r="D238" s="23">
        <v>1.2969999999999999</v>
      </c>
      <c r="E238" s="25">
        <f>단가대비표!O65</f>
        <v>0</v>
      </c>
      <c r="F238" s="28">
        <f>TRUNC(E238*D238,1)</f>
        <v>0</v>
      </c>
      <c r="G238" s="25">
        <f>단가대비표!P65</f>
        <v>0</v>
      </c>
      <c r="H238" s="28">
        <f>TRUNC(G238*D238,1)</f>
        <v>0</v>
      </c>
      <c r="I238" s="25">
        <f>단가대비표!V65</f>
        <v>0</v>
      </c>
      <c r="J238" s="28">
        <f>TRUNC(I238*D238,1)</f>
        <v>0</v>
      </c>
      <c r="K238" s="25">
        <f t="shared" si="27"/>
        <v>0</v>
      </c>
      <c r="L238" s="28">
        <f t="shared" si="27"/>
        <v>0</v>
      </c>
      <c r="M238" s="22" t="s">
        <v>52</v>
      </c>
      <c r="N238" s="2" t="s">
        <v>854</v>
      </c>
      <c r="O238" s="2" t="s">
        <v>371</v>
      </c>
      <c r="P238" s="2" t="s">
        <v>63</v>
      </c>
      <c r="Q238" s="2" t="s">
        <v>63</v>
      </c>
      <c r="R238" s="2" t="s">
        <v>62</v>
      </c>
      <c r="S238" s="3"/>
      <c r="T238" s="3"/>
      <c r="U238" s="3"/>
      <c r="V238" s="3">
        <v>1</v>
      </c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52</v>
      </c>
      <c r="AW238" s="2" t="s">
        <v>858</v>
      </c>
      <c r="AX238" s="2" t="s">
        <v>52</v>
      </c>
      <c r="AY238" s="2" t="s">
        <v>52</v>
      </c>
      <c r="AZ238" s="2" t="s">
        <v>52</v>
      </c>
    </row>
    <row r="239" spans="1:52" ht="30" customHeight="1" x14ac:dyDescent="0.3">
      <c r="A239" s="22" t="s">
        <v>667</v>
      </c>
      <c r="B239" s="22" t="s">
        <v>710</v>
      </c>
      <c r="C239" s="22" t="s">
        <v>178</v>
      </c>
      <c r="D239" s="23">
        <v>1</v>
      </c>
      <c r="E239" s="25">
        <f>TRUNC(SUMIF(V237:V239, RIGHTB(O239, 1), H237:H239)*U239, 2)</f>
        <v>0</v>
      </c>
      <c r="F239" s="28">
        <f>TRUNC(E239*D239,1)</f>
        <v>0</v>
      </c>
      <c r="G239" s="25">
        <v>0</v>
      </c>
      <c r="H239" s="28">
        <f>TRUNC(G239*D239,1)</f>
        <v>0</v>
      </c>
      <c r="I239" s="25">
        <v>0</v>
      </c>
      <c r="J239" s="28">
        <f>TRUNC(I239*D239,1)</f>
        <v>0</v>
      </c>
      <c r="K239" s="25">
        <f t="shared" si="27"/>
        <v>0</v>
      </c>
      <c r="L239" s="28">
        <f t="shared" si="27"/>
        <v>0</v>
      </c>
      <c r="M239" s="22" t="s">
        <v>52</v>
      </c>
      <c r="N239" s="2" t="s">
        <v>854</v>
      </c>
      <c r="O239" s="2" t="s">
        <v>461</v>
      </c>
      <c r="P239" s="2" t="s">
        <v>63</v>
      </c>
      <c r="Q239" s="2" t="s">
        <v>63</v>
      </c>
      <c r="R239" s="2" t="s">
        <v>63</v>
      </c>
      <c r="S239" s="3">
        <v>1</v>
      </c>
      <c r="T239" s="3">
        <v>0</v>
      </c>
      <c r="U239" s="3">
        <v>0.02</v>
      </c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859</v>
      </c>
      <c r="AX239" s="2" t="s">
        <v>52</v>
      </c>
      <c r="AY239" s="2" t="s">
        <v>52</v>
      </c>
      <c r="AZ239" s="2" t="s">
        <v>52</v>
      </c>
    </row>
    <row r="240" spans="1:52" ht="30" customHeight="1" x14ac:dyDescent="0.3">
      <c r="A240" s="22" t="s">
        <v>539</v>
      </c>
      <c r="B240" s="22" t="s">
        <v>52</v>
      </c>
      <c r="C240" s="22" t="s">
        <v>52</v>
      </c>
      <c r="D240" s="23"/>
      <c r="E240" s="25"/>
      <c r="F240" s="28">
        <f>TRUNC(SUMIF(N237:N239, N236, F237:F239),0)</f>
        <v>0</v>
      </c>
      <c r="G240" s="25"/>
      <c r="H240" s="28">
        <f>TRUNC(SUMIF(N237:N239, N236, H237:H239),0)</f>
        <v>0</v>
      </c>
      <c r="I240" s="25"/>
      <c r="J240" s="28">
        <f>TRUNC(SUMIF(N237:N239, N236, J237:J239),0)</f>
        <v>0</v>
      </c>
      <c r="K240" s="25"/>
      <c r="L240" s="28">
        <f>F240+H240+J240</f>
        <v>0</v>
      </c>
      <c r="M240" s="22" t="s">
        <v>52</v>
      </c>
      <c r="N240" s="2" t="s">
        <v>163</v>
      </c>
      <c r="O240" s="2" t="s">
        <v>163</v>
      </c>
      <c r="P240" s="2" t="s">
        <v>52</v>
      </c>
      <c r="Q240" s="2" t="s">
        <v>52</v>
      </c>
      <c r="R240" s="2" t="s">
        <v>52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52</v>
      </c>
      <c r="AX240" s="2" t="s">
        <v>52</v>
      </c>
      <c r="AY240" s="2" t="s">
        <v>52</v>
      </c>
      <c r="AZ240" s="2" t="s">
        <v>52</v>
      </c>
    </row>
    <row r="241" spans="1:52" ht="30" customHeight="1" x14ac:dyDescent="0.3">
      <c r="A241" s="23"/>
      <c r="B241" s="23"/>
      <c r="C241" s="23"/>
      <c r="D241" s="23"/>
      <c r="E241" s="25"/>
      <c r="F241" s="28"/>
      <c r="G241" s="25"/>
      <c r="H241" s="28"/>
      <c r="I241" s="25"/>
      <c r="J241" s="28"/>
      <c r="K241" s="25"/>
      <c r="L241" s="28"/>
      <c r="M241" s="23"/>
    </row>
    <row r="242" spans="1:52" ht="30" customHeight="1" x14ac:dyDescent="0.3">
      <c r="A242" s="19" t="s">
        <v>860</v>
      </c>
      <c r="B242" s="20"/>
      <c r="C242" s="20"/>
      <c r="D242" s="20"/>
      <c r="E242" s="24"/>
      <c r="F242" s="27"/>
      <c r="G242" s="24"/>
      <c r="H242" s="27"/>
      <c r="I242" s="24"/>
      <c r="J242" s="27"/>
      <c r="K242" s="24"/>
      <c r="L242" s="27"/>
      <c r="M242" s="21"/>
      <c r="N242" s="1" t="s">
        <v>127</v>
      </c>
    </row>
    <row r="243" spans="1:52" ht="30" customHeight="1" x14ac:dyDescent="0.3">
      <c r="A243" s="22" t="s">
        <v>861</v>
      </c>
      <c r="B243" s="22" t="s">
        <v>862</v>
      </c>
      <c r="C243" s="22" t="s">
        <v>84</v>
      </c>
      <c r="D243" s="23">
        <v>1</v>
      </c>
      <c r="E243" s="25">
        <f>단가대비표!O56</f>
        <v>0</v>
      </c>
      <c r="F243" s="28">
        <f>TRUNC(E243*D243,1)</f>
        <v>0</v>
      </c>
      <c r="G243" s="25">
        <f>단가대비표!P56</f>
        <v>0</v>
      </c>
      <c r="H243" s="28">
        <f>TRUNC(G243*D243,1)</f>
        <v>0</v>
      </c>
      <c r="I243" s="25">
        <f>단가대비표!V56</f>
        <v>0</v>
      </c>
      <c r="J243" s="28">
        <f>TRUNC(I243*D243,1)</f>
        <v>0</v>
      </c>
      <c r="K243" s="25">
        <f>TRUNC(E243+G243+I243,1)</f>
        <v>0</v>
      </c>
      <c r="L243" s="28">
        <f>TRUNC(F243+H243+J243,1)</f>
        <v>0</v>
      </c>
      <c r="M243" s="22" t="s">
        <v>52</v>
      </c>
      <c r="N243" s="2" t="s">
        <v>127</v>
      </c>
      <c r="O243" s="2" t="s">
        <v>863</v>
      </c>
      <c r="P243" s="2" t="s">
        <v>63</v>
      </c>
      <c r="Q243" s="2" t="s">
        <v>63</v>
      </c>
      <c r="R243" s="2" t="s">
        <v>62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864</v>
      </c>
      <c r="AX243" s="2" t="s">
        <v>52</v>
      </c>
      <c r="AY243" s="2" t="s">
        <v>52</v>
      </c>
      <c r="AZ243" s="2" t="s">
        <v>52</v>
      </c>
    </row>
    <row r="244" spans="1:52" ht="30" customHeight="1" x14ac:dyDescent="0.3">
      <c r="A244" s="22" t="s">
        <v>841</v>
      </c>
      <c r="B244" s="22" t="s">
        <v>111</v>
      </c>
      <c r="C244" s="22" t="s">
        <v>842</v>
      </c>
      <c r="D244" s="23">
        <v>1</v>
      </c>
      <c r="E244" s="25">
        <f>일위대가목록!E42</f>
        <v>0</v>
      </c>
      <c r="F244" s="28">
        <f>TRUNC(E244*D244,1)</f>
        <v>0</v>
      </c>
      <c r="G244" s="25">
        <f>일위대가목록!F42</f>
        <v>0</v>
      </c>
      <c r="H244" s="28">
        <f>TRUNC(G244*D244,1)</f>
        <v>0</v>
      </c>
      <c r="I244" s="25">
        <f>일위대가목록!G42</f>
        <v>0</v>
      </c>
      <c r="J244" s="28">
        <f>TRUNC(I244*D244,1)</f>
        <v>0</v>
      </c>
      <c r="K244" s="25">
        <f>TRUNC(E244+G244+I244,1)</f>
        <v>0</v>
      </c>
      <c r="L244" s="28">
        <f>TRUNC(F244+H244+J244,1)</f>
        <v>0</v>
      </c>
      <c r="M244" s="22" t="s">
        <v>849</v>
      </c>
      <c r="N244" s="2" t="s">
        <v>127</v>
      </c>
      <c r="O244" s="2" t="s">
        <v>848</v>
      </c>
      <c r="P244" s="2" t="s">
        <v>62</v>
      </c>
      <c r="Q244" s="2" t="s">
        <v>63</v>
      </c>
      <c r="R244" s="2" t="s">
        <v>63</v>
      </c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865</v>
      </c>
      <c r="AX244" s="2" t="s">
        <v>52</v>
      </c>
      <c r="AY244" s="2" t="s">
        <v>52</v>
      </c>
      <c r="AZ244" s="2" t="s">
        <v>52</v>
      </c>
    </row>
    <row r="245" spans="1:52" ht="30" customHeight="1" x14ac:dyDescent="0.3">
      <c r="A245" s="22" t="s">
        <v>539</v>
      </c>
      <c r="B245" s="22" t="s">
        <v>52</v>
      </c>
      <c r="C245" s="22" t="s">
        <v>52</v>
      </c>
      <c r="D245" s="23"/>
      <c r="E245" s="25"/>
      <c r="F245" s="28">
        <f>TRUNC(SUMIF(N243:N244, N242, F243:F244),0)</f>
        <v>0</v>
      </c>
      <c r="G245" s="25"/>
      <c r="H245" s="28">
        <f>TRUNC(SUMIF(N243:N244, N242, H243:H244),0)</f>
        <v>0</v>
      </c>
      <c r="I245" s="25"/>
      <c r="J245" s="28">
        <f>TRUNC(SUMIF(N243:N244, N242, J243:J244),0)</f>
        <v>0</v>
      </c>
      <c r="K245" s="25"/>
      <c r="L245" s="28">
        <f>F245+H245+J245</f>
        <v>0</v>
      </c>
      <c r="M245" s="22" t="s">
        <v>52</v>
      </c>
      <c r="N245" s="2" t="s">
        <v>163</v>
      </c>
      <c r="O245" s="2" t="s">
        <v>163</v>
      </c>
      <c r="P245" s="2" t="s">
        <v>52</v>
      </c>
      <c r="Q245" s="2" t="s">
        <v>52</v>
      </c>
      <c r="R245" s="2" t="s">
        <v>52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52</v>
      </c>
      <c r="AX245" s="2" t="s">
        <v>52</v>
      </c>
      <c r="AY245" s="2" t="s">
        <v>52</v>
      </c>
      <c r="AZ245" s="2" t="s">
        <v>52</v>
      </c>
    </row>
    <row r="246" spans="1:52" ht="30" customHeight="1" x14ac:dyDescent="0.3">
      <c r="A246" s="23"/>
      <c r="B246" s="23"/>
      <c r="C246" s="23"/>
      <c r="D246" s="23"/>
      <c r="E246" s="25"/>
      <c r="F246" s="28"/>
      <c r="G246" s="25"/>
      <c r="H246" s="28"/>
      <c r="I246" s="25"/>
      <c r="J246" s="28"/>
      <c r="K246" s="25"/>
      <c r="L246" s="28"/>
      <c r="M246" s="23"/>
    </row>
    <row r="247" spans="1:52" ht="30" customHeight="1" x14ac:dyDescent="0.3">
      <c r="A247" s="19" t="s">
        <v>866</v>
      </c>
      <c r="B247" s="20"/>
      <c r="C247" s="20"/>
      <c r="D247" s="20"/>
      <c r="E247" s="24"/>
      <c r="F247" s="27"/>
      <c r="G247" s="24"/>
      <c r="H247" s="27"/>
      <c r="I247" s="24"/>
      <c r="J247" s="27"/>
      <c r="K247" s="24"/>
      <c r="L247" s="27"/>
      <c r="M247" s="21"/>
      <c r="N247" s="1" t="s">
        <v>141</v>
      </c>
    </row>
    <row r="248" spans="1:52" ht="30" customHeight="1" x14ac:dyDescent="0.3">
      <c r="A248" s="22" t="s">
        <v>861</v>
      </c>
      <c r="B248" s="22" t="s">
        <v>867</v>
      </c>
      <c r="C248" s="22" t="s">
        <v>84</v>
      </c>
      <c r="D248" s="23">
        <v>1</v>
      </c>
      <c r="E248" s="25">
        <f>단가대비표!O57</f>
        <v>0</v>
      </c>
      <c r="F248" s="28">
        <f>TRUNC(E248*D248,1)</f>
        <v>0</v>
      </c>
      <c r="G248" s="25">
        <f>단가대비표!P57</f>
        <v>0</v>
      </c>
      <c r="H248" s="28">
        <f>TRUNC(G248*D248,1)</f>
        <v>0</v>
      </c>
      <c r="I248" s="25">
        <f>단가대비표!V57</f>
        <v>0</v>
      </c>
      <c r="J248" s="28">
        <f>TRUNC(I248*D248,1)</f>
        <v>0</v>
      </c>
      <c r="K248" s="25">
        <f>TRUNC(E248+G248+I248,1)</f>
        <v>0</v>
      </c>
      <c r="L248" s="28">
        <f>TRUNC(F248+H248+J248,1)</f>
        <v>0</v>
      </c>
      <c r="M248" s="22" t="s">
        <v>52</v>
      </c>
      <c r="N248" s="2" t="s">
        <v>141</v>
      </c>
      <c r="O248" s="2" t="s">
        <v>868</v>
      </c>
      <c r="P248" s="2" t="s">
        <v>63</v>
      </c>
      <c r="Q248" s="2" t="s">
        <v>63</v>
      </c>
      <c r="R248" s="2" t="s">
        <v>62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869</v>
      </c>
      <c r="AX248" s="2" t="s">
        <v>52</v>
      </c>
      <c r="AY248" s="2" t="s">
        <v>52</v>
      </c>
      <c r="AZ248" s="2" t="s">
        <v>52</v>
      </c>
    </row>
    <row r="249" spans="1:52" ht="30" customHeight="1" x14ac:dyDescent="0.3">
      <c r="A249" s="22" t="s">
        <v>841</v>
      </c>
      <c r="B249" s="22" t="s">
        <v>103</v>
      </c>
      <c r="C249" s="22" t="s">
        <v>842</v>
      </c>
      <c r="D249" s="23">
        <v>1</v>
      </c>
      <c r="E249" s="25">
        <f>일위대가목록!E41</f>
        <v>0</v>
      </c>
      <c r="F249" s="28">
        <f>TRUNC(E249*D249,1)</f>
        <v>0</v>
      </c>
      <c r="G249" s="25">
        <f>일위대가목록!F41</f>
        <v>0</v>
      </c>
      <c r="H249" s="28">
        <f>TRUNC(G249*D249,1)</f>
        <v>0</v>
      </c>
      <c r="I249" s="25">
        <f>일위대가목록!G41</f>
        <v>0</v>
      </c>
      <c r="J249" s="28">
        <f>TRUNC(I249*D249,1)</f>
        <v>0</v>
      </c>
      <c r="K249" s="25">
        <f>TRUNC(E249+G249+I249,1)</f>
        <v>0</v>
      </c>
      <c r="L249" s="28">
        <f>TRUNC(F249+H249+J249,1)</f>
        <v>0</v>
      </c>
      <c r="M249" s="22" t="s">
        <v>843</v>
      </c>
      <c r="N249" s="2" t="s">
        <v>141</v>
      </c>
      <c r="O249" s="2" t="s">
        <v>840</v>
      </c>
      <c r="P249" s="2" t="s">
        <v>62</v>
      </c>
      <c r="Q249" s="2" t="s">
        <v>63</v>
      </c>
      <c r="R249" s="2" t="s">
        <v>63</v>
      </c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52</v>
      </c>
      <c r="AW249" s="2" t="s">
        <v>870</v>
      </c>
      <c r="AX249" s="2" t="s">
        <v>52</v>
      </c>
      <c r="AY249" s="2" t="s">
        <v>52</v>
      </c>
      <c r="AZ249" s="2" t="s">
        <v>52</v>
      </c>
    </row>
    <row r="250" spans="1:52" ht="30" customHeight="1" x14ac:dyDescent="0.3">
      <c r="A250" s="22" t="s">
        <v>539</v>
      </c>
      <c r="B250" s="22" t="s">
        <v>52</v>
      </c>
      <c r="C250" s="22" t="s">
        <v>52</v>
      </c>
      <c r="D250" s="23"/>
      <c r="E250" s="25"/>
      <c r="F250" s="28">
        <f>TRUNC(SUMIF(N248:N249, N247, F248:F249),0)</f>
        <v>0</v>
      </c>
      <c r="G250" s="25"/>
      <c r="H250" s="28">
        <f>TRUNC(SUMIF(N248:N249, N247, H248:H249),0)</f>
        <v>0</v>
      </c>
      <c r="I250" s="25"/>
      <c r="J250" s="28">
        <f>TRUNC(SUMIF(N248:N249, N247, J248:J249),0)</f>
        <v>0</v>
      </c>
      <c r="K250" s="25"/>
      <c r="L250" s="28">
        <f>F250+H250+J250</f>
        <v>0</v>
      </c>
      <c r="M250" s="22" t="s">
        <v>52</v>
      </c>
      <c r="N250" s="2" t="s">
        <v>163</v>
      </c>
      <c r="O250" s="2" t="s">
        <v>163</v>
      </c>
      <c r="P250" s="2" t="s">
        <v>52</v>
      </c>
      <c r="Q250" s="2" t="s">
        <v>52</v>
      </c>
      <c r="R250" s="2" t="s">
        <v>52</v>
      </c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52</v>
      </c>
      <c r="AX250" s="2" t="s">
        <v>52</v>
      </c>
      <c r="AY250" s="2" t="s">
        <v>52</v>
      </c>
      <c r="AZ250" s="2" t="s">
        <v>52</v>
      </c>
    </row>
    <row r="251" spans="1:52" ht="30" customHeight="1" x14ac:dyDescent="0.3">
      <c r="A251" s="23"/>
      <c r="B251" s="23"/>
      <c r="C251" s="23"/>
      <c r="D251" s="23"/>
      <c r="E251" s="25"/>
      <c r="F251" s="28"/>
      <c r="G251" s="25"/>
      <c r="H251" s="28"/>
      <c r="I251" s="25"/>
      <c r="J251" s="28"/>
      <c r="K251" s="25"/>
      <c r="L251" s="28"/>
      <c r="M251" s="23"/>
    </row>
    <row r="252" spans="1:52" ht="30" customHeight="1" x14ac:dyDescent="0.3">
      <c r="A252" s="19" t="s">
        <v>871</v>
      </c>
      <c r="B252" s="20"/>
      <c r="C252" s="20"/>
      <c r="D252" s="20"/>
      <c r="E252" s="24"/>
      <c r="F252" s="27"/>
      <c r="G252" s="24"/>
      <c r="H252" s="27"/>
      <c r="I252" s="24"/>
      <c r="J252" s="27"/>
      <c r="K252" s="24"/>
      <c r="L252" s="27"/>
      <c r="M252" s="21"/>
      <c r="N252" s="1" t="s">
        <v>143</v>
      </c>
    </row>
    <row r="253" spans="1:52" ht="30" customHeight="1" x14ac:dyDescent="0.3">
      <c r="A253" s="22" t="s">
        <v>861</v>
      </c>
      <c r="B253" s="22" t="s">
        <v>872</v>
      </c>
      <c r="C253" s="22" t="s">
        <v>84</v>
      </c>
      <c r="D253" s="23">
        <v>1</v>
      </c>
      <c r="E253" s="25">
        <f>단가대비표!O58</f>
        <v>0</v>
      </c>
      <c r="F253" s="28">
        <f>TRUNC(E253*D253,1)</f>
        <v>0</v>
      </c>
      <c r="G253" s="25">
        <f>단가대비표!P58</f>
        <v>0</v>
      </c>
      <c r="H253" s="28">
        <f>TRUNC(G253*D253,1)</f>
        <v>0</v>
      </c>
      <c r="I253" s="25">
        <f>단가대비표!V58</f>
        <v>0</v>
      </c>
      <c r="J253" s="28">
        <f>TRUNC(I253*D253,1)</f>
        <v>0</v>
      </c>
      <c r="K253" s="25">
        <f>TRUNC(E253+G253+I253,1)</f>
        <v>0</v>
      </c>
      <c r="L253" s="28">
        <f>TRUNC(F253+H253+J253,1)</f>
        <v>0</v>
      </c>
      <c r="M253" s="22" t="s">
        <v>52</v>
      </c>
      <c r="N253" s="2" t="s">
        <v>143</v>
      </c>
      <c r="O253" s="2" t="s">
        <v>873</v>
      </c>
      <c r="P253" s="2" t="s">
        <v>63</v>
      </c>
      <c r="Q253" s="2" t="s">
        <v>63</v>
      </c>
      <c r="R253" s="2" t="s">
        <v>62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874</v>
      </c>
      <c r="AX253" s="2" t="s">
        <v>52</v>
      </c>
      <c r="AY253" s="2" t="s">
        <v>52</v>
      </c>
      <c r="AZ253" s="2" t="s">
        <v>52</v>
      </c>
    </row>
    <row r="254" spans="1:52" ht="30" customHeight="1" x14ac:dyDescent="0.3">
      <c r="A254" s="22" t="s">
        <v>841</v>
      </c>
      <c r="B254" s="22" t="s">
        <v>111</v>
      </c>
      <c r="C254" s="22" t="s">
        <v>842</v>
      </c>
      <c r="D254" s="23">
        <v>1</v>
      </c>
      <c r="E254" s="25">
        <f>일위대가목록!E42</f>
        <v>0</v>
      </c>
      <c r="F254" s="28">
        <f>TRUNC(E254*D254,1)</f>
        <v>0</v>
      </c>
      <c r="G254" s="25">
        <f>일위대가목록!F42</f>
        <v>0</v>
      </c>
      <c r="H254" s="28">
        <f>TRUNC(G254*D254,1)</f>
        <v>0</v>
      </c>
      <c r="I254" s="25">
        <f>일위대가목록!G42</f>
        <v>0</v>
      </c>
      <c r="J254" s="28">
        <f>TRUNC(I254*D254,1)</f>
        <v>0</v>
      </c>
      <c r="K254" s="25">
        <f>TRUNC(E254+G254+I254,1)</f>
        <v>0</v>
      </c>
      <c r="L254" s="28">
        <f>TRUNC(F254+H254+J254,1)</f>
        <v>0</v>
      </c>
      <c r="M254" s="22" t="s">
        <v>849</v>
      </c>
      <c r="N254" s="2" t="s">
        <v>143</v>
      </c>
      <c r="O254" s="2" t="s">
        <v>848</v>
      </c>
      <c r="P254" s="2" t="s">
        <v>62</v>
      </c>
      <c r="Q254" s="2" t="s">
        <v>63</v>
      </c>
      <c r="R254" s="2" t="s">
        <v>63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875</v>
      </c>
      <c r="AX254" s="2" t="s">
        <v>52</v>
      </c>
      <c r="AY254" s="2" t="s">
        <v>52</v>
      </c>
      <c r="AZ254" s="2" t="s">
        <v>52</v>
      </c>
    </row>
    <row r="255" spans="1:52" ht="30" customHeight="1" x14ac:dyDescent="0.3">
      <c r="A255" s="22" t="s">
        <v>539</v>
      </c>
      <c r="B255" s="22" t="s">
        <v>52</v>
      </c>
      <c r="C255" s="22" t="s">
        <v>52</v>
      </c>
      <c r="D255" s="23"/>
      <c r="E255" s="25"/>
      <c r="F255" s="28">
        <f>TRUNC(SUMIF(N253:N254, N252, F253:F254),0)</f>
        <v>0</v>
      </c>
      <c r="G255" s="25"/>
      <c r="H255" s="28">
        <f>TRUNC(SUMIF(N253:N254, N252, H253:H254),0)</f>
        <v>0</v>
      </c>
      <c r="I255" s="25"/>
      <c r="J255" s="28">
        <f>TRUNC(SUMIF(N253:N254, N252, J253:J254),0)</f>
        <v>0</v>
      </c>
      <c r="K255" s="25"/>
      <c r="L255" s="28">
        <f>F255+H255+J255</f>
        <v>0</v>
      </c>
      <c r="M255" s="22" t="s">
        <v>52</v>
      </c>
      <c r="N255" s="2" t="s">
        <v>163</v>
      </c>
      <c r="O255" s="2" t="s">
        <v>163</v>
      </c>
      <c r="P255" s="2" t="s">
        <v>52</v>
      </c>
      <c r="Q255" s="2" t="s">
        <v>52</v>
      </c>
      <c r="R255" s="2" t="s">
        <v>52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52</v>
      </c>
      <c r="AX255" s="2" t="s">
        <v>52</v>
      </c>
      <c r="AY255" s="2" t="s">
        <v>52</v>
      </c>
      <c r="AZ255" s="2" t="s">
        <v>52</v>
      </c>
    </row>
    <row r="256" spans="1:52" ht="30" customHeight="1" x14ac:dyDescent="0.3">
      <c r="A256" s="23"/>
      <c r="B256" s="23"/>
      <c r="C256" s="23"/>
      <c r="D256" s="23"/>
      <c r="E256" s="25"/>
      <c r="F256" s="28"/>
      <c r="G256" s="25"/>
      <c r="H256" s="28"/>
      <c r="I256" s="25"/>
      <c r="J256" s="28"/>
      <c r="K256" s="25"/>
      <c r="L256" s="28"/>
      <c r="M256" s="23"/>
    </row>
    <row r="257" spans="1:52" ht="30" customHeight="1" x14ac:dyDescent="0.3">
      <c r="A257" s="19" t="s">
        <v>876</v>
      </c>
      <c r="B257" s="20"/>
      <c r="C257" s="20"/>
      <c r="D257" s="20"/>
      <c r="E257" s="24"/>
      <c r="F257" s="27"/>
      <c r="G257" s="24"/>
      <c r="H257" s="27"/>
      <c r="I257" s="24"/>
      <c r="J257" s="27"/>
      <c r="K257" s="24"/>
      <c r="L257" s="27"/>
      <c r="M257" s="21"/>
      <c r="N257" s="1" t="s">
        <v>131</v>
      </c>
    </row>
    <row r="258" spans="1:52" ht="30" customHeight="1" x14ac:dyDescent="0.3">
      <c r="A258" s="22" t="s">
        <v>877</v>
      </c>
      <c r="B258" s="22" t="s">
        <v>878</v>
      </c>
      <c r="C258" s="22" t="s">
        <v>84</v>
      </c>
      <c r="D258" s="23">
        <v>1</v>
      </c>
      <c r="E258" s="25">
        <f>단가대비표!O37</f>
        <v>0</v>
      </c>
      <c r="F258" s="28">
        <f>TRUNC(E258*D258,1)</f>
        <v>0</v>
      </c>
      <c r="G258" s="25">
        <f>단가대비표!P37</f>
        <v>0</v>
      </c>
      <c r="H258" s="28">
        <f>TRUNC(G258*D258,1)</f>
        <v>0</v>
      </c>
      <c r="I258" s="25">
        <f>단가대비표!V37</f>
        <v>0</v>
      </c>
      <c r="J258" s="28">
        <f>TRUNC(I258*D258,1)</f>
        <v>0</v>
      </c>
      <c r="K258" s="25">
        <f>TRUNC(E258+G258+I258,1)</f>
        <v>0</v>
      </c>
      <c r="L258" s="28">
        <f>TRUNC(F258+H258+J258,1)</f>
        <v>0</v>
      </c>
      <c r="M258" s="22" t="s">
        <v>52</v>
      </c>
      <c r="N258" s="2" t="s">
        <v>131</v>
      </c>
      <c r="O258" s="2" t="s">
        <v>879</v>
      </c>
      <c r="P258" s="2" t="s">
        <v>63</v>
      </c>
      <c r="Q258" s="2" t="s">
        <v>63</v>
      </c>
      <c r="R258" s="2" t="s">
        <v>62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880</v>
      </c>
      <c r="AX258" s="2" t="s">
        <v>52</v>
      </c>
      <c r="AY258" s="2" t="s">
        <v>52</v>
      </c>
      <c r="AZ258" s="2" t="s">
        <v>52</v>
      </c>
    </row>
    <row r="259" spans="1:52" ht="30" customHeight="1" x14ac:dyDescent="0.3">
      <c r="A259" s="22" t="s">
        <v>841</v>
      </c>
      <c r="B259" s="22" t="s">
        <v>103</v>
      </c>
      <c r="C259" s="22" t="s">
        <v>842</v>
      </c>
      <c r="D259" s="23">
        <v>1</v>
      </c>
      <c r="E259" s="25">
        <f>일위대가목록!E41</f>
        <v>0</v>
      </c>
      <c r="F259" s="28">
        <f>TRUNC(E259*D259,1)</f>
        <v>0</v>
      </c>
      <c r="G259" s="25">
        <f>일위대가목록!F41</f>
        <v>0</v>
      </c>
      <c r="H259" s="28">
        <f>TRUNC(G259*D259,1)</f>
        <v>0</v>
      </c>
      <c r="I259" s="25">
        <f>일위대가목록!G41</f>
        <v>0</v>
      </c>
      <c r="J259" s="28">
        <f>TRUNC(I259*D259,1)</f>
        <v>0</v>
      </c>
      <c r="K259" s="25">
        <f>TRUNC(E259+G259+I259,1)</f>
        <v>0</v>
      </c>
      <c r="L259" s="28">
        <f>TRUNC(F259+H259+J259,1)</f>
        <v>0</v>
      </c>
      <c r="M259" s="22" t="s">
        <v>843</v>
      </c>
      <c r="N259" s="2" t="s">
        <v>131</v>
      </c>
      <c r="O259" s="2" t="s">
        <v>840</v>
      </c>
      <c r="P259" s="2" t="s">
        <v>62</v>
      </c>
      <c r="Q259" s="2" t="s">
        <v>63</v>
      </c>
      <c r="R259" s="2" t="s">
        <v>63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881</v>
      </c>
      <c r="AX259" s="2" t="s">
        <v>52</v>
      </c>
      <c r="AY259" s="2" t="s">
        <v>52</v>
      </c>
      <c r="AZ259" s="2" t="s">
        <v>52</v>
      </c>
    </row>
    <row r="260" spans="1:52" ht="30" customHeight="1" x14ac:dyDescent="0.3">
      <c r="A260" s="22" t="s">
        <v>539</v>
      </c>
      <c r="B260" s="22" t="s">
        <v>52</v>
      </c>
      <c r="C260" s="22" t="s">
        <v>52</v>
      </c>
      <c r="D260" s="23"/>
      <c r="E260" s="25"/>
      <c r="F260" s="28">
        <f>TRUNC(SUMIF(N258:N259, N257, F258:F259),0)</f>
        <v>0</v>
      </c>
      <c r="G260" s="25"/>
      <c r="H260" s="28">
        <f>TRUNC(SUMIF(N258:N259, N257, H258:H259),0)</f>
        <v>0</v>
      </c>
      <c r="I260" s="25"/>
      <c r="J260" s="28">
        <f>TRUNC(SUMIF(N258:N259, N257, J258:J259),0)</f>
        <v>0</v>
      </c>
      <c r="K260" s="25"/>
      <c r="L260" s="28">
        <f>F260+H260+J260</f>
        <v>0</v>
      </c>
      <c r="M260" s="22" t="s">
        <v>52</v>
      </c>
      <c r="N260" s="2" t="s">
        <v>163</v>
      </c>
      <c r="O260" s="2" t="s">
        <v>163</v>
      </c>
      <c r="P260" s="2" t="s">
        <v>52</v>
      </c>
      <c r="Q260" s="2" t="s">
        <v>52</v>
      </c>
      <c r="R260" s="2" t="s">
        <v>52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52</v>
      </c>
      <c r="AX260" s="2" t="s">
        <v>52</v>
      </c>
      <c r="AY260" s="2" t="s">
        <v>52</v>
      </c>
      <c r="AZ260" s="2" t="s">
        <v>52</v>
      </c>
    </row>
    <row r="261" spans="1:52" ht="30" customHeight="1" x14ac:dyDescent="0.3">
      <c r="A261" s="23"/>
      <c r="B261" s="23"/>
      <c r="C261" s="23"/>
      <c r="D261" s="23"/>
      <c r="E261" s="25"/>
      <c r="F261" s="28"/>
      <c r="G261" s="25"/>
      <c r="H261" s="28"/>
      <c r="I261" s="25"/>
      <c r="J261" s="28"/>
      <c r="K261" s="25"/>
      <c r="L261" s="28"/>
      <c r="M261" s="23"/>
    </row>
    <row r="262" spans="1:52" ht="30" customHeight="1" x14ac:dyDescent="0.3">
      <c r="A262" s="19" t="s">
        <v>882</v>
      </c>
      <c r="B262" s="20"/>
      <c r="C262" s="20"/>
      <c r="D262" s="20"/>
      <c r="E262" s="24"/>
      <c r="F262" s="27"/>
      <c r="G262" s="24"/>
      <c r="H262" s="27"/>
      <c r="I262" s="24"/>
      <c r="J262" s="27"/>
      <c r="K262" s="24"/>
      <c r="L262" s="27"/>
      <c r="M262" s="21"/>
      <c r="N262" s="1" t="s">
        <v>133</v>
      </c>
    </row>
    <row r="263" spans="1:52" ht="30" customHeight="1" x14ac:dyDescent="0.3">
      <c r="A263" s="22" t="s">
        <v>877</v>
      </c>
      <c r="B263" s="22" t="s">
        <v>883</v>
      </c>
      <c r="C263" s="22" t="s">
        <v>84</v>
      </c>
      <c r="D263" s="23">
        <v>1</v>
      </c>
      <c r="E263" s="25">
        <f>단가대비표!O38</f>
        <v>0</v>
      </c>
      <c r="F263" s="28">
        <f>TRUNC(E263*D263,1)</f>
        <v>0</v>
      </c>
      <c r="G263" s="25">
        <f>단가대비표!P38</f>
        <v>0</v>
      </c>
      <c r="H263" s="28">
        <f>TRUNC(G263*D263,1)</f>
        <v>0</v>
      </c>
      <c r="I263" s="25">
        <f>단가대비표!V38</f>
        <v>0</v>
      </c>
      <c r="J263" s="28">
        <f>TRUNC(I263*D263,1)</f>
        <v>0</v>
      </c>
      <c r="K263" s="25">
        <f>TRUNC(E263+G263+I263,1)</f>
        <v>0</v>
      </c>
      <c r="L263" s="28">
        <f>TRUNC(F263+H263+J263,1)</f>
        <v>0</v>
      </c>
      <c r="M263" s="22" t="s">
        <v>52</v>
      </c>
      <c r="N263" s="2" t="s">
        <v>133</v>
      </c>
      <c r="O263" s="2" t="s">
        <v>884</v>
      </c>
      <c r="P263" s="2" t="s">
        <v>63</v>
      </c>
      <c r="Q263" s="2" t="s">
        <v>63</v>
      </c>
      <c r="R263" s="2" t="s">
        <v>62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885</v>
      </c>
      <c r="AX263" s="2" t="s">
        <v>52</v>
      </c>
      <c r="AY263" s="2" t="s">
        <v>52</v>
      </c>
      <c r="AZ263" s="2" t="s">
        <v>52</v>
      </c>
    </row>
    <row r="264" spans="1:52" ht="30" customHeight="1" x14ac:dyDescent="0.3">
      <c r="A264" s="22" t="s">
        <v>841</v>
      </c>
      <c r="B264" s="22" t="s">
        <v>111</v>
      </c>
      <c r="C264" s="22" t="s">
        <v>842</v>
      </c>
      <c r="D264" s="23">
        <v>1</v>
      </c>
      <c r="E264" s="25">
        <f>일위대가목록!E42</f>
        <v>0</v>
      </c>
      <c r="F264" s="28">
        <f>TRUNC(E264*D264,1)</f>
        <v>0</v>
      </c>
      <c r="G264" s="25">
        <f>일위대가목록!F42</f>
        <v>0</v>
      </c>
      <c r="H264" s="28">
        <f>TRUNC(G264*D264,1)</f>
        <v>0</v>
      </c>
      <c r="I264" s="25">
        <f>일위대가목록!G42</f>
        <v>0</v>
      </c>
      <c r="J264" s="28">
        <f>TRUNC(I264*D264,1)</f>
        <v>0</v>
      </c>
      <c r="K264" s="25">
        <f>TRUNC(E264+G264+I264,1)</f>
        <v>0</v>
      </c>
      <c r="L264" s="28">
        <f>TRUNC(F264+H264+J264,1)</f>
        <v>0</v>
      </c>
      <c r="M264" s="22" t="s">
        <v>849</v>
      </c>
      <c r="N264" s="2" t="s">
        <v>133</v>
      </c>
      <c r="O264" s="2" t="s">
        <v>848</v>
      </c>
      <c r="P264" s="2" t="s">
        <v>62</v>
      </c>
      <c r="Q264" s="2" t="s">
        <v>63</v>
      </c>
      <c r="R264" s="2" t="s">
        <v>63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886</v>
      </c>
      <c r="AX264" s="2" t="s">
        <v>52</v>
      </c>
      <c r="AY264" s="2" t="s">
        <v>52</v>
      </c>
      <c r="AZ264" s="2" t="s">
        <v>52</v>
      </c>
    </row>
    <row r="265" spans="1:52" ht="30" customHeight="1" x14ac:dyDescent="0.3">
      <c r="A265" s="22" t="s">
        <v>539</v>
      </c>
      <c r="B265" s="22" t="s">
        <v>52</v>
      </c>
      <c r="C265" s="22" t="s">
        <v>52</v>
      </c>
      <c r="D265" s="23"/>
      <c r="E265" s="25"/>
      <c r="F265" s="28">
        <f>TRUNC(SUMIF(N263:N264, N262, F263:F264),0)</f>
        <v>0</v>
      </c>
      <c r="G265" s="25"/>
      <c r="H265" s="28">
        <f>TRUNC(SUMIF(N263:N264, N262, H263:H264),0)</f>
        <v>0</v>
      </c>
      <c r="I265" s="25"/>
      <c r="J265" s="28">
        <f>TRUNC(SUMIF(N263:N264, N262, J263:J264),0)</f>
        <v>0</v>
      </c>
      <c r="K265" s="25"/>
      <c r="L265" s="28">
        <f>F265+H265+J265</f>
        <v>0</v>
      </c>
      <c r="M265" s="22" t="s">
        <v>52</v>
      </c>
      <c r="N265" s="2" t="s">
        <v>163</v>
      </c>
      <c r="O265" s="2" t="s">
        <v>163</v>
      </c>
      <c r="P265" s="2" t="s">
        <v>52</v>
      </c>
      <c r="Q265" s="2" t="s">
        <v>52</v>
      </c>
      <c r="R265" s="2" t="s">
        <v>52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52</v>
      </c>
      <c r="AX265" s="2" t="s">
        <v>52</v>
      </c>
      <c r="AY265" s="2" t="s">
        <v>52</v>
      </c>
      <c r="AZ265" s="2" t="s">
        <v>52</v>
      </c>
    </row>
    <row r="266" spans="1:52" ht="30" customHeight="1" x14ac:dyDescent="0.3">
      <c r="A266" s="23"/>
      <c r="B266" s="23"/>
      <c r="C266" s="23"/>
      <c r="D266" s="23"/>
      <c r="E266" s="25"/>
      <c r="F266" s="28"/>
      <c r="G266" s="25"/>
      <c r="H266" s="28"/>
      <c r="I266" s="25"/>
      <c r="J266" s="28"/>
      <c r="K266" s="25"/>
      <c r="L266" s="28"/>
      <c r="M266" s="23"/>
    </row>
    <row r="267" spans="1:52" ht="30" customHeight="1" x14ac:dyDescent="0.3">
      <c r="A267" s="19" t="s">
        <v>887</v>
      </c>
      <c r="B267" s="20"/>
      <c r="C267" s="20"/>
      <c r="D267" s="20"/>
      <c r="E267" s="24"/>
      <c r="F267" s="27"/>
      <c r="G267" s="24"/>
      <c r="H267" s="27"/>
      <c r="I267" s="24"/>
      <c r="J267" s="27"/>
      <c r="K267" s="24"/>
      <c r="L267" s="27"/>
      <c r="M267" s="21"/>
      <c r="N267" s="1" t="s">
        <v>888</v>
      </c>
    </row>
    <row r="268" spans="1:52" ht="30" customHeight="1" x14ac:dyDescent="0.3">
      <c r="A268" s="22" t="s">
        <v>706</v>
      </c>
      <c r="B268" s="22" t="s">
        <v>363</v>
      </c>
      <c r="C268" s="22" t="s">
        <v>364</v>
      </c>
      <c r="D268" s="23">
        <v>0.26</v>
      </c>
      <c r="E268" s="25">
        <f>단가대비표!O72</f>
        <v>0</v>
      </c>
      <c r="F268" s="28">
        <f>TRUNC(E268*D268,1)</f>
        <v>0</v>
      </c>
      <c r="G268" s="25">
        <f>단가대비표!P72</f>
        <v>0</v>
      </c>
      <c r="H268" s="28">
        <f>TRUNC(G268*D268,1)</f>
        <v>0</v>
      </c>
      <c r="I268" s="25">
        <f>단가대비표!V72</f>
        <v>0</v>
      </c>
      <c r="J268" s="28">
        <f>TRUNC(I268*D268,1)</f>
        <v>0</v>
      </c>
      <c r="K268" s="25">
        <f t="shared" ref="K268:L270" si="28">TRUNC(E268+G268+I268,1)</f>
        <v>0</v>
      </c>
      <c r="L268" s="28">
        <f t="shared" si="28"/>
        <v>0</v>
      </c>
      <c r="M268" s="22" t="s">
        <v>52</v>
      </c>
      <c r="N268" s="2" t="s">
        <v>888</v>
      </c>
      <c r="O268" s="2" t="s">
        <v>707</v>
      </c>
      <c r="P268" s="2" t="s">
        <v>63</v>
      </c>
      <c r="Q268" s="2" t="s">
        <v>63</v>
      </c>
      <c r="R268" s="2" t="s">
        <v>62</v>
      </c>
      <c r="S268" s="3"/>
      <c r="T268" s="3"/>
      <c r="U268" s="3"/>
      <c r="V268" s="3">
        <v>1</v>
      </c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891</v>
      </c>
      <c r="AX268" s="2" t="s">
        <v>52</v>
      </c>
      <c r="AY268" s="2" t="s">
        <v>52</v>
      </c>
      <c r="AZ268" s="2" t="s">
        <v>52</v>
      </c>
    </row>
    <row r="269" spans="1:52" ht="30" customHeight="1" x14ac:dyDescent="0.3">
      <c r="A269" s="22" t="s">
        <v>370</v>
      </c>
      <c r="B269" s="22" t="s">
        <v>363</v>
      </c>
      <c r="C269" s="22" t="s">
        <v>364</v>
      </c>
      <c r="D269" s="23">
        <v>0.114</v>
      </c>
      <c r="E269" s="25">
        <f>단가대비표!O65</f>
        <v>0</v>
      </c>
      <c r="F269" s="28">
        <f>TRUNC(E269*D269,1)</f>
        <v>0</v>
      </c>
      <c r="G269" s="25">
        <f>단가대비표!P65</f>
        <v>0</v>
      </c>
      <c r="H269" s="28">
        <f>TRUNC(G269*D269,1)</f>
        <v>0</v>
      </c>
      <c r="I269" s="25">
        <f>단가대비표!V65</f>
        <v>0</v>
      </c>
      <c r="J269" s="28">
        <f>TRUNC(I269*D269,1)</f>
        <v>0</v>
      </c>
      <c r="K269" s="25">
        <f t="shared" si="28"/>
        <v>0</v>
      </c>
      <c r="L269" s="28">
        <f t="shared" si="28"/>
        <v>0</v>
      </c>
      <c r="M269" s="22" t="s">
        <v>52</v>
      </c>
      <c r="N269" s="2" t="s">
        <v>888</v>
      </c>
      <c r="O269" s="2" t="s">
        <v>371</v>
      </c>
      <c r="P269" s="2" t="s">
        <v>63</v>
      </c>
      <c r="Q269" s="2" t="s">
        <v>63</v>
      </c>
      <c r="R269" s="2" t="s">
        <v>62</v>
      </c>
      <c r="S269" s="3"/>
      <c r="T269" s="3"/>
      <c r="U269" s="3"/>
      <c r="V269" s="3">
        <v>1</v>
      </c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892</v>
      </c>
      <c r="AX269" s="2" t="s">
        <v>52</v>
      </c>
      <c r="AY269" s="2" t="s">
        <v>52</v>
      </c>
      <c r="AZ269" s="2" t="s">
        <v>52</v>
      </c>
    </row>
    <row r="270" spans="1:52" ht="30" customHeight="1" x14ac:dyDescent="0.3">
      <c r="A270" s="22" t="s">
        <v>667</v>
      </c>
      <c r="B270" s="22" t="s">
        <v>710</v>
      </c>
      <c r="C270" s="22" t="s">
        <v>178</v>
      </c>
      <c r="D270" s="23">
        <v>1</v>
      </c>
      <c r="E270" s="25">
        <f>TRUNC(SUMIF(V268:V270, RIGHTB(O270, 1), H268:H270)*U270, 2)</f>
        <v>0</v>
      </c>
      <c r="F270" s="28">
        <f>TRUNC(E270*D270,1)</f>
        <v>0</v>
      </c>
      <c r="G270" s="25">
        <v>0</v>
      </c>
      <c r="H270" s="28">
        <f>TRUNC(G270*D270,1)</f>
        <v>0</v>
      </c>
      <c r="I270" s="25">
        <v>0</v>
      </c>
      <c r="J270" s="28">
        <f>TRUNC(I270*D270,1)</f>
        <v>0</v>
      </c>
      <c r="K270" s="25">
        <f t="shared" si="28"/>
        <v>0</v>
      </c>
      <c r="L270" s="28">
        <f t="shared" si="28"/>
        <v>0</v>
      </c>
      <c r="M270" s="22" t="s">
        <v>52</v>
      </c>
      <c r="N270" s="2" t="s">
        <v>888</v>
      </c>
      <c r="O270" s="2" t="s">
        <v>461</v>
      </c>
      <c r="P270" s="2" t="s">
        <v>63</v>
      </c>
      <c r="Q270" s="2" t="s">
        <v>63</v>
      </c>
      <c r="R270" s="2" t="s">
        <v>63</v>
      </c>
      <c r="S270" s="3">
        <v>1</v>
      </c>
      <c r="T270" s="3">
        <v>0</v>
      </c>
      <c r="U270" s="3">
        <v>0.02</v>
      </c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893</v>
      </c>
      <c r="AX270" s="2" t="s">
        <v>52</v>
      </c>
      <c r="AY270" s="2" t="s">
        <v>52</v>
      </c>
      <c r="AZ270" s="2" t="s">
        <v>52</v>
      </c>
    </row>
    <row r="271" spans="1:52" ht="30" customHeight="1" x14ac:dyDescent="0.3">
      <c r="A271" s="22" t="s">
        <v>539</v>
      </c>
      <c r="B271" s="22" t="s">
        <v>52</v>
      </c>
      <c r="C271" s="22" t="s">
        <v>52</v>
      </c>
      <c r="D271" s="23"/>
      <c r="E271" s="25"/>
      <c r="F271" s="28">
        <f>TRUNC(SUMIF(N268:N270, N267, F268:F270),0)</f>
        <v>0</v>
      </c>
      <c r="G271" s="25"/>
      <c r="H271" s="28">
        <f>TRUNC(SUMIF(N268:N270, N267, H268:H270),0)</f>
        <v>0</v>
      </c>
      <c r="I271" s="25"/>
      <c r="J271" s="28">
        <f>TRUNC(SUMIF(N268:N270, N267, J268:J270),0)</f>
        <v>0</v>
      </c>
      <c r="K271" s="25"/>
      <c r="L271" s="28">
        <f>F271+H271+J271</f>
        <v>0</v>
      </c>
      <c r="M271" s="22" t="s">
        <v>52</v>
      </c>
      <c r="N271" s="2" t="s">
        <v>163</v>
      </c>
      <c r="O271" s="2" t="s">
        <v>163</v>
      </c>
      <c r="P271" s="2" t="s">
        <v>52</v>
      </c>
      <c r="Q271" s="2" t="s">
        <v>52</v>
      </c>
      <c r="R271" s="2" t="s">
        <v>52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52</v>
      </c>
      <c r="AW271" s="2" t="s">
        <v>52</v>
      </c>
      <c r="AX271" s="2" t="s">
        <v>52</v>
      </c>
      <c r="AY271" s="2" t="s">
        <v>52</v>
      </c>
      <c r="AZ271" s="2" t="s">
        <v>52</v>
      </c>
    </row>
    <row r="272" spans="1:52" ht="30" customHeight="1" x14ac:dyDescent="0.3">
      <c r="A272" s="23"/>
      <c r="B272" s="23"/>
      <c r="C272" s="23"/>
      <c r="D272" s="23"/>
      <c r="E272" s="25"/>
      <c r="F272" s="28"/>
      <c r="G272" s="25"/>
      <c r="H272" s="28"/>
      <c r="I272" s="25"/>
      <c r="J272" s="28"/>
      <c r="K272" s="25"/>
      <c r="L272" s="28"/>
      <c r="M272" s="23"/>
    </row>
    <row r="273" spans="1:52" ht="30" customHeight="1" x14ac:dyDescent="0.3">
      <c r="A273" s="19" t="s">
        <v>894</v>
      </c>
      <c r="B273" s="20"/>
      <c r="C273" s="20"/>
      <c r="D273" s="20"/>
      <c r="E273" s="24"/>
      <c r="F273" s="27"/>
      <c r="G273" s="24"/>
      <c r="H273" s="27"/>
      <c r="I273" s="24"/>
      <c r="J273" s="27"/>
      <c r="K273" s="24"/>
      <c r="L273" s="27"/>
      <c r="M273" s="21"/>
      <c r="N273" s="1" t="s">
        <v>895</v>
      </c>
    </row>
    <row r="274" spans="1:52" ht="30" customHeight="1" x14ac:dyDescent="0.3">
      <c r="A274" s="22" t="s">
        <v>706</v>
      </c>
      <c r="B274" s="22" t="s">
        <v>363</v>
      </c>
      <c r="C274" s="22" t="s">
        <v>364</v>
      </c>
      <c r="D274" s="23">
        <v>0.56000000000000005</v>
      </c>
      <c r="E274" s="25">
        <f>단가대비표!O72</f>
        <v>0</v>
      </c>
      <c r="F274" s="28">
        <f>TRUNC(E274*D274,1)</f>
        <v>0</v>
      </c>
      <c r="G274" s="25">
        <f>단가대비표!P72</f>
        <v>0</v>
      </c>
      <c r="H274" s="28">
        <f>TRUNC(G274*D274,1)</f>
        <v>0</v>
      </c>
      <c r="I274" s="25">
        <f>단가대비표!V72</f>
        <v>0</v>
      </c>
      <c r="J274" s="28">
        <f>TRUNC(I274*D274,1)</f>
        <v>0</v>
      </c>
      <c r="K274" s="25">
        <f t="shared" ref="K274:L276" si="29">TRUNC(E274+G274+I274,1)</f>
        <v>0</v>
      </c>
      <c r="L274" s="28">
        <f t="shared" si="29"/>
        <v>0</v>
      </c>
      <c r="M274" s="22" t="s">
        <v>52</v>
      </c>
      <c r="N274" s="2" t="s">
        <v>895</v>
      </c>
      <c r="O274" s="2" t="s">
        <v>707</v>
      </c>
      <c r="P274" s="2" t="s">
        <v>63</v>
      </c>
      <c r="Q274" s="2" t="s">
        <v>63</v>
      </c>
      <c r="R274" s="2" t="s">
        <v>62</v>
      </c>
      <c r="S274" s="3"/>
      <c r="T274" s="3"/>
      <c r="U274" s="3"/>
      <c r="V274" s="3">
        <v>1</v>
      </c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897</v>
      </c>
      <c r="AX274" s="2" t="s">
        <v>52</v>
      </c>
      <c r="AY274" s="2" t="s">
        <v>52</v>
      </c>
      <c r="AZ274" s="2" t="s">
        <v>52</v>
      </c>
    </row>
    <row r="275" spans="1:52" ht="30" customHeight="1" x14ac:dyDescent="0.3">
      <c r="A275" s="22" t="s">
        <v>370</v>
      </c>
      <c r="B275" s="22" t="s">
        <v>363</v>
      </c>
      <c r="C275" s="22" t="s">
        <v>364</v>
      </c>
      <c r="D275" s="23">
        <v>0.193</v>
      </c>
      <c r="E275" s="25">
        <f>단가대비표!O65</f>
        <v>0</v>
      </c>
      <c r="F275" s="28">
        <f>TRUNC(E275*D275,1)</f>
        <v>0</v>
      </c>
      <c r="G275" s="25">
        <f>단가대비표!P65</f>
        <v>0</v>
      </c>
      <c r="H275" s="28">
        <f>TRUNC(G275*D275,1)</f>
        <v>0</v>
      </c>
      <c r="I275" s="25">
        <f>단가대비표!V65</f>
        <v>0</v>
      </c>
      <c r="J275" s="28">
        <f>TRUNC(I275*D275,1)</f>
        <v>0</v>
      </c>
      <c r="K275" s="25">
        <f t="shared" si="29"/>
        <v>0</v>
      </c>
      <c r="L275" s="28">
        <f t="shared" si="29"/>
        <v>0</v>
      </c>
      <c r="M275" s="22" t="s">
        <v>52</v>
      </c>
      <c r="N275" s="2" t="s">
        <v>895</v>
      </c>
      <c r="O275" s="2" t="s">
        <v>371</v>
      </c>
      <c r="P275" s="2" t="s">
        <v>63</v>
      </c>
      <c r="Q275" s="2" t="s">
        <v>63</v>
      </c>
      <c r="R275" s="2" t="s">
        <v>62</v>
      </c>
      <c r="S275" s="3"/>
      <c r="T275" s="3"/>
      <c r="U275" s="3"/>
      <c r="V275" s="3">
        <v>1</v>
      </c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898</v>
      </c>
      <c r="AX275" s="2" t="s">
        <v>52</v>
      </c>
      <c r="AY275" s="2" t="s">
        <v>52</v>
      </c>
      <c r="AZ275" s="2" t="s">
        <v>52</v>
      </c>
    </row>
    <row r="276" spans="1:52" ht="30" customHeight="1" x14ac:dyDescent="0.3">
      <c r="A276" s="22" t="s">
        <v>667</v>
      </c>
      <c r="B276" s="22" t="s">
        <v>710</v>
      </c>
      <c r="C276" s="22" t="s">
        <v>178</v>
      </c>
      <c r="D276" s="23">
        <v>1</v>
      </c>
      <c r="E276" s="25">
        <f>TRUNC(SUMIF(V274:V276, RIGHTB(O276, 1), H274:H276)*U276, 2)</f>
        <v>0</v>
      </c>
      <c r="F276" s="28">
        <f>TRUNC(E276*D276,1)</f>
        <v>0</v>
      </c>
      <c r="G276" s="25">
        <v>0</v>
      </c>
      <c r="H276" s="28">
        <f>TRUNC(G276*D276,1)</f>
        <v>0</v>
      </c>
      <c r="I276" s="25">
        <v>0</v>
      </c>
      <c r="J276" s="28">
        <f>TRUNC(I276*D276,1)</f>
        <v>0</v>
      </c>
      <c r="K276" s="25">
        <f t="shared" si="29"/>
        <v>0</v>
      </c>
      <c r="L276" s="28">
        <f t="shared" si="29"/>
        <v>0</v>
      </c>
      <c r="M276" s="22" t="s">
        <v>52</v>
      </c>
      <c r="N276" s="2" t="s">
        <v>895</v>
      </c>
      <c r="O276" s="2" t="s">
        <v>461</v>
      </c>
      <c r="P276" s="2" t="s">
        <v>63</v>
      </c>
      <c r="Q276" s="2" t="s">
        <v>63</v>
      </c>
      <c r="R276" s="2" t="s">
        <v>63</v>
      </c>
      <c r="S276" s="3">
        <v>1</v>
      </c>
      <c r="T276" s="3">
        <v>0</v>
      </c>
      <c r="U276" s="3">
        <v>0.02</v>
      </c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899</v>
      </c>
      <c r="AX276" s="2" t="s">
        <v>52</v>
      </c>
      <c r="AY276" s="2" t="s">
        <v>52</v>
      </c>
      <c r="AZ276" s="2" t="s">
        <v>52</v>
      </c>
    </row>
    <row r="277" spans="1:52" ht="30" customHeight="1" x14ac:dyDescent="0.3">
      <c r="A277" s="22" t="s">
        <v>539</v>
      </c>
      <c r="B277" s="22" t="s">
        <v>52</v>
      </c>
      <c r="C277" s="22" t="s">
        <v>52</v>
      </c>
      <c r="D277" s="23"/>
      <c r="E277" s="25"/>
      <c r="F277" s="28">
        <f>TRUNC(SUMIF(N274:N276, N273, F274:F276),0)</f>
        <v>0</v>
      </c>
      <c r="G277" s="25"/>
      <c r="H277" s="28">
        <f>TRUNC(SUMIF(N274:N276, N273, H274:H276),0)</f>
        <v>0</v>
      </c>
      <c r="I277" s="25"/>
      <c r="J277" s="28">
        <f>TRUNC(SUMIF(N274:N276, N273, J274:J276),0)</f>
        <v>0</v>
      </c>
      <c r="K277" s="25"/>
      <c r="L277" s="28">
        <f>F277+H277+J277</f>
        <v>0</v>
      </c>
      <c r="M277" s="22" t="s">
        <v>52</v>
      </c>
      <c r="N277" s="2" t="s">
        <v>163</v>
      </c>
      <c r="O277" s="2" t="s">
        <v>163</v>
      </c>
      <c r="P277" s="2" t="s">
        <v>52</v>
      </c>
      <c r="Q277" s="2" t="s">
        <v>52</v>
      </c>
      <c r="R277" s="2" t="s">
        <v>52</v>
      </c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52</v>
      </c>
      <c r="AW277" s="2" t="s">
        <v>52</v>
      </c>
      <c r="AX277" s="2" t="s">
        <v>52</v>
      </c>
      <c r="AY277" s="2" t="s">
        <v>52</v>
      </c>
      <c r="AZ277" s="2" t="s">
        <v>52</v>
      </c>
    </row>
    <row r="278" spans="1:52" ht="30" customHeight="1" x14ac:dyDescent="0.3">
      <c r="A278" s="23"/>
      <c r="B278" s="23"/>
      <c r="C278" s="23"/>
      <c r="D278" s="23"/>
      <c r="E278" s="25"/>
      <c r="F278" s="28"/>
      <c r="G278" s="25"/>
      <c r="H278" s="28"/>
      <c r="I278" s="25"/>
      <c r="J278" s="28"/>
      <c r="K278" s="25"/>
      <c r="L278" s="28"/>
      <c r="M278" s="23"/>
    </row>
    <row r="279" spans="1:52" ht="30" customHeight="1" x14ac:dyDescent="0.3">
      <c r="A279" s="19" t="s">
        <v>900</v>
      </c>
      <c r="B279" s="20"/>
      <c r="C279" s="20"/>
      <c r="D279" s="20"/>
      <c r="E279" s="24"/>
      <c r="F279" s="27"/>
      <c r="G279" s="24"/>
      <c r="H279" s="27"/>
      <c r="I279" s="24"/>
      <c r="J279" s="27"/>
      <c r="K279" s="24"/>
      <c r="L279" s="27"/>
      <c r="M279" s="21"/>
      <c r="N279" s="1" t="s">
        <v>146</v>
      </c>
    </row>
    <row r="280" spans="1:52" ht="30" customHeight="1" x14ac:dyDescent="0.3">
      <c r="A280" s="22" t="s">
        <v>901</v>
      </c>
      <c r="B280" s="22" t="s">
        <v>902</v>
      </c>
      <c r="C280" s="22" t="s">
        <v>84</v>
      </c>
      <c r="D280" s="23">
        <v>1</v>
      </c>
      <c r="E280" s="25">
        <f>단가대비표!O35</f>
        <v>0</v>
      </c>
      <c r="F280" s="28">
        <f>TRUNC(E280*D280,1)</f>
        <v>0</v>
      </c>
      <c r="G280" s="25">
        <f>단가대비표!P35</f>
        <v>0</v>
      </c>
      <c r="H280" s="28">
        <f>TRUNC(G280*D280,1)</f>
        <v>0</v>
      </c>
      <c r="I280" s="25">
        <f>단가대비표!V35</f>
        <v>0</v>
      </c>
      <c r="J280" s="28">
        <f>TRUNC(I280*D280,1)</f>
        <v>0</v>
      </c>
      <c r="K280" s="25">
        <f>TRUNC(E280+G280+I280,1)</f>
        <v>0</v>
      </c>
      <c r="L280" s="28">
        <f>TRUNC(F280+H280+J280,1)</f>
        <v>0</v>
      </c>
      <c r="M280" s="22" t="s">
        <v>52</v>
      </c>
      <c r="N280" s="2" t="s">
        <v>146</v>
      </c>
      <c r="O280" s="2" t="s">
        <v>903</v>
      </c>
      <c r="P280" s="2" t="s">
        <v>63</v>
      </c>
      <c r="Q280" s="2" t="s">
        <v>63</v>
      </c>
      <c r="R280" s="2" t="s">
        <v>62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904</v>
      </c>
      <c r="AX280" s="2" t="s">
        <v>52</v>
      </c>
      <c r="AY280" s="2" t="s">
        <v>52</v>
      </c>
      <c r="AZ280" s="2" t="s">
        <v>52</v>
      </c>
    </row>
    <row r="281" spans="1:52" ht="30" customHeight="1" x14ac:dyDescent="0.3">
      <c r="A281" s="22" t="s">
        <v>841</v>
      </c>
      <c r="B281" s="22" t="s">
        <v>103</v>
      </c>
      <c r="C281" s="22" t="s">
        <v>842</v>
      </c>
      <c r="D281" s="23">
        <v>1</v>
      </c>
      <c r="E281" s="25">
        <f>일위대가목록!E41</f>
        <v>0</v>
      </c>
      <c r="F281" s="28">
        <f>TRUNC(E281*D281,1)</f>
        <v>0</v>
      </c>
      <c r="G281" s="25">
        <f>일위대가목록!F41</f>
        <v>0</v>
      </c>
      <c r="H281" s="28">
        <f>TRUNC(G281*D281,1)</f>
        <v>0</v>
      </c>
      <c r="I281" s="25">
        <f>일위대가목록!G41</f>
        <v>0</v>
      </c>
      <c r="J281" s="28">
        <f>TRUNC(I281*D281,1)</f>
        <v>0</v>
      </c>
      <c r="K281" s="25">
        <f>TRUNC(E281+G281+I281,1)</f>
        <v>0</v>
      </c>
      <c r="L281" s="28">
        <f>TRUNC(F281+H281+J281,1)</f>
        <v>0</v>
      </c>
      <c r="M281" s="22" t="s">
        <v>843</v>
      </c>
      <c r="N281" s="2" t="s">
        <v>146</v>
      </c>
      <c r="O281" s="2" t="s">
        <v>840</v>
      </c>
      <c r="P281" s="2" t="s">
        <v>62</v>
      </c>
      <c r="Q281" s="2" t="s">
        <v>63</v>
      </c>
      <c r="R281" s="2" t="s">
        <v>63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905</v>
      </c>
      <c r="AX281" s="2" t="s">
        <v>52</v>
      </c>
      <c r="AY281" s="2" t="s">
        <v>52</v>
      </c>
      <c r="AZ281" s="2" t="s">
        <v>52</v>
      </c>
    </row>
    <row r="282" spans="1:52" ht="30" customHeight="1" x14ac:dyDescent="0.3">
      <c r="A282" s="22" t="s">
        <v>539</v>
      </c>
      <c r="B282" s="22" t="s">
        <v>52</v>
      </c>
      <c r="C282" s="22" t="s">
        <v>52</v>
      </c>
      <c r="D282" s="23"/>
      <c r="E282" s="25"/>
      <c r="F282" s="28">
        <f>TRUNC(SUMIF(N280:N281, N279, F280:F281),0)</f>
        <v>0</v>
      </c>
      <c r="G282" s="25"/>
      <c r="H282" s="28">
        <f>TRUNC(SUMIF(N280:N281, N279, H280:H281),0)</f>
        <v>0</v>
      </c>
      <c r="I282" s="25"/>
      <c r="J282" s="28">
        <f>TRUNC(SUMIF(N280:N281, N279, J280:J281),0)</f>
        <v>0</v>
      </c>
      <c r="K282" s="25"/>
      <c r="L282" s="28">
        <f>F282+H282+J282</f>
        <v>0</v>
      </c>
      <c r="M282" s="22" t="s">
        <v>52</v>
      </c>
      <c r="N282" s="2" t="s">
        <v>163</v>
      </c>
      <c r="O282" s="2" t="s">
        <v>163</v>
      </c>
      <c r="P282" s="2" t="s">
        <v>52</v>
      </c>
      <c r="Q282" s="2" t="s">
        <v>52</v>
      </c>
      <c r="R282" s="2" t="s">
        <v>52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52</v>
      </c>
      <c r="AX282" s="2" t="s">
        <v>52</v>
      </c>
      <c r="AY282" s="2" t="s">
        <v>52</v>
      </c>
      <c r="AZ282" s="2" t="s">
        <v>52</v>
      </c>
    </row>
    <row r="283" spans="1:52" ht="30" customHeight="1" x14ac:dyDescent="0.3">
      <c r="A283" s="23"/>
      <c r="B283" s="23"/>
      <c r="C283" s="23"/>
      <c r="D283" s="23"/>
      <c r="E283" s="25"/>
      <c r="F283" s="28"/>
      <c r="G283" s="25"/>
      <c r="H283" s="28"/>
      <c r="I283" s="25"/>
      <c r="J283" s="28"/>
      <c r="K283" s="25"/>
      <c r="L283" s="28"/>
      <c r="M283" s="23"/>
    </row>
    <row r="284" spans="1:52" ht="30" customHeight="1" x14ac:dyDescent="0.3">
      <c r="A284" s="19" t="s">
        <v>906</v>
      </c>
      <c r="B284" s="20"/>
      <c r="C284" s="20"/>
      <c r="D284" s="20"/>
      <c r="E284" s="24"/>
      <c r="F284" s="27"/>
      <c r="G284" s="24"/>
      <c r="H284" s="27"/>
      <c r="I284" s="24"/>
      <c r="J284" s="27"/>
      <c r="K284" s="24"/>
      <c r="L284" s="27"/>
      <c r="M284" s="21"/>
      <c r="N284" s="1" t="s">
        <v>136</v>
      </c>
    </row>
    <row r="285" spans="1:52" ht="30" customHeight="1" x14ac:dyDescent="0.3">
      <c r="A285" s="22" t="s">
        <v>907</v>
      </c>
      <c r="B285" s="22" t="s">
        <v>908</v>
      </c>
      <c r="C285" s="22" t="s">
        <v>84</v>
      </c>
      <c r="D285" s="23">
        <v>1</v>
      </c>
      <c r="E285" s="25">
        <f>단가대비표!O48</f>
        <v>0</v>
      </c>
      <c r="F285" s="28">
        <f>TRUNC(E285*D285,1)</f>
        <v>0</v>
      </c>
      <c r="G285" s="25">
        <f>단가대비표!P48</f>
        <v>0</v>
      </c>
      <c r="H285" s="28">
        <f>TRUNC(G285*D285,1)</f>
        <v>0</v>
      </c>
      <c r="I285" s="25">
        <f>단가대비표!V48</f>
        <v>0</v>
      </c>
      <c r="J285" s="28">
        <f>TRUNC(I285*D285,1)</f>
        <v>0</v>
      </c>
      <c r="K285" s="25">
        <f>TRUNC(E285+G285+I285,1)</f>
        <v>0</v>
      </c>
      <c r="L285" s="28">
        <f>TRUNC(F285+H285+J285,1)</f>
        <v>0</v>
      </c>
      <c r="M285" s="22" t="s">
        <v>52</v>
      </c>
      <c r="N285" s="2" t="s">
        <v>136</v>
      </c>
      <c r="O285" s="2" t="s">
        <v>909</v>
      </c>
      <c r="P285" s="2" t="s">
        <v>63</v>
      </c>
      <c r="Q285" s="2" t="s">
        <v>63</v>
      </c>
      <c r="R285" s="2" t="s">
        <v>62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910</v>
      </c>
      <c r="AX285" s="2" t="s">
        <v>52</v>
      </c>
      <c r="AY285" s="2" t="s">
        <v>52</v>
      </c>
      <c r="AZ285" s="2" t="s">
        <v>52</v>
      </c>
    </row>
    <row r="286" spans="1:52" ht="30" customHeight="1" x14ac:dyDescent="0.3">
      <c r="A286" s="22" t="s">
        <v>889</v>
      </c>
      <c r="B286" s="22" t="s">
        <v>103</v>
      </c>
      <c r="C286" s="22" t="s">
        <v>842</v>
      </c>
      <c r="D286" s="23">
        <v>1</v>
      </c>
      <c r="E286" s="25">
        <f>일위대가목록!E49</f>
        <v>0</v>
      </c>
      <c r="F286" s="28">
        <f>TRUNC(E286*D286,1)</f>
        <v>0</v>
      </c>
      <c r="G286" s="25">
        <f>일위대가목록!F49</f>
        <v>0</v>
      </c>
      <c r="H286" s="28">
        <f>TRUNC(G286*D286,1)</f>
        <v>0</v>
      </c>
      <c r="I286" s="25">
        <f>일위대가목록!G49</f>
        <v>0</v>
      </c>
      <c r="J286" s="28">
        <f>TRUNC(I286*D286,1)</f>
        <v>0</v>
      </c>
      <c r="K286" s="25">
        <f>TRUNC(E286+G286+I286,1)</f>
        <v>0</v>
      </c>
      <c r="L286" s="28">
        <f>TRUNC(F286+H286+J286,1)</f>
        <v>0</v>
      </c>
      <c r="M286" s="22" t="s">
        <v>890</v>
      </c>
      <c r="N286" s="2" t="s">
        <v>136</v>
      </c>
      <c r="O286" s="2" t="s">
        <v>888</v>
      </c>
      <c r="P286" s="2" t="s">
        <v>62</v>
      </c>
      <c r="Q286" s="2" t="s">
        <v>63</v>
      </c>
      <c r="R286" s="2" t="s">
        <v>63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911</v>
      </c>
      <c r="AX286" s="2" t="s">
        <v>52</v>
      </c>
      <c r="AY286" s="2" t="s">
        <v>52</v>
      </c>
      <c r="AZ286" s="2" t="s">
        <v>52</v>
      </c>
    </row>
    <row r="287" spans="1:52" ht="30" customHeight="1" x14ac:dyDescent="0.3">
      <c r="A287" s="22" t="s">
        <v>539</v>
      </c>
      <c r="B287" s="22" t="s">
        <v>52</v>
      </c>
      <c r="C287" s="22" t="s">
        <v>52</v>
      </c>
      <c r="D287" s="23"/>
      <c r="E287" s="25"/>
      <c r="F287" s="28">
        <f>TRUNC(SUMIF(N285:N286, N284, F285:F286),0)</f>
        <v>0</v>
      </c>
      <c r="G287" s="25"/>
      <c r="H287" s="28">
        <f>TRUNC(SUMIF(N285:N286, N284, H285:H286),0)</f>
        <v>0</v>
      </c>
      <c r="I287" s="25"/>
      <c r="J287" s="28">
        <f>TRUNC(SUMIF(N285:N286, N284, J285:J286),0)</f>
        <v>0</v>
      </c>
      <c r="K287" s="25"/>
      <c r="L287" s="28">
        <f>F287+H287+J287</f>
        <v>0</v>
      </c>
      <c r="M287" s="22" t="s">
        <v>52</v>
      </c>
      <c r="N287" s="2" t="s">
        <v>163</v>
      </c>
      <c r="O287" s="2" t="s">
        <v>163</v>
      </c>
      <c r="P287" s="2" t="s">
        <v>52</v>
      </c>
      <c r="Q287" s="2" t="s">
        <v>52</v>
      </c>
      <c r="R287" s="2" t="s">
        <v>52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52</v>
      </c>
      <c r="AX287" s="2" t="s">
        <v>52</v>
      </c>
      <c r="AY287" s="2" t="s">
        <v>52</v>
      </c>
      <c r="AZ287" s="2" t="s">
        <v>52</v>
      </c>
    </row>
    <row r="288" spans="1:52" ht="30" customHeight="1" x14ac:dyDescent="0.3">
      <c r="A288" s="23"/>
      <c r="B288" s="23"/>
      <c r="C288" s="23"/>
      <c r="D288" s="23"/>
      <c r="E288" s="25"/>
      <c r="F288" s="28"/>
      <c r="G288" s="25"/>
      <c r="H288" s="28"/>
      <c r="I288" s="25"/>
      <c r="J288" s="28"/>
      <c r="K288" s="25"/>
      <c r="L288" s="28"/>
      <c r="M288" s="23"/>
    </row>
    <row r="289" spans="1:52" ht="30" customHeight="1" x14ac:dyDescent="0.3">
      <c r="A289" s="19" t="s">
        <v>912</v>
      </c>
      <c r="B289" s="20"/>
      <c r="C289" s="20"/>
      <c r="D289" s="20"/>
      <c r="E289" s="24"/>
      <c r="F289" s="27"/>
      <c r="G289" s="24"/>
      <c r="H289" s="27"/>
      <c r="I289" s="24"/>
      <c r="J289" s="27"/>
      <c r="K289" s="24"/>
      <c r="L289" s="27"/>
      <c r="M289" s="21"/>
      <c r="N289" s="1" t="s">
        <v>138</v>
      </c>
    </row>
    <row r="290" spans="1:52" ht="30" customHeight="1" x14ac:dyDescent="0.3">
      <c r="A290" s="22" t="s">
        <v>907</v>
      </c>
      <c r="B290" s="22" t="s">
        <v>913</v>
      </c>
      <c r="C290" s="22" t="s">
        <v>84</v>
      </c>
      <c r="D290" s="23">
        <v>1</v>
      </c>
      <c r="E290" s="25">
        <f>단가대비표!O49</f>
        <v>0</v>
      </c>
      <c r="F290" s="28">
        <f>TRUNC(E290*D290,1)</f>
        <v>0</v>
      </c>
      <c r="G290" s="25">
        <f>단가대비표!P49</f>
        <v>0</v>
      </c>
      <c r="H290" s="28">
        <f>TRUNC(G290*D290,1)</f>
        <v>0</v>
      </c>
      <c r="I290" s="25">
        <f>단가대비표!V49</f>
        <v>0</v>
      </c>
      <c r="J290" s="28">
        <f>TRUNC(I290*D290,1)</f>
        <v>0</v>
      </c>
      <c r="K290" s="25">
        <f>TRUNC(E290+G290+I290,1)</f>
        <v>0</v>
      </c>
      <c r="L290" s="28">
        <f>TRUNC(F290+H290+J290,1)</f>
        <v>0</v>
      </c>
      <c r="M290" s="22" t="s">
        <v>52</v>
      </c>
      <c r="N290" s="2" t="s">
        <v>138</v>
      </c>
      <c r="O290" s="2" t="s">
        <v>914</v>
      </c>
      <c r="P290" s="2" t="s">
        <v>63</v>
      </c>
      <c r="Q290" s="2" t="s">
        <v>63</v>
      </c>
      <c r="R290" s="2" t="s">
        <v>62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915</v>
      </c>
      <c r="AX290" s="2" t="s">
        <v>52</v>
      </c>
      <c r="AY290" s="2" t="s">
        <v>52</v>
      </c>
      <c r="AZ290" s="2" t="s">
        <v>52</v>
      </c>
    </row>
    <row r="291" spans="1:52" ht="30" customHeight="1" x14ac:dyDescent="0.3">
      <c r="A291" s="22" t="s">
        <v>889</v>
      </c>
      <c r="B291" s="22" t="s">
        <v>111</v>
      </c>
      <c r="C291" s="22" t="s">
        <v>842</v>
      </c>
      <c r="D291" s="23">
        <v>1</v>
      </c>
      <c r="E291" s="25">
        <f>일위대가목록!E50</f>
        <v>0</v>
      </c>
      <c r="F291" s="28">
        <f>TRUNC(E291*D291,1)</f>
        <v>0</v>
      </c>
      <c r="G291" s="25">
        <f>일위대가목록!F50</f>
        <v>0</v>
      </c>
      <c r="H291" s="28">
        <f>TRUNC(G291*D291,1)</f>
        <v>0</v>
      </c>
      <c r="I291" s="25">
        <f>일위대가목록!G50</f>
        <v>0</v>
      </c>
      <c r="J291" s="28">
        <f>TRUNC(I291*D291,1)</f>
        <v>0</v>
      </c>
      <c r="K291" s="25">
        <f>TRUNC(E291+G291+I291,1)</f>
        <v>0</v>
      </c>
      <c r="L291" s="28">
        <f>TRUNC(F291+H291+J291,1)</f>
        <v>0</v>
      </c>
      <c r="M291" s="22" t="s">
        <v>896</v>
      </c>
      <c r="N291" s="2" t="s">
        <v>138</v>
      </c>
      <c r="O291" s="2" t="s">
        <v>895</v>
      </c>
      <c r="P291" s="2" t="s">
        <v>62</v>
      </c>
      <c r="Q291" s="2" t="s">
        <v>63</v>
      </c>
      <c r="R291" s="2" t="s">
        <v>63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916</v>
      </c>
      <c r="AX291" s="2" t="s">
        <v>52</v>
      </c>
      <c r="AY291" s="2" t="s">
        <v>52</v>
      </c>
      <c r="AZ291" s="2" t="s">
        <v>52</v>
      </c>
    </row>
    <row r="292" spans="1:52" ht="30" customHeight="1" x14ac:dyDescent="0.3">
      <c r="A292" s="22" t="s">
        <v>539</v>
      </c>
      <c r="B292" s="22" t="s">
        <v>52</v>
      </c>
      <c r="C292" s="22" t="s">
        <v>52</v>
      </c>
      <c r="D292" s="23"/>
      <c r="E292" s="25"/>
      <c r="F292" s="28">
        <f>TRUNC(SUMIF(N290:N291, N289, F290:F291),0)</f>
        <v>0</v>
      </c>
      <c r="G292" s="25"/>
      <c r="H292" s="28">
        <f>TRUNC(SUMIF(N290:N291, N289, H290:H291),0)</f>
        <v>0</v>
      </c>
      <c r="I292" s="25"/>
      <c r="J292" s="28">
        <f>TRUNC(SUMIF(N290:N291, N289, J290:J291),0)</f>
        <v>0</v>
      </c>
      <c r="K292" s="25"/>
      <c r="L292" s="28">
        <f>F292+H292+J292</f>
        <v>0</v>
      </c>
      <c r="M292" s="22" t="s">
        <v>52</v>
      </c>
      <c r="N292" s="2" t="s">
        <v>163</v>
      </c>
      <c r="O292" s="2" t="s">
        <v>163</v>
      </c>
      <c r="P292" s="2" t="s">
        <v>52</v>
      </c>
      <c r="Q292" s="2" t="s">
        <v>52</v>
      </c>
      <c r="R292" s="2" t="s">
        <v>52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52</v>
      </c>
      <c r="AX292" s="2" t="s">
        <v>52</v>
      </c>
      <c r="AY292" s="2" t="s">
        <v>52</v>
      </c>
      <c r="AZ292" s="2" t="s">
        <v>52</v>
      </c>
    </row>
    <row r="293" spans="1:52" ht="30" customHeight="1" x14ac:dyDescent="0.3">
      <c r="A293" s="23"/>
      <c r="B293" s="23"/>
      <c r="C293" s="23"/>
      <c r="D293" s="23"/>
      <c r="E293" s="25"/>
      <c r="F293" s="28"/>
      <c r="G293" s="25"/>
      <c r="H293" s="28"/>
      <c r="I293" s="25"/>
      <c r="J293" s="28"/>
      <c r="K293" s="25"/>
      <c r="L293" s="28"/>
      <c r="M293" s="23"/>
    </row>
    <row r="294" spans="1:52" ht="30" customHeight="1" x14ac:dyDescent="0.3">
      <c r="A294" s="19" t="s">
        <v>917</v>
      </c>
      <c r="B294" s="20"/>
      <c r="C294" s="20"/>
      <c r="D294" s="20"/>
      <c r="E294" s="24"/>
      <c r="F294" s="27"/>
      <c r="G294" s="24"/>
      <c r="H294" s="27"/>
      <c r="I294" s="24"/>
      <c r="J294" s="27"/>
      <c r="K294" s="24"/>
      <c r="L294" s="27"/>
      <c r="M294" s="21"/>
      <c r="N294" s="1" t="s">
        <v>150</v>
      </c>
    </row>
    <row r="295" spans="1:52" ht="30" customHeight="1" x14ac:dyDescent="0.3">
      <c r="A295" s="22" t="s">
        <v>693</v>
      </c>
      <c r="B295" s="22" t="s">
        <v>694</v>
      </c>
      <c r="C295" s="22" t="s">
        <v>60</v>
      </c>
      <c r="D295" s="23">
        <v>2.9</v>
      </c>
      <c r="E295" s="25">
        <f>단가대비표!O39</f>
        <v>0</v>
      </c>
      <c r="F295" s="28">
        <f t="shared" ref="F295:F306" si="30">TRUNC(E295*D295,1)</f>
        <v>0</v>
      </c>
      <c r="G295" s="25">
        <f>단가대비표!P39</f>
        <v>0</v>
      </c>
      <c r="H295" s="28">
        <f t="shared" ref="H295:H306" si="31">TRUNC(G295*D295,1)</f>
        <v>0</v>
      </c>
      <c r="I295" s="25">
        <f>단가대비표!V39</f>
        <v>0</v>
      </c>
      <c r="J295" s="28">
        <f t="shared" ref="J295:J306" si="32">TRUNC(I295*D295,1)</f>
        <v>0</v>
      </c>
      <c r="K295" s="25">
        <f t="shared" ref="K295:K306" si="33">TRUNC(E295+G295+I295,1)</f>
        <v>0</v>
      </c>
      <c r="L295" s="28">
        <f t="shared" ref="L295:L306" si="34">TRUNC(F295+H295+J295,1)</f>
        <v>0</v>
      </c>
      <c r="M295" s="22" t="s">
        <v>52</v>
      </c>
      <c r="N295" s="2" t="s">
        <v>150</v>
      </c>
      <c r="O295" s="2" t="s">
        <v>695</v>
      </c>
      <c r="P295" s="2" t="s">
        <v>63</v>
      </c>
      <c r="Q295" s="2" t="s">
        <v>63</v>
      </c>
      <c r="R295" s="2" t="s">
        <v>62</v>
      </c>
      <c r="S295" s="3"/>
      <c r="T295" s="3"/>
      <c r="U295" s="3"/>
      <c r="V295" s="3">
        <v>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918</v>
      </c>
      <c r="AX295" s="2" t="s">
        <v>52</v>
      </c>
      <c r="AY295" s="2" t="s">
        <v>52</v>
      </c>
      <c r="AZ295" s="2" t="s">
        <v>52</v>
      </c>
    </row>
    <row r="296" spans="1:52" ht="30" customHeight="1" x14ac:dyDescent="0.3">
      <c r="A296" s="22" t="s">
        <v>697</v>
      </c>
      <c r="B296" s="22" t="s">
        <v>698</v>
      </c>
      <c r="C296" s="22" t="s">
        <v>178</v>
      </c>
      <c r="D296" s="23">
        <v>1</v>
      </c>
      <c r="E296" s="25">
        <f>TRUNC(SUMIF(V295:V306, RIGHTB(O296, 1), F295:F306)*U296, 2)</f>
        <v>0</v>
      </c>
      <c r="F296" s="28">
        <f t="shared" si="30"/>
        <v>0</v>
      </c>
      <c r="G296" s="25">
        <v>0</v>
      </c>
      <c r="H296" s="28">
        <f t="shared" si="31"/>
        <v>0</v>
      </c>
      <c r="I296" s="25">
        <v>0</v>
      </c>
      <c r="J296" s="28">
        <f t="shared" si="32"/>
        <v>0</v>
      </c>
      <c r="K296" s="25">
        <f t="shared" si="33"/>
        <v>0</v>
      </c>
      <c r="L296" s="28">
        <f t="shared" si="34"/>
        <v>0</v>
      </c>
      <c r="M296" s="22" t="s">
        <v>52</v>
      </c>
      <c r="N296" s="2" t="s">
        <v>150</v>
      </c>
      <c r="O296" s="2" t="s">
        <v>461</v>
      </c>
      <c r="P296" s="2" t="s">
        <v>63</v>
      </c>
      <c r="Q296" s="2" t="s">
        <v>63</v>
      </c>
      <c r="R296" s="2" t="s">
        <v>63</v>
      </c>
      <c r="S296" s="3">
        <v>0</v>
      </c>
      <c r="T296" s="3">
        <v>0</v>
      </c>
      <c r="U296" s="3">
        <v>0.03</v>
      </c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919</v>
      </c>
      <c r="AX296" s="2" t="s">
        <v>52</v>
      </c>
      <c r="AY296" s="2" t="s">
        <v>52</v>
      </c>
      <c r="AZ296" s="2" t="s">
        <v>52</v>
      </c>
    </row>
    <row r="297" spans="1:52" ht="30" customHeight="1" x14ac:dyDescent="0.3">
      <c r="A297" s="22" t="s">
        <v>877</v>
      </c>
      <c r="B297" s="22" t="s">
        <v>878</v>
      </c>
      <c r="C297" s="22" t="s">
        <v>84</v>
      </c>
      <c r="D297" s="23">
        <v>2</v>
      </c>
      <c r="E297" s="25">
        <f>단가대비표!O37</f>
        <v>0</v>
      </c>
      <c r="F297" s="28">
        <f t="shared" si="30"/>
        <v>0</v>
      </c>
      <c r="G297" s="25">
        <f>단가대비표!P37</f>
        <v>0</v>
      </c>
      <c r="H297" s="28">
        <f t="shared" si="31"/>
        <v>0</v>
      </c>
      <c r="I297" s="25">
        <f>단가대비표!V37</f>
        <v>0</v>
      </c>
      <c r="J297" s="28">
        <f t="shared" si="32"/>
        <v>0</v>
      </c>
      <c r="K297" s="25">
        <f t="shared" si="33"/>
        <v>0</v>
      </c>
      <c r="L297" s="28">
        <f t="shared" si="34"/>
        <v>0</v>
      </c>
      <c r="M297" s="22" t="s">
        <v>52</v>
      </c>
      <c r="N297" s="2" t="s">
        <v>150</v>
      </c>
      <c r="O297" s="2" t="s">
        <v>879</v>
      </c>
      <c r="P297" s="2" t="s">
        <v>63</v>
      </c>
      <c r="Q297" s="2" t="s">
        <v>63</v>
      </c>
      <c r="R297" s="2" t="s">
        <v>62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920</v>
      </c>
      <c r="AX297" s="2" t="s">
        <v>52</v>
      </c>
      <c r="AY297" s="2" t="s">
        <v>52</v>
      </c>
      <c r="AZ297" s="2" t="s">
        <v>52</v>
      </c>
    </row>
    <row r="298" spans="1:52" ht="30" customHeight="1" x14ac:dyDescent="0.3">
      <c r="A298" s="22" t="s">
        <v>921</v>
      </c>
      <c r="B298" s="22" t="s">
        <v>922</v>
      </c>
      <c r="C298" s="22" t="s">
        <v>84</v>
      </c>
      <c r="D298" s="23">
        <v>1</v>
      </c>
      <c r="E298" s="25">
        <f>단가대비표!O36</f>
        <v>0</v>
      </c>
      <c r="F298" s="28">
        <f t="shared" si="30"/>
        <v>0</v>
      </c>
      <c r="G298" s="25">
        <f>단가대비표!P36</f>
        <v>0</v>
      </c>
      <c r="H298" s="28">
        <f t="shared" si="31"/>
        <v>0</v>
      </c>
      <c r="I298" s="25">
        <f>단가대비표!V36</f>
        <v>0</v>
      </c>
      <c r="J298" s="28">
        <f t="shared" si="32"/>
        <v>0</v>
      </c>
      <c r="K298" s="25">
        <f t="shared" si="33"/>
        <v>0</v>
      </c>
      <c r="L298" s="28">
        <f t="shared" si="34"/>
        <v>0</v>
      </c>
      <c r="M298" s="22" t="s">
        <v>52</v>
      </c>
      <c r="N298" s="2" t="s">
        <v>150</v>
      </c>
      <c r="O298" s="2" t="s">
        <v>923</v>
      </c>
      <c r="P298" s="2" t="s">
        <v>63</v>
      </c>
      <c r="Q298" s="2" t="s">
        <v>63</v>
      </c>
      <c r="R298" s="2" t="s">
        <v>62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924</v>
      </c>
      <c r="AX298" s="2" t="s">
        <v>52</v>
      </c>
      <c r="AY298" s="2" t="s">
        <v>52</v>
      </c>
      <c r="AZ298" s="2" t="s">
        <v>52</v>
      </c>
    </row>
    <row r="299" spans="1:52" ht="30" customHeight="1" x14ac:dyDescent="0.3">
      <c r="A299" s="22" t="s">
        <v>861</v>
      </c>
      <c r="B299" s="22" t="s">
        <v>925</v>
      </c>
      <c r="C299" s="22" t="s">
        <v>84</v>
      </c>
      <c r="D299" s="23">
        <v>1</v>
      </c>
      <c r="E299" s="25">
        <f>단가대비표!O55</f>
        <v>0</v>
      </c>
      <c r="F299" s="28">
        <f t="shared" si="30"/>
        <v>0</v>
      </c>
      <c r="G299" s="25">
        <f>단가대비표!P55</f>
        <v>0</v>
      </c>
      <c r="H299" s="28">
        <f t="shared" si="31"/>
        <v>0</v>
      </c>
      <c r="I299" s="25">
        <f>단가대비표!V55</f>
        <v>0</v>
      </c>
      <c r="J299" s="28">
        <f t="shared" si="32"/>
        <v>0</v>
      </c>
      <c r="K299" s="25">
        <f t="shared" si="33"/>
        <v>0</v>
      </c>
      <c r="L299" s="28">
        <f t="shared" si="34"/>
        <v>0</v>
      </c>
      <c r="M299" s="22" t="s">
        <v>52</v>
      </c>
      <c r="N299" s="2" t="s">
        <v>150</v>
      </c>
      <c r="O299" s="2" t="s">
        <v>926</v>
      </c>
      <c r="P299" s="2" t="s">
        <v>63</v>
      </c>
      <c r="Q299" s="2" t="s">
        <v>63</v>
      </c>
      <c r="R299" s="2" t="s">
        <v>62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927</v>
      </c>
      <c r="AX299" s="2" t="s">
        <v>52</v>
      </c>
      <c r="AY299" s="2" t="s">
        <v>52</v>
      </c>
      <c r="AZ299" s="2" t="s">
        <v>52</v>
      </c>
    </row>
    <row r="300" spans="1:52" ht="30" customHeight="1" x14ac:dyDescent="0.3">
      <c r="A300" s="22" t="s">
        <v>82</v>
      </c>
      <c r="B300" s="22" t="s">
        <v>83</v>
      </c>
      <c r="C300" s="22" t="s">
        <v>84</v>
      </c>
      <c r="D300" s="23">
        <v>2</v>
      </c>
      <c r="E300" s="25">
        <f>단가대비표!O42</f>
        <v>0</v>
      </c>
      <c r="F300" s="28">
        <f t="shared" si="30"/>
        <v>0</v>
      </c>
      <c r="G300" s="25">
        <f>단가대비표!P42</f>
        <v>0</v>
      </c>
      <c r="H300" s="28">
        <f t="shared" si="31"/>
        <v>0</v>
      </c>
      <c r="I300" s="25">
        <f>단가대비표!V42</f>
        <v>0</v>
      </c>
      <c r="J300" s="28">
        <f t="shared" si="32"/>
        <v>0</v>
      </c>
      <c r="K300" s="25">
        <f t="shared" si="33"/>
        <v>0</v>
      </c>
      <c r="L300" s="28">
        <f t="shared" si="34"/>
        <v>0</v>
      </c>
      <c r="M300" s="22" t="s">
        <v>52</v>
      </c>
      <c r="N300" s="2" t="s">
        <v>150</v>
      </c>
      <c r="O300" s="2" t="s">
        <v>85</v>
      </c>
      <c r="P300" s="2" t="s">
        <v>63</v>
      </c>
      <c r="Q300" s="2" t="s">
        <v>63</v>
      </c>
      <c r="R300" s="2" t="s">
        <v>62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928</v>
      </c>
      <c r="AX300" s="2" t="s">
        <v>52</v>
      </c>
      <c r="AY300" s="2" t="s">
        <v>52</v>
      </c>
      <c r="AZ300" s="2" t="s">
        <v>52</v>
      </c>
    </row>
    <row r="301" spans="1:52" ht="30" customHeight="1" x14ac:dyDescent="0.3">
      <c r="A301" s="22" t="s">
        <v>82</v>
      </c>
      <c r="B301" s="22" t="s">
        <v>90</v>
      </c>
      <c r="C301" s="22" t="s">
        <v>84</v>
      </c>
      <c r="D301" s="23">
        <v>2</v>
      </c>
      <c r="E301" s="25">
        <f>단가대비표!O44</f>
        <v>0</v>
      </c>
      <c r="F301" s="28">
        <f t="shared" si="30"/>
        <v>0</v>
      </c>
      <c r="G301" s="25">
        <f>단가대비표!P44</f>
        <v>0</v>
      </c>
      <c r="H301" s="28">
        <f t="shared" si="31"/>
        <v>0</v>
      </c>
      <c r="I301" s="25">
        <f>단가대비표!V44</f>
        <v>0</v>
      </c>
      <c r="J301" s="28">
        <f t="shared" si="32"/>
        <v>0</v>
      </c>
      <c r="K301" s="25">
        <f t="shared" si="33"/>
        <v>0</v>
      </c>
      <c r="L301" s="28">
        <f t="shared" si="34"/>
        <v>0</v>
      </c>
      <c r="M301" s="22" t="s">
        <v>52</v>
      </c>
      <c r="N301" s="2" t="s">
        <v>150</v>
      </c>
      <c r="O301" s="2" t="s">
        <v>91</v>
      </c>
      <c r="P301" s="2" t="s">
        <v>63</v>
      </c>
      <c r="Q301" s="2" t="s">
        <v>63</v>
      </c>
      <c r="R301" s="2" t="s">
        <v>62</v>
      </c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929</v>
      </c>
      <c r="AX301" s="2" t="s">
        <v>52</v>
      </c>
      <c r="AY301" s="2" t="s">
        <v>52</v>
      </c>
      <c r="AZ301" s="2" t="s">
        <v>52</v>
      </c>
    </row>
    <row r="302" spans="1:52" ht="30" customHeight="1" x14ac:dyDescent="0.3">
      <c r="A302" s="22" t="s">
        <v>102</v>
      </c>
      <c r="B302" s="22" t="s">
        <v>103</v>
      </c>
      <c r="C302" s="22" t="s">
        <v>104</v>
      </c>
      <c r="D302" s="23">
        <v>10</v>
      </c>
      <c r="E302" s="25">
        <f>일위대가목록!E23</f>
        <v>0</v>
      </c>
      <c r="F302" s="28">
        <f t="shared" si="30"/>
        <v>0</v>
      </c>
      <c r="G302" s="25">
        <f>일위대가목록!F23</f>
        <v>0</v>
      </c>
      <c r="H302" s="28">
        <f t="shared" si="31"/>
        <v>0</v>
      </c>
      <c r="I302" s="25">
        <f>일위대가목록!G23</f>
        <v>0</v>
      </c>
      <c r="J302" s="28">
        <f t="shared" si="32"/>
        <v>0</v>
      </c>
      <c r="K302" s="25">
        <f t="shared" si="33"/>
        <v>0</v>
      </c>
      <c r="L302" s="28">
        <f t="shared" si="34"/>
        <v>0</v>
      </c>
      <c r="M302" s="22" t="s">
        <v>105</v>
      </c>
      <c r="N302" s="2" t="s">
        <v>150</v>
      </c>
      <c r="O302" s="2" t="s">
        <v>106</v>
      </c>
      <c r="P302" s="2" t="s">
        <v>62</v>
      </c>
      <c r="Q302" s="2" t="s">
        <v>63</v>
      </c>
      <c r="R302" s="2" t="s">
        <v>63</v>
      </c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930</v>
      </c>
      <c r="AX302" s="2" t="s">
        <v>52</v>
      </c>
      <c r="AY302" s="2" t="s">
        <v>52</v>
      </c>
      <c r="AZ302" s="2" t="s">
        <v>52</v>
      </c>
    </row>
    <row r="303" spans="1:52" ht="30" customHeight="1" x14ac:dyDescent="0.3">
      <c r="A303" s="22" t="s">
        <v>115</v>
      </c>
      <c r="B303" s="22" t="s">
        <v>103</v>
      </c>
      <c r="C303" s="22" t="s">
        <v>104</v>
      </c>
      <c r="D303" s="23">
        <v>8</v>
      </c>
      <c r="E303" s="25">
        <f>일위대가목록!E32</f>
        <v>0</v>
      </c>
      <c r="F303" s="28">
        <f t="shared" si="30"/>
        <v>0</v>
      </c>
      <c r="G303" s="25">
        <f>일위대가목록!F32</f>
        <v>0</v>
      </c>
      <c r="H303" s="28">
        <f t="shared" si="31"/>
        <v>0</v>
      </c>
      <c r="I303" s="25">
        <f>일위대가목록!G32</f>
        <v>0</v>
      </c>
      <c r="J303" s="28">
        <f t="shared" si="32"/>
        <v>0</v>
      </c>
      <c r="K303" s="25">
        <f t="shared" si="33"/>
        <v>0</v>
      </c>
      <c r="L303" s="28">
        <f t="shared" si="34"/>
        <v>0</v>
      </c>
      <c r="M303" s="22" t="s">
        <v>116</v>
      </c>
      <c r="N303" s="2" t="s">
        <v>150</v>
      </c>
      <c r="O303" s="2" t="s">
        <v>117</v>
      </c>
      <c r="P303" s="2" t="s">
        <v>62</v>
      </c>
      <c r="Q303" s="2" t="s">
        <v>63</v>
      </c>
      <c r="R303" s="2" t="s">
        <v>63</v>
      </c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931</v>
      </c>
      <c r="AX303" s="2" t="s">
        <v>52</v>
      </c>
      <c r="AY303" s="2" t="s">
        <v>52</v>
      </c>
      <c r="AZ303" s="2" t="s">
        <v>52</v>
      </c>
    </row>
    <row r="304" spans="1:52" ht="30" customHeight="1" x14ac:dyDescent="0.3">
      <c r="A304" s="22" t="s">
        <v>765</v>
      </c>
      <c r="B304" s="22" t="s">
        <v>103</v>
      </c>
      <c r="C304" s="22" t="s">
        <v>104</v>
      </c>
      <c r="D304" s="23">
        <v>2</v>
      </c>
      <c r="E304" s="25">
        <f>일위대가목록!E33</f>
        <v>0</v>
      </c>
      <c r="F304" s="28">
        <f t="shared" si="30"/>
        <v>0</v>
      </c>
      <c r="G304" s="25">
        <f>일위대가목록!F33</f>
        <v>0</v>
      </c>
      <c r="H304" s="28">
        <f t="shared" si="31"/>
        <v>0</v>
      </c>
      <c r="I304" s="25">
        <f>일위대가목록!G33</f>
        <v>0</v>
      </c>
      <c r="J304" s="28">
        <f t="shared" si="32"/>
        <v>0</v>
      </c>
      <c r="K304" s="25">
        <f t="shared" si="33"/>
        <v>0</v>
      </c>
      <c r="L304" s="28">
        <f t="shared" si="34"/>
        <v>0</v>
      </c>
      <c r="M304" s="22" t="s">
        <v>766</v>
      </c>
      <c r="N304" s="2" t="s">
        <v>150</v>
      </c>
      <c r="O304" s="2" t="s">
        <v>764</v>
      </c>
      <c r="P304" s="2" t="s">
        <v>62</v>
      </c>
      <c r="Q304" s="2" t="s">
        <v>63</v>
      </c>
      <c r="R304" s="2" t="s">
        <v>63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932</v>
      </c>
      <c r="AX304" s="2" t="s">
        <v>52</v>
      </c>
      <c r="AY304" s="2" t="s">
        <v>52</v>
      </c>
      <c r="AZ304" s="2" t="s">
        <v>52</v>
      </c>
    </row>
    <row r="305" spans="1:52" ht="30" customHeight="1" x14ac:dyDescent="0.3">
      <c r="A305" s="22" t="s">
        <v>71</v>
      </c>
      <c r="B305" s="22" t="s">
        <v>72</v>
      </c>
      <c r="C305" s="22" t="s">
        <v>60</v>
      </c>
      <c r="D305" s="23">
        <v>2.6</v>
      </c>
      <c r="E305" s="25">
        <f>일위대가목록!E38</f>
        <v>0</v>
      </c>
      <c r="F305" s="28">
        <f t="shared" si="30"/>
        <v>0</v>
      </c>
      <c r="G305" s="25">
        <f>일위대가목록!F38</f>
        <v>0</v>
      </c>
      <c r="H305" s="28">
        <f t="shared" si="31"/>
        <v>0</v>
      </c>
      <c r="I305" s="25">
        <f>일위대가목록!G38</f>
        <v>0</v>
      </c>
      <c r="J305" s="28">
        <f t="shared" si="32"/>
        <v>0</v>
      </c>
      <c r="K305" s="25">
        <f t="shared" si="33"/>
        <v>0</v>
      </c>
      <c r="L305" s="28">
        <f t="shared" si="34"/>
        <v>0</v>
      </c>
      <c r="M305" s="22" t="s">
        <v>73</v>
      </c>
      <c r="N305" s="2" t="s">
        <v>150</v>
      </c>
      <c r="O305" s="2" t="s">
        <v>74</v>
      </c>
      <c r="P305" s="2" t="s">
        <v>62</v>
      </c>
      <c r="Q305" s="2" t="s">
        <v>63</v>
      </c>
      <c r="R305" s="2" t="s">
        <v>63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933</v>
      </c>
      <c r="AX305" s="2" t="s">
        <v>52</v>
      </c>
      <c r="AY305" s="2" t="s">
        <v>52</v>
      </c>
      <c r="AZ305" s="2" t="s">
        <v>52</v>
      </c>
    </row>
    <row r="306" spans="1:52" ht="30" customHeight="1" x14ac:dyDescent="0.3">
      <c r="A306" s="22" t="s">
        <v>855</v>
      </c>
      <c r="B306" s="22" t="s">
        <v>103</v>
      </c>
      <c r="C306" s="22" t="s">
        <v>842</v>
      </c>
      <c r="D306" s="23">
        <v>1</v>
      </c>
      <c r="E306" s="25">
        <f>일위대가목록!E43</f>
        <v>0</v>
      </c>
      <c r="F306" s="28">
        <f t="shared" si="30"/>
        <v>0</v>
      </c>
      <c r="G306" s="25">
        <f>일위대가목록!F43</f>
        <v>0</v>
      </c>
      <c r="H306" s="28">
        <f t="shared" si="31"/>
        <v>0</v>
      </c>
      <c r="I306" s="25">
        <f>일위대가목록!G43</f>
        <v>0</v>
      </c>
      <c r="J306" s="28">
        <f t="shared" si="32"/>
        <v>0</v>
      </c>
      <c r="K306" s="25">
        <f t="shared" si="33"/>
        <v>0</v>
      </c>
      <c r="L306" s="28">
        <f t="shared" si="34"/>
        <v>0</v>
      </c>
      <c r="M306" s="22" t="s">
        <v>856</v>
      </c>
      <c r="N306" s="2" t="s">
        <v>150</v>
      </c>
      <c r="O306" s="2" t="s">
        <v>854</v>
      </c>
      <c r="P306" s="2" t="s">
        <v>62</v>
      </c>
      <c r="Q306" s="2" t="s">
        <v>63</v>
      </c>
      <c r="R306" s="2" t="s">
        <v>63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934</v>
      </c>
      <c r="AX306" s="2" t="s">
        <v>52</v>
      </c>
      <c r="AY306" s="2" t="s">
        <v>52</v>
      </c>
      <c r="AZ306" s="2" t="s">
        <v>52</v>
      </c>
    </row>
    <row r="307" spans="1:52" ht="30" customHeight="1" x14ac:dyDescent="0.3">
      <c r="A307" s="22" t="s">
        <v>539</v>
      </c>
      <c r="B307" s="22" t="s">
        <v>52</v>
      </c>
      <c r="C307" s="22" t="s">
        <v>52</v>
      </c>
      <c r="D307" s="23"/>
      <c r="E307" s="25"/>
      <c r="F307" s="28">
        <f>TRUNC(SUMIF(N295:N306, N294, F295:F306),0)</f>
        <v>0</v>
      </c>
      <c r="G307" s="25"/>
      <c r="H307" s="28">
        <f>TRUNC(SUMIF(N295:N306, N294, H295:H306),0)</f>
        <v>0</v>
      </c>
      <c r="I307" s="25"/>
      <c r="J307" s="28">
        <f>TRUNC(SUMIF(N295:N306, N294, J295:J306),0)</f>
        <v>0</v>
      </c>
      <c r="K307" s="25"/>
      <c r="L307" s="28">
        <f>F307+H307+J307</f>
        <v>0</v>
      </c>
      <c r="M307" s="22" t="s">
        <v>52</v>
      </c>
      <c r="N307" s="2" t="s">
        <v>163</v>
      </c>
      <c r="O307" s="2" t="s">
        <v>163</v>
      </c>
      <c r="P307" s="2" t="s">
        <v>52</v>
      </c>
      <c r="Q307" s="2" t="s">
        <v>52</v>
      </c>
      <c r="R307" s="2" t="s">
        <v>52</v>
      </c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52</v>
      </c>
      <c r="AX307" s="2" t="s">
        <v>52</v>
      </c>
      <c r="AY307" s="2" t="s">
        <v>52</v>
      </c>
      <c r="AZ307" s="2" t="s">
        <v>52</v>
      </c>
    </row>
    <row r="308" spans="1:52" ht="30" customHeight="1" x14ac:dyDescent="0.3">
      <c r="A308" s="23"/>
      <c r="B308" s="23"/>
      <c r="C308" s="23"/>
      <c r="D308" s="23"/>
      <c r="E308" s="25"/>
      <c r="F308" s="28"/>
      <c r="G308" s="25"/>
      <c r="H308" s="28"/>
      <c r="I308" s="25"/>
      <c r="J308" s="28"/>
      <c r="K308" s="25"/>
      <c r="L308" s="28"/>
      <c r="M308" s="23"/>
    </row>
    <row r="309" spans="1:52" ht="30" customHeight="1" x14ac:dyDescent="0.3">
      <c r="A309" s="19" t="s">
        <v>935</v>
      </c>
      <c r="B309" s="20"/>
      <c r="C309" s="20"/>
      <c r="D309" s="20"/>
      <c r="E309" s="24"/>
      <c r="F309" s="27"/>
      <c r="G309" s="24"/>
      <c r="H309" s="27"/>
      <c r="I309" s="24"/>
      <c r="J309" s="27"/>
      <c r="K309" s="24"/>
      <c r="L309" s="27"/>
      <c r="M309" s="21"/>
      <c r="N309" s="1" t="s">
        <v>223</v>
      </c>
    </row>
    <row r="310" spans="1:52" ht="30" customHeight="1" x14ac:dyDescent="0.3">
      <c r="A310" s="22" t="s">
        <v>706</v>
      </c>
      <c r="B310" s="22" t="s">
        <v>363</v>
      </c>
      <c r="C310" s="22" t="s">
        <v>364</v>
      </c>
      <c r="D310" s="23">
        <v>6.7000000000000004E-2</v>
      </c>
      <c r="E310" s="25">
        <f>단가대비표!O72</f>
        <v>0</v>
      </c>
      <c r="F310" s="28">
        <f>TRUNC(E310*D310,1)</f>
        <v>0</v>
      </c>
      <c r="G310" s="25">
        <f>단가대비표!P72</f>
        <v>0</v>
      </c>
      <c r="H310" s="28">
        <f>TRUNC(G310*D310,1)</f>
        <v>0</v>
      </c>
      <c r="I310" s="25">
        <f>단가대비표!V72</f>
        <v>0</v>
      </c>
      <c r="J310" s="28">
        <f>TRUNC(I310*D310,1)</f>
        <v>0</v>
      </c>
      <c r="K310" s="25">
        <f t="shared" ref="K310:L312" si="35">TRUNC(E310+G310+I310,1)</f>
        <v>0</v>
      </c>
      <c r="L310" s="28">
        <f t="shared" si="35"/>
        <v>0</v>
      </c>
      <c r="M310" s="22" t="s">
        <v>52</v>
      </c>
      <c r="N310" s="2" t="s">
        <v>223</v>
      </c>
      <c r="O310" s="2" t="s">
        <v>707</v>
      </c>
      <c r="P310" s="2" t="s">
        <v>63</v>
      </c>
      <c r="Q310" s="2" t="s">
        <v>63</v>
      </c>
      <c r="R310" s="2" t="s">
        <v>62</v>
      </c>
      <c r="S310" s="3"/>
      <c r="T310" s="3"/>
      <c r="U310" s="3"/>
      <c r="V310" s="3">
        <v>1</v>
      </c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936</v>
      </c>
      <c r="AX310" s="2" t="s">
        <v>52</v>
      </c>
      <c r="AY310" s="2" t="s">
        <v>52</v>
      </c>
      <c r="AZ310" s="2" t="s">
        <v>52</v>
      </c>
    </row>
    <row r="311" spans="1:52" ht="30" customHeight="1" x14ac:dyDescent="0.3">
      <c r="A311" s="22" t="s">
        <v>370</v>
      </c>
      <c r="B311" s="22" t="s">
        <v>363</v>
      </c>
      <c r="C311" s="22" t="s">
        <v>364</v>
      </c>
      <c r="D311" s="23">
        <v>4.4999999999999998E-2</v>
      </c>
      <c r="E311" s="25">
        <f>단가대비표!O65</f>
        <v>0</v>
      </c>
      <c r="F311" s="28">
        <f>TRUNC(E311*D311,1)</f>
        <v>0</v>
      </c>
      <c r="G311" s="25">
        <f>단가대비표!P65</f>
        <v>0</v>
      </c>
      <c r="H311" s="28">
        <f>TRUNC(G311*D311,1)</f>
        <v>0</v>
      </c>
      <c r="I311" s="25">
        <f>단가대비표!V65</f>
        <v>0</v>
      </c>
      <c r="J311" s="28">
        <f>TRUNC(I311*D311,1)</f>
        <v>0</v>
      </c>
      <c r="K311" s="25">
        <f t="shared" si="35"/>
        <v>0</v>
      </c>
      <c r="L311" s="28">
        <f t="shared" si="35"/>
        <v>0</v>
      </c>
      <c r="M311" s="22" t="s">
        <v>52</v>
      </c>
      <c r="N311" s="2" t="s">
        <v>223</v>
      </c>
      <c r="O311" s="2" t="s">
        <v>371</v>
      </c>
      <c r="P311" s="2" t="s">
        <v>63</v>
      </c>
      <c r="Q311" s="2" t="s">
        <v>63</v>
      </c>
      <c r="R311" s="2" t="s">
        <v>62</v>
      </c>
      <c r="S311" s="3"/>
      <c r="T311" s="3"/>
      <c r="U311" s="3"/>
      <c r="V311" s="3">
        <v>1</v>
      </c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937</v>
      </c>
      <c r="AX311" s="2" t="s">
        <v>52</v>
      </c>
      <c r="AY311" s="2" t="s">
        <v>52</v>
      </c>
      <c r="AZ311" s="2" t="s">
        <v>52</v>
      </c>
    </row>
    <row r="312" spans="1:52" ht="30" customHeight="1" x14ac:dyDescent="0.3">
      <c r="A312" s="22" t="s">
        <v>459</v>
      </c>
      <c r="B312" s="22" t="s">
        <v>460</v>
      </c>
      <c r="C312" s="22" t="s">
        <v>178</v>
      </c>
      <c r="D312" s="23">
        <v>1</v>
      </c>
      <c r="E312" s="25">
        <f>TRUNC(SUMIF(V310:V312, RIGHTB(O312, 1), H310:H312)*U312, 2)</f>
        <v>0</v>
      </c>
      <c r="F312" s="28">
        <f>TRUNC(E312*D312,1)</f>
        <v>0</v>
      </c>
      <c r="G312" s="25">
        <v>0</v>
      </c>
      <c r="H312" s="28">
        <f>TRUNC(G312*D312,1)</f>
        <v>0</v>
      </c>
      <c r="I312" s="25">
        <v>0</v>
      </c>
      <c r="J312" s="28">
        <f>TRUNC(I312*D312,1)</f>
        <v>0</v>
      </c>
      <c r="K312" s="25">
        <f t="shared" si="35"/>
        <v>0</v>
      </c>
      <c r="L312" s="28">
        <f t="shared" si="35"/>
        <v>0</v>
      </c>
      <c r="M312" s="22" t="s">
        <v>52</v>
      </c>
      <c r="N312" s="2" t="s">
        <v>223</v>
      </c>
      <c r="O312" s="2" t="s">
        <v>461</v>
      </c>
      <c r="P312" s="2" t="s">
        <v>63</v>
      </c>
      <c r="Q312" s="2" t="s">
        <v>63</v>
      </c>
      <c r="R312" s="2" t="s">
        <v>63</v>
      </c>
      <c r="S312" s="3">
        <v>1</v>
      </c>
      <c r="T312" s="3">
        <v>0</v>
      </c>
      <c r="U312" s="3">
        <v>0.02</v>
      </c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938</v>
      </c>
      <c r="AX312" s="2" t="s">
        <v>52</v>
      </c>
      <c r="AY312" s="2" t="s">
        <v>52</v>
      </c>
      <c r="AZ312" s="2" t="s">
        <v>52</v>
      </c>
    </row>
    <row r="313" spans="1:52" ht="30" customHeight="1" x14ac:dyDescent="0.3">
      <c r="A313" s="22" t="s">
        <v>539</v>
      </c>
      <c r="B313" s="22" t="s">
        <v>52</v>
      </c>
      <c r="C313" s="22" t="s">
        <v>52</v>
      </c>
      <c r="D313" s="23"/>
      <c r="E313" s="25"/>
      <c r="F313" s="28">
        <f>TRUNC(SUMIF(N310:N312, N309, F310:F312),0)</f>
        <v>0</v>
      </c>
      <c r="G313" s="25"/>
      <c r="H313" s="28">
        <f>TRUNC(SUMIF(N310:N312, N309, H310:H312),0)</f>
        <v>0</v>
      </c>
      <c r="I313" s="25"/>
      <c r="J313" s="28">
        <f>TRUNC(SUMIF(N310:N312, N309, J310:J312),0)</f>
        <v>0</v>
      </c>
      <c r="K313" s="25"/>
      <c r="L313" s="28">
        <f>F313+H313+J313</f>
        <v>0</v>
      </c>
      <c r="M313" s="22" t="s">
        <v>52</v>
      </c>
      <c r="N313" s="2" t="s">
        <v>163</v>
      </c>
      <c r="O313" s="2" t="s">
        <v>163</v>
      </c>
      <c r="P313" s="2" t="s">
        <v>52</v>
      </c>
      <c r="Q313" s="2" t="s">
        <v>52</v>
      </c>
      <c r="R313" s="2" t="s">
        <v>52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52</v>
      </c>
      <c r="AX313" s="2" t="s">
        <v>52</v>
      </c>
      <c r="AY313" s="2" t="s">
        <v>52</v>
      </c>
      <c r="AZ313" s="2" t="s">
        <v>52</v>
      </c>
    </row>
    <row r="314" spans="1:52" ht="30" customHeight="1" x14ac:dyDescent="0.3">
      <c r="A314" s="23"/>
      <c r="B314" s="23"/>
      <c r="C314" s="23"/>
      <c r="D314" s="23"/>
      <c r="E314" s="25"/>
      <c r="F314" s="28"/>
      <c r="G314" s="25"/>
      <c r="H314" s="28"/>
      <c r="I314" s="25"/>
      <c r="J314" s="28"/>
      <c r="K314" s="25"/>
      <c r="L314" s="28"/>
      <c r="M314" s="23"/>
    </row>
    <row r="315" spans="1:52" ht="30" customHeight="1" x14ac:dyDescent="0.3">
      <c r="A315" s="19" t="s">
        <v>939</v>
      </c>
      <c r="B315" s="20"/>
      <c r="C315" s="20"/>
      <c r="D315" s="20"/>
      <c r="E315" s="24"/>
      <c r="F315" s="27"/>
      <c r="G315" s="24"/>
      <c r="H315" s="27"/>
      <c r="I315" s="24"/>
      <c r="J315" s="27"/>
      <c r="K315" s="24"/>
      <c r="L315" s="27"/>
      <c r="M315" s="21"/>
      <c r="N315" s="1" t="s">
        <v>191</v>
      </c>
    </row>
    <row r="316" spans="1:52" ht="30" customHeight="1" x14ac:dyDescent="0.3">
      <c r="A316" s="22" t="s">
        <v>706</v>
      </c>
      <c r="B316" s="22" t="s">
        <v>363</v>
      </c>
      <c r="C316" s="22" t="s">
        <v>364</v>
      </c>
      <c r="D316" s="23">
        <v>5.8000000000000003E-2</v>
      </c>
      <c r="E316" s="25">
        <f>단가대비표!O72</f>
        <v>0</v>
      </c>
      <c r="F316" s="28">
        <f>TRUNC(E316*D316,1)</f>
        <v>0</v>
      </c>
      <c r="G316" s="25">
        <f>단가대비표!P72</f>
        <v>0</v>
      </c>
      <c r="H316" s="28">
        <f>TRUNC(G316*D316,1)</f>
        <v>0</v>
      </c>
      <c r="I316" s="25">
        <f>단가대비표!V72</f>
        <v>0</v>
      </c>
      <c r="J316" s="28">
        <f>TRUNC(I316*D316,1)</f>
        <v>0</v>
      </c>
      <c r="K316" s="25">
        <f t="shared" ref="K316:L320" si="36">TRUNC(E316+G316+I316,1)</f>
        <v>0</v>
      </c>
      <c r="L316" s="28">
        <f t="shared" si="36"/>
        <v>0</v>
      </c>
      <c r="M316" s="22" t="s">
        <v>52</v>
      </c>
      <c r="N316" s="2" t="s">
        <v>191</v>
      </c>
      <c r="O316" s="2" t="s">
        <v>707</v>
      </c>
      <c r="P316" s="2" t="s">
        <v>63</v>
      </c>
      <c r="Q316" s="2" t="s">
        <v>63</v>
      </c>
      <c r="R316" s="2" t="s">
        <v>62</v>
      </c>
      <c r="S316" s="3"/>
      <c r="T316" s="3"/>
      <c r="U316" s="3"/>
      <c r="V316" s="3">
        <v>1</v>
      </c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52</v>
      </c>
      <c r="AW316" s="2" t="s">
        <v>940</v>
      </c>
      <c r="AX316" s="2" t="s">
        <v>52</v>
      </c>
      <c r="AY316" s="2" t="s">
        <v>52</v>
      </c>
      <c r="AZ316" s="2" t="s">
        <v>52</v>
      </c>
    </row>
    <row r="317" spans="1:52" ht="30" customHeight="1" x14ac:dyDescent="0.3">
      <c r="A317" s="22" t="s">
        <v>941</v>
      </c>
      <c r="B317" s="22" t="s">
        <v>363</v>
      </c>
      <c r="C317" s="22" t="s">
        <v>364</v>
      </c>
      <c r="D317" s="23">
        <v>0.371</v>
      </c>
      <c r="E317" s="25">
        <f>단가대비표!O67</f>
        <v>0</v>
      </c>
      <c r="F317" s="28">
        <f>TRUNC(E317*D317,1)</f>
        <v>0</v>
      </c>
      <c r="G317" s="25">
        <f>단가대비표!P67</f>
        <v>0</v>
      </c>
      <c r="H317" s="28">
        <f>TRUNC(G317*D317,1)</f>
        <v>0</v>
      </c>
      <c r="I317" s="25">
        <f>단가대비표!V67</f>
        <v>0</v>
      </c>
      <c r="J317" s="28">
        <f>TRUNC(I317*D317,1)</f>
        <v>0</v>
      </c>
      <c r="K317" s="25">
        <f t="shared" si="36"/>
        <v>0</v>
      </c>
      <c r="L317" s="28">
        <f t="shared" si="36"/>
        <v>0</v>
      </c>
      <c r="M317" s="22" t="s">
        <v>52</v>
      </c>
      <c r="N317" s="2" t="s">
        <v>191</v>
      </c>
      <c r="O317" s="2" t="s">
        <v>942</v>
      </c>
      <c r="P317" s="2" t="s">
        <v>63</v>
      </c>
      <c r="Q317" s="2" t="s">
        <v>63</v>
      </c>
      <c r="R317" s="2" t="s">
        <v>62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943</v>
      </c>
      <c r="AX317" s="2" t="s">
        <v>52</v>
      </c>
      <c r="AY317" s="2" t="s">
        <v>52</v>
      </c>
      <c r="AZ317" s="2" t="s">
        <v>52</v>
      </c>
    </row>
    <row r="318" spans="1:52" ht="30" customHeight="1" x14ac:dyDescent="0.3">
      <c r="A318" s="22" t="s">
        <v>944</v>
      </c>
      <c r="B318" s="22" t="s">
        <v>363</v>
      </c>
      <c r="C318" s="22" t="s">
        <v>364</v>
      </c>
      <c r="D318" s="23">
        <v>3.39</v>
      </c>
      <c r="E318" s="25">
        <f>단가대비표!O66</f>
        <v>0</v>
      </c>
      <c r="F318" s="28">
        <f>TRUNC(E318*D318,1)</f>
        <v>0</v>
      </c>
      <c r="G318" s="25">
        <f>단가대비표!P66</f>
        <v>0</v>
      </c>
      <c r="H318" s="28">
        <f>TRUNC(G318*D318,1)</f>
        <v>0</v>
      </c>
      <c r="I318" s="25">
        <f>단가대비표!V66</f>
        <v>0</v>
      </c>
      <c r="J318" s="28">
        <f>TRUNC(I318*D318,1)</f>
        <v>0</v>
      </c>
      <c r="K318" s="25">
        <f t="shared" si="36"/>
        <v>0</v>
      </c>
      <c r="L318" s="28">
        <f t="shared" si="36"/>
        <v>0</v>
      </c>
      <c r="M318" s="22" t="s">
        <v>52</v>
      </c>
      <c r="N318" s="2" t="s">
        <v>191</v>
      </c>
      <c r="O318" s="2" t="s">
        <v>945</v>
      </c>
      <c r="P318" s="2" t="s">
        <v>63</v>
      </c>
      <c r="Q318" s="2" t="s">
        <v>63</v>
      </c>
      <c r="R318" s="2" t="s">
        <v>62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946</v>
      </c>
      <c r="AX318" s="2" t="s">
        <v>52</v>
      </c>
      <c r="AY318" s="2" t="s">
        <v>52</v>
      </c>
      <c r="AZ318" s="2" t="s">
        <v>52</v>
      </c>
    </row>
    <row r="319" spans="1:52" ht="30" customHeight="1" x14ac:dyDescent="0.3">
      <c r="A319" s="22" t="s">
        <v>370</v>
      </c>
      <c r="B319" s="22" t="s">
        <v>363</v>
      </c>
      <c r="C319" s="22" t="s">
        <v>364</v>
      </c>
      <c r="D319" s="23">
        <v>1.98</v>
      </c>
      <c r="E319" s="25">
        <f>단가대비표!O65</f>
        <v>0</v>
      </c>
      <c r="F319" s="28">
        <f>TRUNC(E319*D319,1)</f>
        <v>0</v>
      </c>
      <c r="G319" s="25">
        <f>단가대비표!P65</f>
        <v>0</v>
      </c>
      <c r="H319" s="28">
        <f>TRUNC(G319*D319,1)</f>
        <v>0</v>
      </c>
      <c r="I319" s="25">
        <f>단가대비표!V65</f>
        <v>0</v>
      </c>
      <c r="J319" s="28">
        <f>TRUNC(I319*D319,1)</f>
        <v>0</v>
      </c>
      <c r="K319" s="25">
        <f t="shared" si="36"/>
        <v>0</v>
      </c>
      <c r="L319" s="28">
        <f t="shared" si="36"/>
        <v>0</v>
      </c>
      <c r="M319" s="22" t="s">
        <v>52</v>
      </c>
      <c r="N319" s="2" t="s">
        <v>191</v>
      </c>
      <c r="O319" s="2" t="s">
        <v>371</v>
      </c>
      <c r="P319" s="2" t="s">
        <v>63</v>
      </c>
      <c r="Q319" s="2" t="s">
        <v>63</v>
      </c>
      <c r="R319" s="2" t="s">
        <v>62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947</v>
      </c>
      <c r="AX319" s="2" t="s">
        <v>52</v>
      </c>
      <c r="AY319" s="2" t="s">
        <v>52</v>
      </c>
      <c r="AZ319" s="2" t="s">
        <v>52</v>
      </c>
    </row>
    <row r="320" spans="1:52" ht="30" customHeight="1" x14ac:dyDescent="0.3">
      <c r="A320" s="22" t="s">
        <v>459</v>
      </c>
      <c r="B320" s="22" t="s">
        <v>948</v>
      </c>
      <c r="C320" s="22" t="s">
        <v>178</v>
      </c>
      <c r="D320" s="23">
        <v>1</v>
      </c>
      <c r="E320" s="25">
        <f>TRUNC(SUMIF(V316:V320, RIGHTB(O320, 1), H316:H320)*U320, 2)</f>
        <v>0</v>
      </c>
      <c r="F320" s="28">
        <f>TRUNC(E320*D320,1)</f>
        <v>0</v>
      </c>
      <c r="G320" s="25">
        <v>0</v>
      </c>
      <c r="H320" s="28">
        <f>TRUNC(G320*D320,1)</f>
        <v>0</v>
      </c>
      <c r="I320" s="25">
        <v>0</v>
      </c>
      <c r="J320" s="28">
        <f>TRUNC(I320*D320,1)</f>
        <v>0</v>
      </c>
      <c r="K320" s="25">
        <f t="shared" si="36"/>
        <v>0</v>
      </c>
      <c r="L320" s="28">
        <f t="shared" si="36"/>
        <v>0</v>
      </c>
      <c r="M320" s="22" t="s">
        <v>52</v>
      </c>
      <c r="N320" s="2" t="s">
        <v>191</v>
      </c>
      <c r="O320" s="2" t="s">
        <v>461</v>
      </c>
      <c r="P320" s="2" t="s">
        <v>63</v>
      </c>
      <c r="Q320" s="2" t="s">
        <v>63</v>
      </c>
      <c r="R320" s="2" t="s">
        <v>63</v>
      </c>
      <c r="S320" s="3">
        <v>1</v>
      </c>
      <c r="T320" s="3">
        <v>0</v>
      </c>
      <c r="U320" s="3">
        <v>0.03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949</v>
      </c>
      <c r="AX320" s="2" t="s">
        <v>52</v>
      </c>
      <c r="AY320" s="2" t="s">
        <v>52</v>
      </c>
      <c r="AZ320" s="2" t="s">
        <v>52</v>
      </c>
    </row>
    <row r="321" spans="1:52" ht="30" customHeight="1" x14ac:dyDescent="0.3">
      <c r="A321" s="22" t="s">
        <v>539</v>
      </c>
      <c r="B321" s="22" t="s">
        <v>52</v>
      </c>
      <c r="C321" s="22" t="s">
        <v>52</v>
      </c>
      <c r="D321" s="23"/>
      <c r="E321" s="25"/>
      <c r="F321" s="28">
        <f>TRUNC(SUMIF(N316:N320, N315, F316:F320),0)</f>
        <v>0</v>
      </c>
      <c r="G321" s="25"/>
      <c r="H321" s="28">
        <f>TRUNC(SUMIF(N316:N320, N315, H316:H320),0)</f>
        <v>0</v>
      </c>
      <c r="I321" s="25"/>
      <c r="J321" s="28">
        <f>TRUNC(SUMIF(N316:N320, N315, J316:J320),0)</f>
        <v>0</v>
      </c>
      <c r="K321" s="25"/>
      <c r="L321" s="28">
        <f>F321+H321+J321</f>
        <v>0</v>
      </c>
      <c r="M321" s="22" t="s">
        <v>52</v>
      </c>
      <c r="N321" s="2" t="s">
        <v>163</v>
      </c>
      <c r="O321" s="2" t="s">
        <v>163</v>
      </c>
      <c r="P321" s="2" t="s">
        <v>52</v>
      </c>
      <c r="Q321" s="2" t="s">
        <v>52</v>
      </c>
      <c r="R321" s="2" t="s">
        <v>52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</row>
    <row r="322" spans="1:52" ht="30" customHeight="1" x14ac:dyDescent="0.3">
      <c r="A322" s="23"/>
      <c r="B322" s="23"/>
      <c r="C322" s="23"/>
      <c r="D322" s="23"/>
      <c r="E322" s="25"/>
      <c r="F322" s="28"/>
      <c r="G322" s="25"/>
      <c r="H322" s="28"/>
      <c r="I322" s="25"/>
      <c r="J322" s="28"/>
      <c r="K322" s="25"/>
      <c r="L322" s="28"/>
      <c r="M322" s="23"/>
    </row>
    <row r="323" spans="1:52" ht="30" customHeight="1" x14ac:dyDescent="0.3">
      <c r="A323" s="19" t="s">
        <v>950</v>
      </c>
      <c r="B323" s="20"/>
      <c r="C323" s="20"/>
      <c r="D323" s="20"/>
      <c r="E323" s="24"/>
      <c r="F323" s="27"/>
      <c r="G323" s="24"/>
      <c r="H323" s="27"/>
      <c r="I323" s="24"/>
      <c r="J323" s="27"/>
      <c r="K323" s="24"/>
      <c r="L323" s="27"/>
      <c r="M323" s="21"/>
      <c r="N323" s="1" t="s">
        <v>195</v>
      </c>
    </row>
    <row r="324" spans="1:52" ht="30" customHeight="1" x14ac:dyDescent="0.3">
      <c r="A324" s="22" t="s">
        <v>706</v>
      </c>
      <c r="B324" s="22" t="s">
        <v>363</v>
      </c>
      <c r="C324" s="22" t="s">
        <v>364</v>
      </c>
      <c r="D324" s="23">
        <v>5.8000000000000003E-2</v>
      </c>
      <c r="E324" s="25">
        <f>단가대비표!O72</f>
        <v>0</v>
      </c>
      <c r="F324" s="28">
        <f>TRUNC(E324*D324,1)</f>
        <v>0</v>
      </c>
      <c r="G324" s="25">
        <f>단가대비표!P72</f>
        <v>0</v>
      </c>
      <c r="H324" s="28">
        <f>TRUNC(G324*D324,1)</f>
        <v>0</v>
      </c>
      <c r="I324" s="25">
        <f>단가대비표!V72</f>
        <v>0</v>
      </c>
      <c r="J324" s="28">
        <f>TRUNC(I324*D324,1)</f>
        <v>0</v>
      </c>
      <c r="K324" s="25">
        <f t="shared" ref="K324:L328" si="37">TRUNC(E324+G324+I324,1)</f>
        <v>0</v>
      </c>
      <c r="L324" s="28">
        <f t="shared" si="37"/>
        <v>0</v>
      </c>
      <c r="M324" s="22" t="s">
        <v>52</v>
      </c>
      <c r="N324" s="2" t="s">
        <v>195</v>
      </c>
      <c r="O324" s="2" t="s">
        <v>707</v>
      </c>
      <c r="P324" s="2" t="s">
        <v>63</v>
      </c>
      <c r="Q324" s="2" t="s">
        <v>63</v>
      </c>
      <c r="R324" s="2" t="s">
        <v>62</v>
      </c>
      <c r="S324" s="3"/>
      <c r="T324" s="3"/>
      <c r="U324" s="3"/>
      <c r="V324" s="3">
        <v>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951</v>
      </c>
      <c r="AX324" s="2" t="s">
        <v>52</v>
      </c>
      <c r="AY324" s="2" t="s">
        <v>52</v>
      </c>
      <c r="AZ324" s="2" t="s">
        <v>52</v>
      </c>
    </row>
    <row r="325" spans="1:52" ht="30" customHeight="1" x14ac:dyDescent="0.3">
      <c r="A325" s="22" t="s">
        <v>941</v>
      </c>
      <c r="B325" s="22" t="s">
        <v>363</v>
      </c>
      <c r="C325" s="22" t="s">
        <v>364</v>
      </c>
      <c r="D325" s="23">
        <v>0.38100000000000001</v>
      </c>
      <c r="E325" s="25">
        <f>단가대비표!O67</f>
        <v>0</v>
      </c>
      <c r="F325" s="28">
        <f>TRUNC(E325*D325,1)</f>
        <v>0</v>
      </c>
      <c r="G325" s="25">
        <f>단가대비표!P67</f>
        <v>0</v>
      </c>
      <c r="H325" s="28">
        <f>TRUNC(G325*D325,1)</f>
        <v>0</v>
      </c>
      <c r="I325" s="25">
        <f>단가대비표!V67</f>
        <v>0</v>
      </c>
      <c r="J325" s="28">
        <f>TRUNC(I325*D325,1)</f>
        <v>0</v>
      </c>
      <c r="K325" s="25">
        <f t="shared" si="37"/>
        <v>0</v>
      </c>
      <c r="L325" s="28">
        <f t="shared" si="37"/>
        <v>0</v>
      </c>
      <c r="M325" s="22" t="s">
        <v>52</v>
      </c>
      <c r="N325" s="2" t="s">
        <v>195</v>
      </c>
      <c r="O325" s="2" t="s">
        <v>942</v>
      </c>
      <c r="P325" s="2" t="s">
        <v>63</v>
      </c>
      <c r="Q325" s="2" t="s">
        <v>63</v>
      </c>
      <c r="R325" s="2" t="s">
        <v>62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952</v>
      </c>
      <c r="AX325" s="2" t="s">
        <v>52</v>
      </c>
      <c r="AY325" s="2" t="s">
        <v>52</v>
      </c>
      <c r="AZ325" s="2" t="s">
        <v>52</v>
      </c>
    </row>
    <row r="326" spans="1:52" ht="30" customHeight="1" x14ac:dyDescent="0.3">
      <c r="A326" s="22" t="s">
        <v>944</v>
      </c>
      <c r="B326" s="22" t="s">
        <v>363</v>
      </c>
      <c r="C326" s="22" t="s">
        <v>364</v>
      </c>
      <c r="D326" s="23">
        <v>3.39</v>
      </c>
      <c r="E326" s="25">
        <f>단가대비표!O66</f>
        <v>0</v>
      </c>
      <c r="F326" s="28">
        <f>TRUNC(E326*D326,1)</f>
        <v>0</v>
      </c>
      <c r="G326" s="25">
        <f>단가대비표!P66</f>
        <v>0</v>
      </c>
      <c r="H326" s="28">
        <f>TRUNC(G326*D326,1)</f>
        <v>0</v>
      </c>
      <c r="I326" s="25">
        <f>단가대비표!V66</f>
        <v>0</v>
      </c>
      <c r="J326" s="28">
        <f>TRUNC(I326*D326,1)</f>
        <v>0</v>
      </c>
      <c r="K326" s="25">
        <f t="shared" si="37"/>
        <v>0</v>
      </c>
      <c r="L326" s="28">
        <f t="shared" si="37"/>
        <v>0</v>
      </c>
      <c r="M326" s="22" t="s">
        <v>52</v>
      </c>
      <c r="N326" s="2" t="s">
        <v>195</v>
      </c>
      <c r="O326" s="2" t="s">
        <v>945</v>
      </c>
      <c r="P326" s="2" t="s">
        <v>63</v>
      </c>
      <c r="Q326" s="2" t="s">
        <v>63</v>
      </c>
      <c r="R326" s="2" t="s">
        <v>62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953</v>
      </c>
      <c r="AX326" s="2" t="s">
        <v>52</v>
      </c>
      <c r="AY326" s="2" t="s">
        <v>52</v>
      </c>
      <c r="AZ326" s="2" t="s">
        <v>52</v>
      </c>
    </row>
    <row r="327" spans="1:52" ht="30" customHeight="1" x14ac:dyDescent="0.3">
      <c r="A327" s="22" t="s">
        <v>370</v>
      </c>
      <c r="B327" s="22" t="s">
        <v>363</v>
      </c>
      <c r="C327" s="22" t="s">
        <v>364</v>
      </c>
      <c r="D327" s="23">
        <v>1.98</v>
      </c>
      <c r="E327" s="25">
        <f>단가대비표!O65</f>
        <v>0</v>
      </c>
      <c r="F327" s="28">
        <f>TRUNC(E327*D327,1)</f>
        <v>0</v>
      </c>
      <c r="G327" s="25">
        <f>단가대비표!P65</f>
        <v>0</v>
      </c>
      <c r="H327" s="28">
        <f>TRUNC(G327*D327,1)</f>
        <v>0</v>
      </c>
      <c r="I327" s="25">
        <f>단가대비표!V65</f>
        <v>0</v>
      </c>
      <c r="J327" s="28">
        <f>TRUNC(I327*D327,1)</f>
        <v>0</v>
      </c>
      <c r="K327" s="25">
        <f t="shared" si="37"/>
        <v>0</v>
      </c>
      <c r="L327" s="28">
        <f t="shared" si="37"/>
        <v>0</v>
      </c>
      <c r="M327" s="22" t="s">
        <v>52</v>
      </c>
      <c r="N327" s="2" t="s">
        <v>195</v>
      </c>
      <c r="O327" s="2" t="s">
        <v>371</v>
      </c>
      <c r="P327" s="2" t="s">
        <v>63</v>
      </c>
      <c r="Q327" s="2" t="s">
        <v>63</v>
      </c>
      <c r="R327" s="2" t="s">
        <v>62</v>
      </c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954</v>
      </c>
      <c r="AX327" s="2" t="s">
        <v>52</v>
      </c>
      <c r="AY327" s="2" t="s">
        <v>52</v>
      </c>
      <c r="AZ327" s="2" t="s">
        <v>52</v>
      </c>
    </row>
    <row r="328" spans="1:52" ht="30" customHeight="1" x14ac:dyDescent="0.3">
      <c r="A328" s="22" t="s">
        <v>459</v>
      </c>
      <c r="B328" s="22" t="s">
        <v>948</v>
      </c>
      <c r="C328" s="22" t="s">
        <v>178</v>
      </c>
      <c r="D328" s="23">
        <v>1</v>
      </c>
      <c r="E328" s="25">
        <f>TRUNC(SUMIF(V324:V328, RIGHTB(O328, 1), H324:H328)*U328, 2)</f>
        <v>0</v>
      </c>
      <c r="F328" s="28">
        <f>TRUNC(E328*D328,1)</f>
        <v>0</v>
      </c>
      <c r="G328" s="25">
        <v>0</v>
      </c>
      <c r="H328" s="28">
        <f>TRUNC(G328*D328,1)</f>
        <v>0</v>
      </c>
      <c r="I328" s="25">
        <v>0</v>
      </c>
      <c r="J328" s="28">
        <f>TRUNC(I328*D328,1)</f>
        <v>0</v>
      </c>
      <c r="K328" s="25">
        <f t="shared" si="37"/>
        <v>0</v>
      </c>
      <c r="L328" s="28">
        <f t="shared" si="37"/>
        <v>0</v>
      </c>
      <c r="M328" s="22" t="s">
        <v>52</v>
      </c>
      <c r="N328" s="2" t="s">
        <v>195</v>
      </c>
      <c r="O328" s="2" t="s">
        <v>461</v>
      </c>
      <c r="P328" s="2" t="s">
        <v>63</v>
      </c>
      <c r="Q328" s="2" t="s">
        <v>63</v>
      </c>
      <c r="R328" s="2" t="s">
        <v>63</v>
      </c>
      <c r="S328" s="3">
        <v>1</v>
      </c>
      <c r="T328" s="3">
        <v>0</v>
      </c>
      <c r="U328" s="3">
        <v>0.03</v>
      </c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955</v>
      </c>
      <c r="AX328" s="2" t="s">
        <v>52</v>
      </c>
      <c r="AY328" s="2" t="s">
        <v>52</v>
      </c>
      <c r="AZ328" s="2" t="s">
        <v>52</v>
      </c>
    </row>
    <row r="329" spans="1:52" ht="30" customHeight="1" x14ac:dyDescent="0.3">
      <c r="A329" s="22" t="s">
        <v>539</v>
      </c>
      <c r="B329" s="22" t="s">
        <v>52</v>
      </c>
      <c r="C329" s="22" t="s">
        <v>52</v>
      </c>
      <c r="D329" s="23"/>
      <c r="E329" s="25"/>
      <c r="F329" s="28">
        <f>TRUNC(SUMIF(N324:N328, N323, F324:F328),0)</f>
        <v>0</v>
      </c>
      <c r="G329" s="25"/>
      <c r="H329" s="28">
        <f>TRUNC(SUMIF(N324:N328, N323, H324:H328),0)</f>
        <v>0</v>
      </c>
      <c r="I329" s="25"/>
      <c r="J329" s="28">
        <f>TRUNC(SUMIF(N324:N328, N323, J324:J328),0)</f>
        <v>0</v>
      </c>
      <c r="K329" s="25"/>
      <c r="L329" s="28">
        <f>F329+H329+J329</f>
        <v>0</v>
      </c>
      <c r="M329" s="22" t="s">
        <v>52</v>
      </c>
      <c r="N329" s="2" t="s">
        <v>163</v>
      </c>
      <c r="O329" s="2" t="s">
        <v>163</v>
      </c>
      <c r="P329" s="2" t="s">
        <v>52</v>
      </c>
      <c r="Q329" s="2" t="s">
        <v>52</v>
      </c>
      <c r="R329" s="2" t="s">
        <v>52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52</v>
      </c>
      <c r="AW329" s="2" t="s">
        <v>52</v>
      </c>
      <c r="AX329" s="2" t="s">
        <v>52</v>
      </c>
      <c r="AY329" s="2" t="s">
        <v>52</v>
      </c>
      <c r="AZ329" s="2" t="s">
        <v>52</v>
      </c>
    </row>
    <row r="330" spans="1:52" ht="30" customHeight="1" x14ac:dyDescent="0.3">
      <c r="A330" s="23"/>
      <c r="B330" s="23"/>
      <c r="C330" s="23"/>
      <c r="D330" s="23"/>
      <c r="E330" s="25"/>
      <c r="F330" s="28"/>
      <c r="G330" s="25"/>
      <c r="H330" s="28"/>
      <c r="I330" s="25"/>
      <c r="J330" s="28"/>
      <c r="K330" s="25"/>
      <c r="L330" s="28"/>
      <c r="M330" s="23"/>
    </row>
    <row r="331" spans="1:52" ht="30" customHeight="1" x14ac:dyDescent="0.3">
      <c r="A331" s="19" t="s">
        <v>956</v>
      </c>
      <c r="B331" s="20"/>
      <c r="C331" s="20"/>
      <c r="D331" s="20"/>
      <c r="E331" s="24"/>
      <c r="F331" s="27"/>
      <c r="G331" s="24"/>
      <c r="H331" s="27"/>
      <c r="I331" s="24"/>
      <c r="J331" s="27"/>
      <c r="K331" s="24"/>
      <c r="L331" s="27"/>
      <c r="M331" s="21"/>
      <c r="N331" s="1" t="s">
        <v>202</v>
      </c>
    </row>
    <row r="332" spans="1:52" ht="30" customHeight="1" x14ac:dyDescent="0.3">
      <c r="A332" s="22" t="s">
        <v>706</v>
      </c>
      <c r="B332" s="22" t="s">
        <v>363</v>
      </c>
      <c r="C332" s="22" t="s">
        <v>364</v>
      </c>
      <c r="D332" s="23">
        <v>3.9E-2</v>
      </c>
      <c r="E332" s="25">
        <f>단가대비표!O72</f>
        <v>0</v>
      </c>
      <c r="F332" s="28">
        <f>TRUNC(E332*D332,1)</f>
        <v>0</v>
      </c>
      <c r="G332" s="25">
        <f>단가대비표!P72</f>
        <v>0</v>
      </c>
      <c r="H332" s="28">
        <f>TRUNC(G332*D332,1)</f>
        <v>0</v>
      </c>
      <c r="I332" s="25">
        <f>단가대비표!V72</f>
        <v>0</v>
      </c>
      <c r="J332" s="28">
        <f>TRUNC(I332*D332,1)</f>
        <v>0</v>
      </c>
      <c r="K332" s="25">
        <f t="shared" ref="K332:L334" si="38">TRUNC(E332+G332+I332,1)</f>
        <v>0</v>
      </c>
      <c r="L332" s="28">
        <f t="shared" si="38"/>
        <v>0</v>
      </c>
      <c r="M332" s="22" t="s">
        <v>52</v>
      </c>
      <c r="N332" s="2" t="s">
        <v>202</v>
      </c>
      <c r="O332" s="2" t="s">
        <v>707</v>
      </c>
      <c r="P332" s="2" t="s">
        <v>63</v>
      </c>
      <c r="Q332" s="2" t="s">
        <v>63</v>
      </c>
      <c r="R332" s="2" t="s">
        <v>62</v>
      </c>
      <c r="S332" s="3"/>
      <c r="T332" s="3"/>
      <c r="U332" s="3"/>
      <c r="V332" s="3">
        <v>1</v>
      </c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957</v>
      </c>
      <c r="AX332" s="2" t="s">
        <v>52</v>
      </c>
      <c r="AY332" s="2" t="s">
        <v>52</v>
      </c>
      <c r="AZ332" s="2" t="s">
        <v>52</v>
      </c>
    </row>
    <row r="333" spans="1:52" ht="30" customHeight="1" x14ac:dyDescent="0.3">
      <c r="A333" s="22" t="s">
        <v>370</v>
      </c>
      <c r="B333" s="22" t="s">
        <v>363</v>
      </c>
      <c r="C333" s="22" t="s">
        <v>364</v>
      </c>
      <c r="D333" s="23">
        <v>2.5999999999999999E-2</v>
      </c>
      <c r="E333" s="25">
        <f>단가대비표!O65</f>
        <v>0</v>
      </c>
      <c r="F333" s="28">
        <f>TRUNC(E333*D333,1)</f>
        <v>0</v>
      </c>
      <c r="G333" s="25">
        <f>단가대비표!P65</f>
        <v>0</v>
      </c>
      <c r="H333" s="28">
        <f>TRUNC(G333*D333,1)</f>
        <v>0</v>
      </c>
      <c r="I333" s="25">
        <f>단가대비표!V65</f>
        <v>0</v>
      </c>
      <c r="J333" s="28">
        <f>TRUNC(I333*D333,1)</f>
        <v>0</v>
      </c>
      <c r="K333" s="25">
        <f t="shared" si="38"/>
        <v>0</v>
      </c>
      <c r="L333" s="28">
        <f t="shared" si="38"/>
        <v>0</v>
      </c>
      <c r="M333" s="22" t="s">
        <v>52</v>
      </c>
      <c r="N333" s="2" t="s">
        <v>202</v>
      </c>
      <c r="O333" s="2" t="s">
        <v>371</v>
      </c>
      <c r="P333" s="2" t="s">
        <v>63</v>
      </c>
      <c r="Q333" s="2" t="s">
        <v>63</v>
      </c>
      <c r="R333" s="2" t="s">
        <v>62</v>
      </c>
      <c r="S333" s="3"/>
      <c r="T333" s="3"/>
      <c r="U333" s="3"/>
      <c r="V333" s="3">
        <v>1</v>
      </c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52</v>
      </c>
      <c r="AW333" s="2" t="s">
        <v>958</v>
      </c>
      <c r="AX333" s="2" t="s">
        <v>52</v>
      </c>
      <c r="AY333" s="2" t="s">
        <v>52</v>
      </c>
      <c r="AZ333" s="2" t="s">
        <v>52</v>
      </c>
    </row>
    <row r="334" spans="1:52" ht="30" customHeight="1" x14ac:dyDescent="0.3">
      <c r="A334" s="22" t="s">
        <v>667</v>
      </c>
      <c r="B334" s="22" t="s">
        <v>710</v>
      </c>
      <c r="C334" s="22" t="s">
        <v>178</v>
      </c>
      <c r="D334" s="23">
        <v>1</v>
      </c>
      <c r="E334" s="25">
        <f>TRUNC(SUMIF(V332:V334, RIGHTB(O334, 1), H332:H334)*U334, 2)</f>
        <v>0</v>
      </c>
      <c r="F334" s="28">
        <f>TRUNC(E334*D334,1)</f>
        <v>0</v>
      </c>
      <c r="G334" s="25">
        <v>0</v>
      </c>
      <c r="H334" s="28">
        <f>TRUNC(G334*D334,1)</f>
        <v>0</v>
      </c>
      <c r="I334" s="25">
        <v>0</v>
      </c>
      <c r="J334" s="28">
        <f>TRUNC(I334*D334,1)</f>
        <v>0</v>
      </c>
      <c r="K334" s="25">
        <f t="shared" si="38"/>
        <v>0</v>
      </c>
      <c r="L334" s="28">
        <f t="shared" si="38"/>
        <v>0</v>
      </c>
      <c r="M334" s="22" t="s">
        <v>52</v>
      </c>
      <c r="N334" s="2" t="s">
        <v>202</v>
      </c>
      <c r="O334" s="2" t="s">
        <v>461</v>
      </c>
      <c r="P334" s="2" t="s">
        <v>63</v>
      </c>
      <c r="Q334" s="2" t="s">
        <v>63</v>
      </c>
      <c r="R334" s="2" t="s">
        <v>63</v>
      </c>
      <c r="S334" s="3">
        <v>1</v>
      </c>
      <c r="T334" s="3">
        <v>0</v>
      </c>
      <c r="U334" s="3">
        <v>0.02</v>
      </c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959</v>
      </c>
      <c r="AX334" s="2" t="s">
        <v>52</v>
      </c>
      <c r="AY334" s="2" t="s">
        <v>52</v>
      </c>
      <c r="AZ334" s="2" t="s">
        <v>52</v>
      </c>
    </row>
    <row r="335" spans="1:52" ht="30" customHeight="1" x14ac:dyDescent="0.3">
      <c r="A335" s="22" t="s">
        <v>539</v>
      </c>
      <c r="B335" s="22" t="s">
        <v>52</v>
      </c>
      <c r="C335" s="22" t="s">
        <v>52</v>
      </c>
      <c r="D335" s="23"/>
      <c r="E335" s="25"/>
      <c r="F335" s="28">
        <f>TRUNC(SUMIF(N332:N334, N331, F332:F334),0)</f>
        <v>0</v>
      </c>
      <c r="G335" s="25"/>
      <c r="H335" s="28">
        <f>TRUNC(SUMIF(N332:N334, N331, H332:H334),0)</f>
        <v>0</v>
      </c>
      <c r="I335" s="25"/>
      <c r="J335" s="28">
        <f>TRUNC(SUMIF(N332:N334, N331, J332:J334),0)</f>
        <v>0</v>
      </c>
      <c r="K335" s="25"/>
      <c r="L335" s="28">
        <f>F335+H335+J335</f>
        <v>0</v>
      </c>
      <c r="M335" s="22" t="s">
        <v>52</v>
      </c>
      <c r="N335" s="2" t="s">
        <v>163</v>
      </c>
      <c r="O335" s="2" t="s">
        <v>163</v>
      </c>
      <c r="P335" s="2" t="s">
        <v>52</v>
      </c>
      <c r="Q335" s="2" t="s">
        <v>52</v>
      </c>
      <c r="R335" s="2" t="s">
        <v>52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52</v>
      </c>
      <c r="AX335" s="2" t="s">
        <v>52</v>
      </c>
      <c r="AY335" s="2" t="s">
        <v>52</v>
      </c>
      <c r="AZ335" s="2" t="s">
        <v>52</v>
      </c>
    </row>
    <row r="336" spans="1:52" ht="30" customHeight="1" x14ac:dyDescent="0.3">
      <c r="A336" s="23"/>
      <c r="B336" s="23"/>
      <c r="C336" s="23"/>
      <c r="D336" s="23"/>
      <c r="E336" s="25"/>
      <c r="F336" s="28"/>
      <c r="G336" s="25"/>
      <c r="H336" s="28"/>
      <c r="I336" s="25"/>
      <c r="J336" s="28"/>
      <c r="K336" s="25"/>
      <c r="L336" s="28"/>
      <c r="M336" s="23"/>
    </row>
    <row r="337" spans="1:52" ht="30" customHeight="1" x14ac:dyDescent="0.3">
      <c r="A337" s="19" t="s">
        <v>960</v>
      </c>
      <c r="B337" s="20"/>
      <c r="C337" s="20"/>
      <c r="D337" s="20"/>
      <c r="E337" s="24"/>
      <c r="F337" s="27"/>
      <c r="G337" s="24"/>
      <c r="H337" s="27"/>
      <c r="I337" s="24"/>
      <c r="J337" s="27"/>
      <c r="K337" s="24"/>
      <c r="L337" s="27"/>
      <c r="M337" s="21"/>
      <c r="N337" s="1" t="s">
        <v>205</v>
      </c>
    </row>
    <row r="338" spans="1:52" ht="30" customHeight="1" x14ac:dyDescent="0.3">
      <c r="A338" s="22" t="s">
        <v>706</v>
      </c>
      <c r="B338" s="22" t="s">
        <v>363</v>
      </c>
      <c r="C338" s="22" t="s">
        <v>364</v>
      </c>
      <c r="D338" s="23">
        <v>5.2999999999999999E-2</v>
      </c>
      <c r="E338" s="25">
        <f>단가대비표!O72</f>
        <v>0</v>
      </c>
      <c r="F338" s="28">
        <f>TRUNC(E338*D338,1)</f>
        <v>0</v>
      </c>
      <c r="G338" s="25">
        <f>단가대비표!P72</f>
        <v>0</v>
      </c>
      <c r="H338" s="28">
        <f>TRUNC(G338*D338,1)</f>
        <v>0</v>
      </c>
      <c r="I338" s="25">
        <f>단가대비표!V72</f>
        <v>0</v>
      </c>
      <c r="J338" s="28">
        <f>TRUNC(I338*D338,1)</f>
        <v>0</v>
      </c>
      <c r="K338" s="25">
        <f t="shared" ref="K338:L340" si="39">TRUNC(E338+G338+I338,1)</f>
        <v>0</v>
      </c>
      <c r="L338" s="28">
        <f t="shared" si="39"/>
        <v>0</v>
      </c>
      <c r="M338" s="22" t="s">
        <v>52</v>
      </c>
      <c r="N338" s="2" t="s">
        <v>205</v>
      </c>
      <c r="O338" s="2" t="s">
        <v>707</v>
      </c>
      <c r="P338" s="2" t="s">
        <v>63</v>
      </c>
      <c r="Q338" s="2" t="s">
        <v>63</v>
      </c>
      <c r="R338" s="2" t="s">
        <v>62</v>
      </c>
      <c r="S338" s="3"/>
      <c r="T338" s="3"/>
      <c r="U338" s="3"/>
      <c r="V338" s="3">
        <v>1</v>
      </c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961</v>
      </c>
      <c r="AX338" s="2" t="s">
        <v>52</v>
      </c>
      <c r="AY338" s="2" t="s">
        <v>52</v>
      </c>
      <c r="AZ338" s="2" t="s">
        <v>52</v>
      </c>
    </row>
    <row r="339" spans="1:52" ht="30" customHeight="1" x14ac:dyDescent="0.3">
      <c r="A339" s="22" t="s">
        <v>370</v>
      </c>
      <c r="B339" s="22" t="s">
        <v>363</v>
      </c>
      <c r="C339" s="22" t="s">
        <v>364</v>
      </c>
      <c r="D339" s="23">
        <v>3.5000000000000003E-2</v>
      </c>
      <c r="E339" s="25">
        <f>단가대비표!O65</f>
        <v>0</v>
      </c>
      <c r="F339" s="28">
        <f>TRUNC(E339*D339,1)</f>
        <v>0</v>
      </c>
      <c r="G339" s="25">
        <f>단가대비표!P65</f>
        <v>0</v>
      </c>
      <c r="H339" s="28">
        <f>TRUNC(G339*D339,1)</f>
        <v>0</v>
      </c>
      <c r="I339" s="25">
        <f>단가대비표!V65</f>
        <v>0</v>
      </c>
      <c r="J339" s="28">
        <f>TRUNC(I339*D339,1)</f>
        <v>0</v>
      </c>
      <c r="K339" s="25">
        <f t="shared" si="39"/>
        <v>0</v>
      </c>
      <c r="L339" s="28">
        <f t="shared" si="39"/>
        <v>0</v>
      </c>
      <c r="M339" s="22" t="s">
        <v>52</v>
      </c>
      <c r="N339" s="2" t="s">
        <v>205</v>
      </c>
      <c r="O339" s="2" t="s">
        <v>371</v>
      </c>
      <c r="P339" s="2" t="s">
        <v>63</v>
      </c>
      <c r="Q339" s="2" t="s">
        <v>63</v>
      </c>
      <c r="R339" s="2" t="s">
        <v>62</v>
      </c>
      <c r="S339" s="3"/>
      <c r="T339" s="3"/>
      <c r="U339" s="3"/>
      <c r="V339" s="3">
        <v>1</v>
      </c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962</v>
      </c>
      <c r="AX339" s="2" t="s">
        <v>52</v>
      </c>
      <c r="AY339" s="2" t="s">
        <v>52</v>
      </c>
      <c r="AZ339" s="2" t="s">
        <v>52</v>
      </c>
    </row>
    <row r="340" spans="1:52" ht="30" customHeight="1" x14ac:dyDescent="0.3">
      <c r="A340" s="22" t="s">
        <v>667</v>
      </c>
      <c r="B340" s="22" t="s">
        <v>710</v>
      </c>
      <c r="C340" s="22" t="s">
        <v>178</v>
      </c>
      <c r="D340" s="23">
        <v>1</v>
      </c>
      <c r="E340" s="25">
        <f>TRUNC(SUMIF(V338:V340, RIGHTB(O340, 1), H338:H340)*U340, 2)</f>
        <v>0</v>
      </c>
      <c r="F340" s="28">
        <f>TRUNC(E340*D340,1)</f>
        <v>0</v>
      </c>
      <c r="G340" s="25">
        <v>0</v>
      </c>
      <c r="H340" s="28">
        <f>TRUNC(G340*D340,1)</f>
        <v>0</v>
      </c>
      <c r="I340" s="25">
        <v>0</v>
      </c>
      <c r="J340" s="28">
        <f>TRUNC(I340*D340,1)</f>
        <v>0</v>
      </c>
      <c r="K340" s="25">
        <f t="shared" si="39"/>
        <v>0</v>
      </c>
      <c r="L340" s="28">
        <f t="shared" si="39"/>
        <v>0</v>
      </c>
      <c r="M340" s="22" t="s">
        <v>52</v>
      </c>
      <c r="N340" s="2" t="s">
        <v>205</v>
      </c>
      <c r="O340" s="2" t="s">
        <v>461</v>
      </c>
      <c r="P340" s="2" t="s">
        <v>63</v>
      </c>
      <c r="Q340" s="2" t="s">
        <v>63</v>
      </c>
      <c r="R340" s="2" t="s">
        <v>63</v>
      </c>
      <c r="S340" s="3">
        <v>1</v>
      </c>
      <c r="T340" s="3">
        <v>0</v>
      </c>
      <c r="U340" s="3">
        <v>0.02</v>
      </c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52</v>
      </c>
      <c r="AW340" s="2" t="s">
        <v>963</v>
      </c>
      <c r="AX340" s="2" t="s">
        <v>52</v>
      </c>
      <c r="AY340" s="2" t="s">
        <v>52</v>
      </c>
      <c r="AZ340" s="2" t="s">
        <v>52</v>
      </c>
    </row>
    <row r="341" spans="1:52" ht="30" customHeight="1" x14ac:dyDescent="0.3">
      <c r="A341" s="22" t="s">
        <v>539</v>
      </c>
      <c r="B341" s="22" t="s">
        <v>52</v>
      </c>
      <c r="C341" s="22" t="s">
        <v>52</v>
      </c>
      <c r="D341" s="23"/>
      <c r="E341" s="25"/>
      <c r="F341" s="28">
        <f>TRUNC(SUMIF(N338:N340, N337, F338:F340),0)</f>
        <v>0</v>
      </c>
      <c r="G341" s="25"/>
      <c r="H341" s="28">
        <f>TRUNC(SUMIF(N338:N340, N337, H338:H340),0)</f>
        <v>0</v>
      </c>
      <c r="I341" s="25"/>
      <c r="J341" s="28">
        <f>TRUNC(SUMIF(N338:N340, N337, J338:J340),0)</f>
        <v>0</v>
      </c>
      <c r="K341" s="25"/>
      <c r="L341" s="28">
        <f>F341+H341+J341</f>
        <v>0</v>
      </c>
      <c r="M341" s="22" t="s">
        <v>52</v>
      </c>
      <c r="N341" s="2" t="s">
        <v>163</v>
      </c>
      <c r="O341" s="2" t="s">
        <v>163</v>
      </c>
      <c r="P341" s="2" t="s">
        <v>52</v>
      </c>
      <c r="Q341" s="2" t="s">
        <v>52</v>
      </c>
      <c r="R341" s="2" t="s">
        <v>52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52</v>
      </c>
      <c r="AX341" s="2" t="s">
        <v>52</v>
      </c>
      <c r="AY341" s="2" t="s">
        <v>52</v>
      </c>
      <c r="AZ341" s="2" t="s">
        <v>52</v>
      </c>
    </row>
    <row r="342" spans="1:52" ht="30" customHeight="1" x14ac:dyDescent="0.3">
      <c r="A342" s="23"/>
      <c r="B342" s="23"/>
      <c r="C342" s="23"/>
      <c r="D342" s="23"/>
      <c r="E342" s="25"/>
      <c r="F342" s="28"/>
      <c r="G342" s="25"/>
      <c r="H342" s="28"/>
      <c r="I342" s="25"/>
      <c r="J342" s="28"/>
      <c r="K342" s="25"/>
      <c r="L342" s="28"/>
      <c r="M342" s="23"/>
    </row>
    <row r="343" spans="1:52" ht="30" customHeight="1" x14ac:dyDescent="0.3">
      <c r="A343" s="19" t="s">
        <v>964</v>
      </c>
      <c r="B343" s="20"/>
      <c r="C343" s="20"/>
      <c r="D343" s="20"/>
      <c r="E343" s="24"/>
      <c r="F343" s="27"/>
      <c r="G343" s="24"/>
      <c r="H343" s="27"/>
      <c r="I343" s="24"/>
      <c r="J343" s="27"/>
      <c r="K343" s="24"/>
      <c r="L343" s="27"/>
      <c r="M343" s="21"/>
      <c r="N343" s="1" t="s">
        <v>208</v>
      </c>
    </row>
    <row r="344" spans="1:52" ht="30" customHeight="1" x14ac:dyDescent="0.3">
      <c r="A344" s="22" t="s">
        <v>706</v>
      </c>
      <c r="B344" s="22" t="s">
        <v>363</v>
      </c>
      <c r="C344" s="22" t="s">
        <v>364</v>
      </c>
      <c r="D344" s="23">
        <v>6.7000000000000004E-2</v>
      </c>
      <c r="E344" s="25">
        <f>단가대비표!O72</f>
        <v>0</v>
      </c>
      <c r="F344" s="28">
        <f>TRUNC(E344*D344,1)</f>
        <v>0</v>
      </c>
      <c r="G344" s="25">
        <f>단가대비표!P72</f>
        <v>0</v>
      </c>
      <c r="H344" s="28">
        <f>TRUNC(G344*D344,1)</f>
        <v>0</v>
      </c>
      <c r="I344" s="25">
        <f>단가대비표!V72</f>
        <v>0</v>
      </c>
      <c r="J344" s="28">
        <f>TRUNC(I344*D344,1)</f>
        <v>0</v>
      </c>
      <c r="K344" s="25">
        <f t="shared" ref="K344:L346" si="40">TRUNC(E344+G344+I344,1)</f>
        <v>0</v>
      </c>
      <c r="L344" s="28">
        <f t="shared" si="40"/>
        <v>0</v>
      </c>
      <c r="M344" s="22" t="s">
        <v>52</v>
      </c>
      <c r="N344" s="2" t="s">
        <v>208</v>
      </c>
      <c r="O344" s="2" t="s">
        <v>707</v>
      </c>
      <c r="P344" s="2" t="s">
        <v>63</v>
      </c>
      <c r="Q344" s="2" t="s">
        <v>63</v>
      </c>
      <c r="R344" s="2" t="s">
        <v>62</v>
      </c>
      <c r="S344" s="3"/>
      <c r="T344" s="3"/>
      <c r="U344" s="3"/>
      <c r="V344" s="3">
        <v>1</v>
      </c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965</v>
      </c>
      <c r="AX344" s="2" t="s">
        <v>52</v>
      </c>
      <c r="AY344" s="2" t="s">
        <v>52</v>
      </c>
      <c r="AZ344" s="2" t="s">
        <v>52</v>
      </c>
    </row>
    <row r="345" spans="1:52" ht="30" customHeight="1" x14ac:dyDescent="0.3">
      <c r="A345" s="22" t="s">
        <v>370</v>
      </c>
      <c r="B345" s="22" t="s">
        <v>363</v>
      </c>
      <c r="C345" s="22" t="s">
        <v>364</v>
      </c>
      <c r="D345" s="23">
        <v>4.4999999999999998E-2</v>
      </c>
      <c r="E345" s="25">
        <f>단가대비표!O65</f>
        <v>0</v>
      </c>
      <c r="F345" s="28">
        <f>TRUNC(E345*D345,1)</f>
        <v>0</v>
      </c>
      <c r="G345" s="25">
        <f>단가대비표!P65</f>
        <v>0</v>
      </c>
      <c r="H345" s="28">
        <f>TRUNC(G345*D345,1)</f>
        <v>0</v>
      </c>
      <c r="I345" s="25">
        <f>단가대비표!V65</f>
        <v>0</v>
      </c>
      <c r="J345" s="28">
        <f>TRUNC(I345*D345,1)</f>
        <v>0</v>
      </c>
      <c r="K345" s="25">
        <f t="shared" si="40"/>
        <v>0</v>
      </c>
      <c r="L345" s="28">
        <f t="shared" si="40"/>
        <v>0</v>
      </c>
      <c r="M345" s="22" t="s">
        <v>52</v>
      </c>
      <c r="N345" s="2" t="s">
        <v>208</v>
      </c>
      <c r="O345" s="2" t="s">
        <v>371</v>
      </c>
      <c r="P345" s="2" t="s">
        <v>63</v>
      </c>
      <c r="Q345" s="2" t="s">
        <v>63</v>
      </c>
      <c r="R345" s="2" t="s">
        <v>62</v>
      </c>
      <c r="S345" s="3"/>
      <c r="T345" s="3"/>
      <c r="U345" s="3"/>
      <c r="V345" s="3">
        <v>1</v>
      </c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966</v>
      </c>
      <c r="AX345" s="2" t="s">
        <v>52</v>
      </c>
      <c r="AY345" s="2" t="s">
        <v>52</v>
      </c>
      <c r="AZ345" s="2" t="s">
        <v>52</v>
      </c>
    </row>
    <row r="346" spans="1:52" ht="30" customHeight="1" x14ac:dyDescent="0.3">
      <c r="A346" s="22" t="s">
        <v>667</v>
      </c>
      <c r="B346" s="22" t="s">
        <v>710</v>
      </c>
      <c r="C346" s="22" t="s">
        <v>178</v>
      </c>
      <c r="D346" s="23">
        <v>1</v>
      </c>
      <c r="E346" s="25">
        <f>TRUNC(SUMIF(V344:V346, RIGHTB(O346, 1), H344:H346)*U346, 2)</f>
        <v>0</v>
      </c>
      <c r="F346" s="28">
        <f>TRUNC(E346*D346,1)</f>
        <v>0</v>
      </c>
      <c r="G346" s="25">
        <v>0</v>
      </c>
      <c r="H346" s="28">
        <f>TRUNC(G346*D346,1)</f>
        <v>0</v>
      </c>
      <c r="I346" s="25">
        <v>0</v>
      </c>
      <c r="J346" s="28">
        <f>TRUNC(I346*D346,1)</f>
        <v>0</v>
      </c>
      <c r="K346" s="25">
        <f t="shared" si="40"/>
        <v>0</v>
      </c>
      <c r="L346" s="28">
        <f t="shared" si="40"/>
        <v>0</v>
      </c>
      <c r="M346" s="22" t="s">
        <v>52</v>
      </c>
      <c r="N346" s="2" t="s">
        <v>208</v>
      </c>
      <c r="O346" s="2" t="s">
        <v>461</v>
      </c>
      <c r="P346" s="2" t="s">
        <v>63</v>
      </c>
      <c r="Q346" s="2" t="s">
        <v>63</v>
      </c>
      <c r="R346" s="2" t="s">
        <v>63</v>
      </c>
      <c r="S346" s="3">
        <v>1</v>
      </c>
      <c r="T346" s="3">
        <v>0</v>
      </c>
      <c r="U346" s="3">
        <v>0.02</v>
      </c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967</v>
      </c>
      <c r="AX346" s="2" t="s">
        <v>52</v>
      </c>
      <c r="AY346" s="2" t="s">
        <v>52</v>
      </c>
      <c r="AZ346" s="2" t="s">
        <v>52</v>
      </c>
    </row>
    <row r="347" spans="1:52" ht="30" customHeight="1" x14ac:dyDescent="0.3">
      <c r="A347" s="22" t="s">
        <v>539</v>
      </c>
      <c r="B347" s="22" t="s">
        <v>52</v>
      </c>
      <c r="C347" s="22" t="s">
        <v>52</v>
      </c>
      <c r="D347" s="23"/>
      <c r="E347" s="25"/>
      <c r="F347" s="28">
        <f>TRUNC(SUMIF(N344:N346, N343, F344:F346),0)</f>
        <v>0</v>
      </c>
      <c r="G347" s="25"/>
      <c r="H347" s="28">
        <f>TRUNC(SUMIF(N344:N346, N343, H344:H346),0)</f>
        <v>0</v>
      </c>
      <c r="I347" s="25"/>
      <c r="J347" s="28">
        <f>TRUNC(SUMIF(N344:N346, N343, J344:J346),0)</f>
        <v>0</v>
      </c>
      <c r="K347" s="25"/>
      <c r="L347" s="28">
        <f>F347+H347+J347</f>
        <v>0</v>
      </c>
      <c r="M347" s="22" t="s">
        <v>52</v>
      </c>
      <c r="N347" s="2" t="s">
        <v>163</v>
      </c>
      <c r="O347" s="2" t="s">
        <v>163</v>
      </c>
      <c r="P347" s="2" t="s">
        <v>52</v>
      </c>
      <c r="Q347" s="2" t="s">
        <v>52</v>
      </c>
      <c r="R347" s="2" t="s">
        <v>52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52</v>
      </c>
      <c r="AX347" s="2" t="s">
        <v>52</v>
      </c>
      <c r="AY347" s="2" t="s">
        <v>52</v>
      </c>
      <c r="AZ347" s="2" t="s">
        <v>52</v>
      </c>
    </row>
    <row r="348" spans="1:52" ht="30" customHeight="1" x14ac:dyDescent="0.3">
      <c r="A348" s="23"/>
      <c r="B348" s="23"/>
      <c r="C348" s="23"/>
      <c r="D348" s="23"/>
      <c r="E348" s="25"/>
      <c r="F348" s="28"/>
      <c r="G348" s="25"/>
      <c r="H348" s="28"/>
      <c r="I348" s="25"/>
      <c r="J348" s="28"/>
      <c r="K348" s="25"/>
      <c r="L348" s="28"/>
      <c r="M348" s="23"/>
    </row>
    <row r="349" spans="1:52" ht="30" customHeight="1" x14ac:dyDescent="0.3">
      <c r="A349" s="19" t="s">
        <v>968</v>
      </c>
      <c r="B349" s="20"/>
      <c r="C349" s="20"/>
      <c r="D349" s="20"/>
      <c r="E349" s="24"/>
      <c r="F349" s="27"/>
      <c r="G349" s="24"/>
      <c r="H349" s="27"/>
      <c r="I349" s="24"/>
      <c r="J349" s="27"/>
      <c r="K349" s="24"/>
      <c r="L349" s="27"/>
      <c r="M349" s="21"/>
      <c r="N349" s="1" t="s">
        <v>212</v>
      </c>
    </row>
    <row r="350" spans="1:52" ht="30" customHeight="1" x14ac:dyDescent="0.3">
      <c r="A350" s="22" t="s">
        <v>791</v>
      </c>
      <c r="B350" s="22" t="s">
        <v>363</v>
      </c>
      <c r="C350" s="22" t="s">
        <v>364</v>
      </c>
      <c r="D350" s="23">
        <v>3.7999999999999999E-2</v>
      </c>
      <c r="E350" s="25">
        <f>단가대비표!O73</f>
        <v>0</v>
      </c>
      <c r="F350" s="28">
        <f>TRUNC(E350*D350,1)</f>
        <v>0</v>
      </c>
      <c r="G350" s="25">
        <f>단가대비표!P73</f>
        <v>0</v>
      </c>
      <c r="H350" s="28">
        <f>TRUNC(G350*D350,1)</f>
        <v>0</v>
      </c>
      <c r="I350" s="25">
        <f>단가대비표!V73</f>
        <v>0</v>
      </c>
      <c r="J350" s="28">
        <f>TRUNC(I350*D350,1)</f>
        <v>0</v>
      </c>
      <c r="K350" s="25">
        <f>TRUNC(E350+G350+I350,1)</f>
        <v>0</v>
      </c>
      <c r="L350" s="28">
        <f>TRUNC(F350+H350+J350,1)</f>
        <v>0</v>
      </c>
      <c r="M350" s="22" t="s">
        <v>52</v>
      </c>
      <c r="N350" s="2" t="s">
        <v>212</v>
      </c>
      <c r="O350" s="2" t="s">
        <v>792</v>
      </c>
      <c r="P350" s="2" t="s">
        <v>63</v>
      </c>
      <c r="Q350" s="2" t="s">
        <v>63</v>
      </c>
      <c r="R350" s="2" t="s">
        <v>62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969</v>
      </c>
      <c r="AX350" s="2" t="s">
        <v>52</v>
      </c>
      <c r="AY350" s="2" t="s">
        <v>52</v>
      </c>
      <c r="AZ350" s="2" t="s">
        <v>52</v>
      </c>
    </row>
    <row r="351" spans="1:52" ht="30" customHeight="1" x14ac:dyDescent="0.3">
      <c r="A351" s="22" t="s">
        <v>370</v>
      </c>
      <c r="B351" s="22" t="s">
        <v>363</v>
      </c>
      <c r="C351" s="22" t="s">
        <v>364</v>
      </c>
      <c r="D351" s="23">
        <v>2.5000000000000001E-2</v>
      </c>
      <c r="E351" s="25">
        <f>단가대비표!O65</f>
        <v>0</v>
      </c>
      <c r="F351" s="28">
        <f>TRUNC(E351*D351,1)</f>
        <v>0</v>
      </c>
      <c r="G351" s="25">
        <f>단가대비표!P65</f>
        <v>0</v>
      </c>
      <c r="H351" s="28">
        <f>TRUNC(G351*D351,1)</f>
        <v>0</v>
      </c>
      <c r="I351" s="25">
        <f>단가대비표!V65</f>
        <v>0</v>
      </c>
      <c r="J351" s="28">
        <f>TRUNC(I351*D351,1)</f>
        <v>0</v>
      </c>
      <c r="K351" s="25">
        <f>TRUNC(E351+G351+I351,1)</f>
        <v>0</v>
      </c>
      <c r="L351" s="28">
        <f>TRUNC(F351+H351+J351,1)</f>
        <v>0</v>
      </c>
      <c r="M351" s="22" t="s">
        <v>52</v>
      </c>
      <c r="N351" s="2" t="s">
        <v>212</v>
      </c>
      <c r="O351" s="2" t="s">
        <v>371</v>
      </c>
      <c r="P351" s="2" t="s">
        <v>63</v>
      </c>
      <c r="Q351" s="2" t="s">
        <v>63</v>
      </c>
      <c r="R351" s="2" t="s">
        <v>62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52</v>
      </c>
      <c r="AW351" s="2" t="s">
        <v>970</v>
      </c>
      <c r="AX351" s="2" t="s">
        <v>52</v>
      </c>
      <c r="AY351" s="2" t="s">
        <v>52</v>
      </c>
      <c r="AZ351" s="2" t="s">
        <v>52</v>
      </c>
    </row>
    <row r="352" spans="1:52" ht="30" customHeight="1" x14ac:dyDescent="0.3">
      <c r="A352" s="22" t="s">
        <v>539</v>
      </c>
      <c r="B352" s="22" t="s">
        <v>52</v>
      </c>
      <c r="C352" s="22" t="s">
        <v>52</v>
      </c>
      <c r="D352" s="23"/>
      <c r="E352" s="25"/>
      <c r="F352" s="28">
        <f>TRUNC(SUMIF(N350:N351, N349, F350:F351),0)</f>
        <v>0</v>
      </c>
      <c r="G352" s="25"/>
      <c r="H352" s="28">
        <f>TRUNC(SUMIF(N350:N351, N349, H350:H351),0)</f>
        <v>0</v>
      </c>
      <c r="I352" s="25"/>
      <c r="J352" s="28">
        <f>TRUNC(SUMIF(N350:N351, N349, J350:J351),0)</f>
        <v>0</v>
      </c>
      <c r="K352" s="25"/>
      <c r="L352" s="28">
        <f>F352+H352+J352</f>
        <v>0</v>
      </c>
      <c r="M352" s="22" t="s">
        <v>52</v>
      </c>
      <c r="N352" s="2" t="s">
        <v>163</v>
      </c>
      <c r="O352" s="2" t="s">
        <v>163</v>
      </c>
      <c r="P352" s="2" t="s">
        <v>52</v>
      </c>
      <c r="Q352" s="2" t="s">
        <v>52</v>
      </c>
      <c r="R352" s="2" t="s">
        <v>52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52</v>
      </c>
      <c r="AW352" s="2" t="s">
        <v>52</v>
      </c>
      <c r="AX352" s="2" t="s">
        <v>52</v>
      </c>
      <c r="AY352" s="2" t="s">
        <v>52</v>
      </c>
      <c r="AZ352" s="2" t="s">
        <v>52</v>
      </c>
    </row>
    <row r="353" spans="1:52" ht="30" customHeight="1" x14ac:dyDescent="0.3">
      <c r="A353" s="23"/>
      <c r="B353" s="23"/>
      <c r="C353" s="23"/>
      <c r="D353" s="23"/>
      <c r="E353" s="25"/>
      <c r="F353" s="28"/>
      <c r="G353" s="25"/>
      <c r="H353" s="28"/>
      <c r="I353" s="25"/>
      <c r="J353" s="28"/>
      <c r="K353" s="25"/>
      <c r="L353" s="28"/>
      <c r="M353" s="23"/>
    </row>
    <row r="354" spans="1:52" ht="30" customHeight="1" x14ac:dyDescent="0.3">
      <c r="A354" s="19" t="s">
        <v>971</v>
      </c>
      <c r="B354" s="20"/>
      <c r="C354" s="20"/>
      <c r="D354" s="20"/>
      <c r="E354" s="24"/>
      <c r="F354" s="27"/>
      <c r="G354" s="24"/>
      <c r="H354" s="27"/>
      <c r="I354" s="24"/>
      <c r="J354" s="27"/>
      <c r="K354" s="24"/>
      <c r="L354" s="27"/>
      <c r="M354" s="21"/>
      <c r="N354" s="1" t="s">
        <v>215</v>
      </c>
    </row>
    <row r="355" spans="1:52" ht="30" customHeight="1" x14ac:dyDescent="0.3">
      <c r="A355" s="22" t="s">
        <v>791</v>
      </c>
      <c r="B355" s="22" t="s">
        <v>363</v>
      </c>
      <c r="C355" s="22" t="s">
        <v>364</v>
      </c>
      <c r="D355" s="23">
        <v>4.2999999999999997E-2</v>
      </c>
      <c r="E355" s="25">
        <f>단가대비표!O73</f>
        <v>0</v>
      </c>
      <c r="F355" s="28">
        <f>TRUNC(E355*D355,1)</f>
        <v>0</v>
      </c>
      <c r="G355" s="25">
        <f>단가대비표!P73</f>
        <v>0</v>
      </c>
      <c r="H355" s="28">
        <f>TRUNC(G355*D355,1)</f>
        <v>0</v>
      </c>
      <c r="I355" s="25">
        <f>단가대비표!V73</f>
        <v>0</v>
      </c>
      <c r="J355" s="28">
        <f>TRUNC(I355*D355,1)</f>
        <v>0</v>
      </c>
      <c r="K355" s="25">
        <f>TRUNC(E355+G355+I355,1)</f>
        <v>0</v>
      </c>
      <c r="L355" s="28">
        <f>TRUNC(F355+H355+J355,1)</f>
        <v>0</v>
      </c>
      <c r="M355" s="22" t="s">
        <v>52</v>
      </c>
      <c r="N355" s="2" t="s">
        <v>215</v>
      </c>
      <c r="O355" s="2" t="s">
        <v>792</v>
      </c>
      <c r="P355" s="2" t="s">
        <v>63</v>
      </c>
      <c r="Q355" s="2" t="s">
        <v>63</v>
      </c>
      <c r="R355" s="2" t="s">
        <v>62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972</v>
      </c>
      <c r="AX355" s="2" t="s">
        <v>52</v>
      </c>
      <c r="AY355" s="2" t="s">
        <v>52</v>
      </c>
      <c r="AZ355" s="2" t="s">
        <v>52</v>
      </c>
    </row>
    <row r="356" spans="1:52" ht="30" customHeight="1" x14ac:dyDescent="0.3">
      <c r="A356" s="22" t="s">
        <v>370</v>
      </c>
      <c r="B356" s="22" t="s">
        <v>363</v>
      </c>
      <c r="C356" s="22" t="s">
        <v>364</v>
      </c>
      <c r="D356" s="23">
        <v>2.8000000000000001E-2</v>
      </c>
      <c r="E356" s="25">
        <f>단가대비표!O65</f>
        <v>0</v>
      </c>
      <c r="F356" s="28">
        <f>TRUNC(E356*D356,1)</f>
        <v>0</v>
      </c>
      <c r="G356" s="25">
        <f>단가대비표!P65</f>
        <v>0</v>
      </c>
      <c r="H356" s="28">
        <f>TRUNC(G356*D356,1)</f>
        <v>0</v>
      </c>
      <c r="I356" s="25">
        <f>단가대비표!V65</f>
        <v>0</v>
      </c>
      <c r="J356" s="28">
        <f>TRUNC(I356*D356,1)</f>
        <v>0</v>
      </c>
      <c r="K356" s="25">
        <f>TRUNC(E356+G356+I356,1)</f>
        <v>0</v>
      </c>
      <c r="L356" s="28">
        <f>TRUNC(F356+H356+J356,1)</f>
        <v>0</v>
      </c>
      <c r="M356" s="22" t="s">
        <v>52</v>
      </c>
      <c r="N356" s="2" t="s">
        <v>215</v>
      </c>
      <c r="O356" s="2" t="s">
        <v>371</v>
      </c>
      <c r="P356" s="2" t="s">
        <v>63</v>
      </c>
      <c r="Q356" s="2" t="s">
        <v>63</v>
      </c>
      <c r="R356" s="2" t="s">
        <v>62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973</v>
      </c>
      <c r="AX356" s="2" t="s">
        <v>52</v>
      </c>
      <c r="AY356" s="2" t="s">
        <v>52</v>
      </c>
      <c r="AZ356" s="2" t="s">
        <v>52</v>
      </c>
    </row>
    <row r="357" spans="1:52" ht="30" customHeight="1" x14ac:dyDescent="0.3">
      <c r="A357" s="22" t="s">
        <v>539</v>
      </c>
      <c r="B357" s="22" t="s">
        <v>52</v>
      </c>
      <c r="C357" s="22" t="s">
        <v>52</v>
      </c>
      <c r="D357" s="23"/>
      <c r="E357" s="25"/>
      <c r="F357" s="28">
        <f>TRUNC(SUMIF(N355:N356, N354, F355:F356),0)</f>
        <v>0</v>
      </c>
      <c r="G357" s="25"/>
      <c r="H357" s="28">
        <f>TRUNC(SUMIF(N355:N356, N354, H355:H356),0)</f>
        <v>0</v>
      </c>
      <c r="I357" s="25"/>
      <c r="J357" s="28">
        <f>TRUNC(SUMIF(N355:N356, N354, J355:J356),0)</f>
        <v>0</v>
      </c>
      <c r="K357" s="25"/>
      <c r="L357" s="28">
        <f>F357+H357+J357</f>
        <v>0</v>
      </c>
      <c r="M357" s="22" t="s">
        <v>52</v>
      </c>
      <c r="N357" s="2" t="s">
        <v>163</v>
      </c>
      <c r="O357" s="2" t="s">
        <v>163</v>
      </c>
      <c r="P357" s="2" t="s">
        <v>52</v>
      </c>
      <c r="Q357" s="2" t="s">
        <v>52</v>
      </c>
      <c r="R357" s="2" t="s">
        <v>52</v>
      </c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52</v>
      </c>
      <c r="AX357" s="2" t="s">
        <v>52</v>
      </c>
      <c r="AY357" s="2" t="s">
        <v>52</v>
      </c>
      <c r="AZ357" s="2" t="s">
        <v>52</v>
      </c>
    </row>
    <row r="358" spans="1:52" ht="30" customHeight="1" x14ac:dyDescent="0.3">
      <c r="A358" s="23"/>
      <c r="B358" s="23"/>
      <c r="C358" s="23"/>
      <c r="D358" s="23"/>
      <c r="E358" s="25"/>
      <c r="F358" s="28"/>
      <c r="G358" s="25"/>
      <c r="H358" s="28"/>
      <c r="I358" s="25"/>
      <c r="J358" s="28"/>
      <c r="K358" s="25"/>
      <c r="L358" s="28"/>
      <c r="M358" s="23"/>
    </row>
    <row r="359" spans="1:52" ht="30" customHeight="1" x14ac:dyDescent="0.3">
      <c r="A359" s="19" t="s">
        <v>974</v>
      </c>
      <c r="B359" s="20"/>
      <c r="C359" s="20"/>
      <c r="D359" s="20"/>
      <c r="E359" s="24"/>
      <c r="F359" s="27"/>
      <c r="G359" s="24"/>
      <c r="H359" s="27"/>
      <c r="I359" s="24"/>
      <c r="J359" s="27"/>
      <c r="K359" s="24"/>
      <c r="L359" s="27"/>
      <c r="M359" s="21"/>
      <c r="N359" s="1" t="s">
        <v>218</v>
      </c>
    </row>
    <row r="360" spans="1:52" ht="30" customHeight="1" x14ac:dyDescent="0.3">
      <c r="A360" s="22" t="s">
        <v>791</v>
      </c>
      <c r="B360" s="22" t="s">
        <v>363</v>
      </c>
      <c r="C360" s="22" t="s">
        <v>364</v>
      </c>
      <c r="D360" s="23">
        <v>5.0999999999999997E-2</v>
      </c>
      <c r="E360" s="25">
        <f>단가대비표!O73</f>
        <v>0</v>
      </c>
      <c r="F360" s="28">
        <f>TRUNC(E360*D360,1)</f>
        <v>0</v>
      </c>
      <c r="G360" s="25">
        <f>단가대비표!P73</f>
        <v>0</v>
      </c>
      <c r="H360" s="28">
        <f>TRUNC(G360*D360,1)</f>
        <v>0</v>
      </c>
      <c r="I360" s="25">
        <f>단가대비표!V73</f>
        <v>0</v>
      </c>
      <c r="J360" s="28">
        <f>TRUNC(I360*D360,1)</f>
        <v>0</v>
      </c>
      <c r="K360" s="25">
        <f>TRUNC(E360+G360+I360,1)</f>
        <v>0</v>
      </c>
      <c r="L360" s="28">
        <f>TRUNC(F360+H360+J360,1)</f>
        <v>0</v>
      </c>
      <c r="M360" s="22" t="s">
        <v>52</v>
      </c>
      <c r="N360" s="2" t="s">
        <v>218</v>
      </c>
      <c r="O360" s="2" t="s">
        <v>792</v>
      </c>
      <c r="P360" s="2" t="s">
        <v>63</v>
      </c>
      <c r="Q360" s="2" t="s">
        <v>63</v>
      </c>
      <c r="R360" s="2" t="s">
        <v>62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975</v>
      </c>
      <c r="AX360" s="2" t="s">
        <v>52</v>
      </c>
      <c r="AY360" s="2" t="s">
        <v>52</v>
      </c>
      <c r="AZ360" s="2" t="s">
        <v>52</v>
      </c>
    </row>
    <row r="361" spans="1:52" ht="30" customHeight="1" x14ac:dyDescent="0.3">
      <c r="A361" s="22" t="s">
        <v>370</v>
      </c>
      <c r="B361" s="22" t="s">
        <v>363</v>
      </c>
      <c r="C361" s="22" t="s">
        <v>364</v>
      </c>
      <c r="D361" s="23">
        <v>3.4000000000000002E-2</v>
      </c>
      <c r="E361" s="25">
        <f>단가대비표!O65</f>
        <v>0</v>
      </c>
      <c r="F361" s="28">
        <f>TRUNC(E361*D361,1)</f>
        <v>0</v>
      </c>
      <c r="G361" s="25">
        <f>단가대비표!P65</f>
        <v>0</v>
      </c>
      <c r="H361" s="28">
        <f>TRUNC(G361*D361,1)</f>
        <v>0</v>
      </c>
      <c r="I361" s="25">
        <f>단가대비표!V65</f>
        <v>0</v>
      </c>
      <c r="J361" s="28">
        <f>TRUNC(I361*D361,1)</f>
        <v>0</v>
      </c>
      <c r="K361" s="25">
        <f>TRUNC(E361+G361+I361,1)</f>
        <v>0</v>
      </c>
      <c r="L361" s="28">
        <f>TRUNC(F361+H361+J361,1)</f>
        <v>0</v>
      </c>
      <c r="M361" s="22" t="s">
        <v>52</v>
      </c>
      <c r="N361" s="2" t="s">
        <v>218</v>
      </c>
      <c r="O361" s="2" t="s">
        <v>371</v>
      </c>
      <c r="P361" s="2" t="s">
        <v>63</v>
      </c>
      <c r="Q361" s="2" t="s">
        <v>63</v>
      </c>
      <c r="R361" s="2" t="s">
        <v>62</v>
      </c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976</v>
      </c>
      <c r="AX361" s="2" t="s">
        <v>52</v>
      </c>
      <c r="AY361" s="2" t="s">
        <v>52</v>
      </c>
      <c r="AZ361" s="2" t="s">
        <v>52</v>
      </c>
    </row>
    <row r="362" spans="1:52" ht="30" customHeight="1" x14ac:dyDescent="0.3">
      <c r="A362" s="22" t="s">
        <v>539</v>
      </c>
      <c r="B362" s="22" t="s">
        <v>52</v>
      </c>
      <c r="C362" s="22" t="s">
        <v>52</v>
      </c>
      <c r="D362" s="23"/>
      <c r="E362" s="25"/>
      <c r="F362" s="28">
        <f>TRUNC(SUMIF(N360:N361, N359, F360:F361),0)</f>
        <v>0</v>
      </c>
      <c r="G362" s="25"/>
      <c r="H362" s="28">
        <f>TRUNC(SUMIF(N360:N361, N359, H360:H361),0)</f>
        <v>0</v>
      </c>
      <c r="I362" s="25"/>
      <c r="J362" s="28">
        <f>TRUNC(SUMIF(N360:N361, N359, J360:J361),0)</f>
        <v>0</v>
      </c>
      <c r="K362" s="25"/>
      <c r="L362" s="28">
        <f>F362+H362+J362</f>
        <v>0</v>
      </c>
      <c r="M362" s="22" t="s">
        <v>52</v>
      </c>
      <c r="N362" s="2" t="s">
        <v>163</v>
      </c>
      <c r="O362" s="2" t="s">
        <v>163</v>
      </c>
      <c r="P362" s="2" t="s">
        <v>52</v>
      </c>
      <c r="Q362" s="2" t="s">
        <v>52</v>
      </c>
      <c r="R362" s="2" t="s">
        <v>52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52</v>
      </c>
      <c r="AW362" s="2" t="s">
        <v>52</v>
      </c>
      <c r="AX362" s="2" t="s">
        <v>52</v>
      </c>
      <c r="AY362" s="2" t="s">
        <v>52</v>
      </c>
      <c r="AZ362" s="2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27"/>
  <sheetViews>
    <sheetView topLeftCell="B2" workbookViewId="0">
      <selection activeCell="O10" sqref="O10:O21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88" t="s">
        <v>977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</row>
    <row r="2" spans="1:28" ht="30" customHeight="1" x14ac:dyDescent="0.3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3" spans="1:28" ht="30" customHeight="1" x14ac:dyDescent="0.3">
      <c r="A3" s="85" t="s">
        <v>499</v>
      </c>
      <c r="B3" s="85" t="s">
        <v>2</v>
      </c>
      <c r="C3" s="85" t="s">
        <v>978</v>
      </c>
      <c r="D3" s="85" t="s">
        <v>4</v>
      </c>
      <c r="E3" s="85" t="s">
        <v>6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 t="s">
        <v>501</v>
      </c>
      <c r="Q3" s="85" t="s">
        <v>502</v>
      </c>
      <c r="R3" s="85"/>
      <c r="S3" s="85"/>
      <c r="T3" s="85"/>
      <c r="U3" s="85"/>
      <c r="V3" s="85"/>
      <c r="W3" s="85" t="s">
        <v>504</v>
      </c>
      <c r="X3" s="85" t="s">
        <v>12</v>
      </c>
      <c r="Y3" s="87" t="s">
        <v>986</v>
      </c>
      <c r="Z3" s="87" t="s">
        <v>987</v>
      </c>
      <c r="AA3" s="87" t="s">
        <v>988</v>
      </c>
      <c r="AB3" s="87" t="s">
        <v>48</v>
      </c>
    </row>
    <row r="4" spans="1:28" ht="30" customHeight="1" x14ac:dyDescent="0.3">
      <c r="A4" s="85"/>
      <c r="B4" s="85"/>
      <c r="C4" s="85"/>
      <c r="D4" s="85"/>
      <c r="E4" s="9" t="s">
        <v>979</v>
      </c>
      <c r="F4" s="9" t="s">
        <v>980</v>
      </c>
      <c r="G4" s="9" t="s">
        <v>981</v>
      </c>
      <c r="H4" s="9" t="s">
        <v>980</v>
      </c>
      <c r="I4" s="9" t="s">
        <v>982</v>
      </c>
      <c r="J4" s="9" t="s">
        <v>980</v>
      </c>
      <c r="K4" s="9" t="s">
        <v>983</v>
      </c>
      <c r="L4" s="9" t="s">
        <v>980</v>
      </c>
      <c r="M4" s="9" t="s">
        <v>984</v>
      </c>
      <c r="N4" s="9" t="s">
        <v>980</v>
      </c>
      <c r="O4" s="9" t="s">
        <v>985</v>
      </c>
      <c r="P4" s="85"/>
      <c r="Q4" s="9" t="s">
        <v>979</v>
      </c>
      <c r="R4" s="9" t="s">
        <v>981</v>
      </c>
      <c r="S4" s="9" t="s">
        <v>982</v>
      </c>
      <c r="T4" s="9" t="s">
        <v>983</v>
      </c>
      <c r="U4" s="9" t="s">
        <v>984</v>
      </c>
      <c r="V4" s="9" t="s">
        <v>985</v>
      </c>
      <c r="W4" s="85"/>
      <c r="X4" s="85"/>
      <c r="Y4" s="87"/>
      <c r="Z4" s="87"/>
      <c r="AA4" s="87"/>
      <c r="AB4" s="87"/>
    </row>
    <row r="5" spans="1:28" ht="30" customHeight="1" x14ac:dyDescent="0.3">
      <c r="A5" s="16" t="s">
        <v>526</v>
      </c>
      <c r="B5" s="16" t="s">
        <v>521</v>
      </c>
      <c r="C5" s="16" t="s">
        <v>522</v>
      </c>
      <c r="D5" s="29" t="s">
        <v>190</v>
      </c>
      <c r="E5" s="30">
        <v>0</v>
      </c>
      <c r="F5" s="16" t="s">
        <v>52</v>
      </c>
      <c r="G5" s="30">
        <v>0</v>
      </c>
      <c r="H5" s="16" t="s">
        <v>52</v>
      </c>
      <c r="I5" s="30">
        <v>0</v>
      </c>
      <c r="J5" s="16" t="s">
        <v>52</v>
      </c>
      <c r="K5" s="30">
        <v>0</v>
      </c>
      <c r="L5" s="16" t="s">
        <v>52</v>
      </c>
      <c r="M5" s="30">
        <v>0</v>
      </c>
      <c r="N5" s="16" t="s">
        <v>52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36694</v>
      </c>
      <c r="V5" s="30">
        <f>SMALL(Q5:U5,COUNTIF(Q5:U5,0)+1)</f>
        <v>36694</v>
      </c>
      <c r="W5" s="16" t="s">
        <v>989</v>
      </c>
      <c r="X5" s="16" t="s">
        <v>525</v>
      </c>
      <c r="Y5" s="2" t="s">
        <v>52</v>
      </c>
      <c r="Z5" s="2" t="s">
        <v>52</v>
      </c>
      <c r="AA5" s="31"/>
      <c r="AB5" s="2" t="s">
        <v>52</v>
      </c>
    </row>
    <row r="6" spans="1:28" ht="30" customHeight="1" x14ac:dyDescent="0.3">
      <c r="A6" s="16" t="s">
        <v>543</v>
      </c>
      <c r="B6" s="16" t="s">
        <v>521</v>
      </c>
      <c r="C6" s="16" t="s">
        <v>542</v>
      </c>
      <c r="D6" s="29" t="s">
        <v>190</v>
      </c>
      <c r="E6" s="30">
        <v>0</v>
      </c>
      <c r="F6" s="16" t="s">
        <v>52</v>
      </c>
      <c r="G6" s="30">
        <v>0</v>
      </c>
      <c r="H6" s="16" t="s">
        <v>52</v>
      </c>
      <c r="I6" s="30">
        <v>0</v>
      </c>
      <c r="J6" s="16" t="s">
        <v>52</v>
      </c>
      <c r="K6" s="30">
        <v>0</v>
      </c>
      <c r="L6" s="16" t="s">
        <v>52</v>
      </c>
      <c r="M6" s="30">
        <v>0</v>
      </c>
      <c r="N6" s="16" t="s">
        <v>52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88973</v>
      </c>
      <c r="V6" s="30">
        <f>SMALL(Q6:U6,COUNTIF(Q6:U6,0)+1)</f>
        <v>88973</v>
      </c>
      <c r="W6" s="16" t="s">
        <v>990</v>
      </c>
      <c r="X6" s="16" t="s">
        <v>525</v>
      </c>
      <c r="Y6" s="2" t="s">
        <v>52</v>
      </c>
      <c r="Z6" s="2" t="s">
        <v>52</v>
      </c>
      <c r="AA6" s="31"/>
      <c r="AB6" s="2" t="s">
        <v>52</v>
      </c>
    </row>
    <row r="7" spans="1:28" ht="30" customHeight="1" x14ac:dyDescent="0.3">
      <c r="A7" s="16" t="s">
        <v>553</v>
      </c>
      <c r="B7" s="16" t="s">
        <v>552</v>
      </c>
      <c r="C7" s="16" t="s">
        <v>542</v>
      </c>
      <c r="D7" s="29" t="s">
        <v>190</v>
      </c>
      <c r="E7" s="30">
        <v>0</v>
      </c>
      <c r="F7" s="16" t="s">
        <v>52</v>
      </c>
      <c r="G7" s="30">
        <v>0</v>
      </c>
      <c r="H7" s="16" t="s">
        <v>52</v>
      </c>
      <c r="I7" s="30">
        <v>0</v>
      </c>
      <c r="J7" s="16" t="s">
        <v>52</v>
      </c>
      <c r="K7" s="30">
        <v>0</v>
      </c>
      <c r="L7" s="16" t="s">
        <v>52</v>
      </c>
      <c r="M7" s="30">
        <v>0</v>
      </c>
      <c r="N7" s="16" t="s">
        <v>52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1604</v>
      </c>
      <c r="V7" s="30">
        <f>SMALL(Q7:U7,COUNTIF(Q7:U7,0)+1)</f>
        <v>1604</v>
      </c>
      <c r="W7" s="16" t="s">
        <v>991</v>
      </c>
      <c r="X7" s="16" t="s">
        <v>525</v>
      </c>
      <c r="Y7" s="2" t="s">
        <v>52</v>
      </c>
      <c r="Z7" s="2" t="s">
        <v>52</v>
      </c>
      <c r="AA7" s="31"/>
      <c r="AB7" s="2" t="s">
        <v>52</v>
      </c>
    </row>
    <row r="8" spans="1:28" ht="30" customHeight="1" x14ac:dyDescent="0.3">
      <c r="A8" s="16" t="s">
        <v>560</v>
      </c>
      <c r="B8" s="16" t="s">
        <v>557</v>
      </c>
      <c r="C8" s="16" t="s">
        <v>558</v>
      </c>
      <c r="D8" s="29" t="s">
        <v>190</v>
      </c>
      <c r="E8" s="30">
        <v>0</v>
      </c>
      <c r="F8" s="16" t="s">
        <v>52</v>
      </c>
      <c r="G8" s="30">
        <v>0</v>
      </c>
      <c r="H8" s="16" t="s">
        <v>52</v>
      </c>
      <c r="I8" s="30">
        <v>0</v>
      </c>
      <c r="J8" s="16" t="s">
        <v>52</v>
      </c>
      <c r="K8" s="30">
        <v>0</v>
      </c>
      <c r="L8" s="16" t="s">
        <v>52</v>
      </c>
      <c r="M8" s="30">
        <v>0</v>
      </c>
      <c r="N8" s="16" t="s">
        <v>52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1335</v>
      </c>
      <c r="V8" s="30">
        <f>SMALL(Q8:U8,COUNTIF(Q8:U8,0)+1)</f>
        <v>1335</v>
      </c>
      <c r="W8" s="16" t="s">
        <v>992</v>
      </c>
      <c r="X8" s="16" t="s">
        <v>525</v>
      </c>
      <c r="Y8" s="2" t="s">
        <v>52</v>
      </c>
      <c r="Z8" s="2" t="s">
        <v>52</v>
      </c>
      <c r="AA8" s="31"/>
      <c r="AB8" s="2" t="s">
        <v>52</v>
      </c>
    </row>
    <row r="9" spans="1:28" ht="30" customHeight="1" x14ac:dyDescent="0.3">
      <c r="A9" s="16" t="s">
        <v>587</v>
      </c>
      <c r="B9" s="16" t="s">
        <v>245</v>
      </c>
      <c r="C9" s="16" t="s">
        <v>586</v>
      </c>
      <c r="D9" s="29" t="s">
        <v>247</v>
      </c>
      <c r="E9" s="30">
        <v>0</v>
      </c>
      <c r="F9" s="16" t="s">
        <v>52</v>
      </c>
      <c r="G9" s="30">
        <v>0</v>
      </c>
      <c r="H9" s="16" t="s">
        <v>52</v>
      </c>
      <c r="I9" s="30">
        <v>0</v>
      </c>
      <c r="J9" s="16" t="s">
        <v>52</v>
      </c>
      <c r="K9" s="30">
        <v>0</v>
      </c>
      <c r="L9" s="16" t="s">
        <v>52</v>
      </c>
      <c r="M9" s="30">
        <v>0</v>
      </c>
      <c r="N9" s="16" t="s">
        <v>52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16" t="s">
        <v>993</v>
      </c>
      <c r="X9" s="16" t="s">
        <v>583</v>
      </c>
      <c r="Y9" s="2" t="s">
        <v>52</v>
      </c>
      <c r="Z9" s="2" t="s">
        <v>52</v>
      </c>
      <c r="AA9" s="31"/>
      <c r="AB9" s="2" t="s">
        <v>52</v>
      </c>
    </row>
    <row r="10" spans="1:28" ht="30" customHeight="1" x14ac:dyDescent="0.3">
      <c r="A10" s="16" t="s">
        <v>248</v>
      </c>
      <c r="B10" s="16" t="s">
        <v>245</v>
      </c>
      <c r="C10" s="16" t="s">
        <v>246</v>
      </c>
      <c r="D10" s="29" t="s">
        <v>247</v>
      </c>
      <c r="E10" s="30">
        <v>0</v>
      </c>
      <c r="F10" s="16" t="s">
        <v>52</v>
      </c>
      <c r="G10" s="30">
        <v>0</v>
      </c>
      <c r="H10" s="16" t="s">
        <v>52</v>
      </c>
      <c r="I10" s="30"/>
      <c r="J10" s="16" t="s">
        <v>994</v>
      </c>
      <c r="K10" s="30">
        <v>0</v>
      </c>
      <c r="L10" s="16" t="s">
        <v>52</v>
      </c>
      <c r="M10" s="30">
        <v>0</v>
      </c>
      <c r="N10" s="16" t="s">
        <v>52</v>
      </c>
      <c r="O10" s="30"/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16" t="s">
        <v>995</v>
      </c>
      <c r="X10" s="16" t="s">
        <v>52</v>
      </c>
      <c r="Y10" s="2" t="s">
        <v>52</v>
      </c>
      <c r="Z10" s="2" t="s">
        <v>52</v>
      </c>
      <c r="AA10" s="31"/>
      <c r="AB10" s="2" t="s">
        <v>52</v>
      </c>
    </row>
    <row r="11" spans="1:28" ht="30" customHeight="1" x14ac:dyDescent="0.3">
      <c r="A11" s="16" t="s">
        <v>300</v>
      </c>
      <c r="B11" s="16" t="s">
        <v>298</v>
      </c>
      <c r="C11" s="16" t="s">
        <v>52</v>
      </c>
      <c r="D11" s="29" t="s">
        <v>299</v>
      </c>
      <c r="E11" s="30">
        <v>0</v>
      </c>
      <c r="F11" s="16" t="s">
        <v>52</v>
      </c>
      <c r="G11" s="30">
        <v>0</v>
      </c>
      <c r="H11" s="16" t="s">
        <v>52</v>
      </c>
      <c r="I11" s="30"/>
      <c r="J11" s="16" t="s">
        <v>52</v>
      </c>
      <c r="K11" s="30"/>
      <c r="L11" s="16" t="s">
        <v>996</v>
      </c>
      <c r="M11" s="30">
        <v>0</v>
      </c>
      <c r="N11" s="16" t="s">
        <v>52</v>
      </c>
      <c r="O11" s="30"/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16" t="s">
        <v>997</v>
      </c>
      <c r="X11" s="16" t="s">
        <v>52</v>
      </c>
      <c r="Y11" s="2" t="s">
        <v>52</v>
      </c>
      <c r="Z11" s="2" t="s">
        <v>52</v>
      </c>
      <c r="AA11" s="31"/>
      <c r="AB11" s="2" t="s">
        <v>52</v>
      </c>
    </row>
    <row r="12" spans="1:28" ht="30" customHeight="1" x14ac:dyDescent="0.3">
      <c r="A12" s="16" t="s">
        <v>689</v>
      </c>
      <c r="B12" s="16" t="s">
        <v>686</v>
      </c>
      <c r="C12" s="16" t="s">
        <v>687</v>
      </c>
      <c r="D12" s="29" t="s">
        <v>688</v>
      </c>
      <c r="E12" s="30">
        <v>0</v>
      </c>
      <c r="F12" s="16" t="s">
        <v>52</v>
      </c>
      <c r="G12" s="30"/>
      <c r="H12" s="16" t="s">
        <v>998</v>
      </c>
      <c r="I12" s="30"/>
      <c r="J12" s="16" t="s">
        <v>999</v>
      </c>
      <c r="K12" s="30"/>
      <c r="L12" s="16" t="s">
        <v>1000</v>
      </c>
      <c r="M12" s="30">
        <v>0</v>
      </c>
      <c r="N12" s="16" t="s">
        <v>52</v>
      </c>
      <c r="O12" s="30"/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16" t="s">
        <v>1001</v>
      </c>
      <c r="X12" s="16" t="s">
        <v>52</v>
      </c>
      <c r="Y12" s="2" t="s">
        <v>52</v>
      </c>
      <c r="Z12" s="2" t="s">
        <v>52</v>
      </c>
      <c r="AA12" s="31"/>
      <c r="AB12" s="2" t="s">
        <v>52</v>
      </c>
    </row>
    <row r="13" spans="1:28" ht="30" customHeight="1" x14ac:dyDescent="0.3">
      <c r="A13" s="16" t="s">
        <v>531</v>
      </c>
      <c r="B13" s="16" t="s">
        <v>528</v>
      </c>
      <c r="C13" s="16" t="s">
        <v>529</v>
      </c>
      <c r="D13" s="29" t="s">
        <v>530</v>
      </c>
      <c r="E13" s="30"/>
      <c r="F13" s="16" t="s">
        <v>52</v>
      </c>
      <c r="G13" s="30"/>
      <c r="H13" s="16" t="s">
        <v>1002</v>
      </c>
      <c r="I13" s="30"/>
      <c r="J13" s="16" t="s">
        <v>1003</v>
      </c>
      <c r="K13" s="30"/>
      <c r="L13" s="16" t="s">
        <v>1000</v>
      </c>
      <c r="M13" s="30">
        <v>0</v>
      </c>
      <c r="N13" s="16" t="s">
        <v>52</v>
      </c>
      <c r="O13" s="30"/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6" t="s">
        <v>1004</v>
      </c>
      <c r="X13" s="16" t="s">
        <v>52</v>
      </c>
      <c r="Y13" s="2" t="s">
        <v>52</v>
      </c>
      <c r="Z13" s="2" t="s">
        <v>52</v>
      </c>
      <c r="AA13" s="31"/>
      <c r="AB13" s="2" t="s">
        <v>52</v>
      </c>
    </row>
    <row r="14" spans="1:28" ht="30" customHeight="1" x14ac:dyDescent="0.3">
      <c r="A14" s="16" t="s">
        <v>684</v>
      </c>
      <c r="B14" s="16" t="s">
        <v>681</v>
      </c>
      <c r="C14" s="16" t="s">
        <v>682</v>
      </c>
      <c r="D14" s="29" t="s">
        <v>683</v>
      </c>
      <c r="E14" s="30"/>
      <c r="F14" s="16" t="s">
        <v>52</v>
      </c>
      <c r="G14" s="30"/>
      <c r="H14" s="16" t="s">
        <v>1005</v>
      </c>
      <c r="I14" s="30"/>
      <c r="J14" s="16" t="s">
        <v>1006</v>
      </c>
      <c r="K14" s="30"/>
      <c r="L14" s="16" t="s">
        <v>1007</v>
      </c>
      <c r="M14" s="30">
        <v>0</v>
      </c>
      <c r="N14" s="16" t="s">
        <v>52</v>
      </c>
      <c r="O14" s="30"/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6" t="s">
        <v>1008</v>
      </c>
      <c r="X14" s="16" t="s">
        <v>52</v>
      </c>
      <c r="Y14" s="2" t="s">
        <v>52</v>
      </c>
      <c r="Z14" s="2" t="s">
        <v>52</v>
      </c>
      <c r="AA14" s="31"/>
      <c r="AB14" s="2" t="s">
        <v>52</v>
      </c>
    </row>
    <row r="15" spans="1:28" ht="30" customHeight="1" x14ac:dyDescent="0.3">
      <c r="A15" s="16" t="s">
        <v>584</v>
      </c>
      <c r="B15" s="16" t="s">
        <v>250</v>
      </c>
      <c r="C15" s="16" t="s">
        <v>581</v>
      </c>
      <c r="D15" s="29" t="s">
        <v>582</v>
      </c>
      <c r="E15" s="30"/>
      <c r="F15" s="16" t="s">
        <v>52</v>
      </c>
      <c r="G15" s="30"/>
      <c r="H15" s="16" t="s">
        <v>52</v>
      </c>
      <c r="I15" s="30"/>
      <c r="J15" s="16" t="s">
        <v>52</v>
      </c>
      <c r="K15" s="30">
        <v>0</v>
      </c>
      <c r="L15" s="16" t="s">
        <v>52</v>
      </c>
      <c r="M15" s="30">
        <v>0</v>
      </c>
      <c r="N15" s="16" t="s">
        <v>52</v>
      </c>
      <c r="O15" s="30"/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6" t="s">
        <v>1009</v>
      </c>
      <c r="X15" s="16" t="s">
        <v>583</v>
      </c>
      <c r="Y15" s="2" t="s">
        <v>52</v>
      </c>
      <c r="Z15" s="2" t="s">
        <v>52</v>
      </c>
      <c r="AA15" s="31"/>
      <c r="AB15" s="2" t="s">
        <v>52</v>
      </c>
    </row>
    <row r="16" spans="1:28" ht="30" customHeight="1" x14ac:dyDescent="0.3">
      <c r="A16" s="16" t="s">
        <v>253</v>
      </c>
      <c r="B16" s="16" t="s">
        <v>250</v>
      </c>
      <c r="C16" s="16" t="s">
        <v>251</v>
      </c>
      <c r="D16" s="29" t="s">
        <v>252</v>
      </c>
      <c r="E16" s="30"/>
      <c r="F16" s="16" t="s">
        <v>52</v>
      </c>
      <c r="G16" s="30"/>
      <c r="H16" s="16" t="s">
        <v>52</v>
      </c>
      <c r="I16" s="30"/>
      <c r="J16" s="16" t="s">
        <v>1010</v>
      </c>
      <c r="K16" s="30"/>
      <c r="L16" s="16" t="s">
        <v>1011</v>
      </c>
      <c r="M16" s="30">
        <v>0</v>
      </c>
      <c r="N16" s="16" t="s">
        <v>52</v>
      </c>
      <c r="O16" s="30"/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6" t="s">
        <v>1012</v>
      </c>
      <c r="X16" s="16" t="s">
        <v>52</v>
      </c>
      <c r="Y16" s="2" t="s">
        <v>52</v>
      </c>
      <c r="Z16" s="2" t="s">
        <v>52</v>
      </c>
      <c r="AA16" s="31"/>
      <c r="AB16" s="2" t="s">
        <v>52</v>
      </c>
    </row>
    <row r="17" spans="1:28" ht="30" customHeight="1" x14ac:dyDescent="0.3">
      <c r="A17" s="16" t="s">
        <v>154</v>
      </c>
      <c r="B17" s="16" t="s">
        <v>152</v>
      </c>
      <c r="C17" s="16" t="s">
        <v>153</v>
      </c>
      <c r="D17" s="29" t="s">
        <v>84</v>
      </c>
      <c r="E17" s="30"/>
      <c r="F17" s="16" t="s">
        <v>52</v>
      </c>
      <c r="G17" s="30"/>
      <c r="H17" s="16" t="s">
        <v>52</v>
      </c>
      <c r="I17" s="30"/>
      <c r="J17" s="16" t="s">
        <v>1013</v>
      </c>
      <c r="K17" s="30"/>
      <c r="L17" s="16" t="s">
        <v>1014</v>
      </c>
      <c r="M17" s="30">
        <v>0</v>
      </c>
      <c r="N17" s="16" t="s">
        <v>52</v>
      </c>
      <c r="O17" s="30"/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6" t="s">
        <v>1015</v>
      </c>
      <c r="X17" s="16" t="s">
        <v>52</v>
      </c>
      <c r="Y17" s="2" t="s">
        <v>52</v>
      </c>
      <c r="Z17" s="2" t="s">
        <v>52</v>
      </c>
      <c r="AA17" s="31"/>
      <c r="AB17" s="2" t="s">
        <v>52</v>
      </c>
    </row>
    <row r="18" spans="1:28" ht="30" customHeight="1" x14ac:dyDescent="0.3">
      <c r="A18" s="16" t="s">
        <v>157</v>
      </c>
      <c r="B18" s="16" t="s">
        <v>152</v>
      </c>
      <c r="C18" s="16" t="s">
        <v>156</v>
      </c>
      <c r="D18" s="29" t="s">
        <v>84</v>
      </c>
      <c r="E18" s="30"/>
      <c r="F18" s="16" t="s">
        <v>52</v>
      </c>
      <c r="G18" s="30"/>
      <c r="H18" s="16" t="s">
        <v>52</v>
      </c>
      <c r="I18" s="30"/>
      <c r="J18" s="16" t="s">
        <v>1013</v>
      </c>
      <c r="K18" s="30"/>
      <c r="L18" s="16" t="s">
        <v>1014</v>
      </c>
      <c r="M18" s="30">
        <v>0</v>
      </c>
      <c r="N18" s="16" t="s">
        <v>52</v>
      </c>
      <c r="O18" s="30"/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6" t="s">
        <v>1016</v>
      </c>
      <c r="X18" s="16" t="s">
        <v>52</v>
      </c>
      <c r="Y18" s="2" t="s">
        <v>52</v>
      </c>
      <c r="Z18" s="2" t="s">
        <v>52</v>
      </c>
      <c r="AA18" s="31"/>
      <c r="AB18" s="2" t="s">
        <v>52</v>
      </c>
    </row>
    <row r="19" spans="1:28" ht="30" customHeight="1" x14ac:dyDescent="0.3">
      <c r="A19" s="16" t="s">
        <v>160</v>
      </c>
      <c r="B19" s="16" t="s">
        <v>152</v>
      </c>
      <c r="C19" s="16" t="s">
        <v>159</v>
      </c>
      <c r="D19" s="29" t="s">
        <v>84</v>
      </c>
      <c r="E19" s="30"/>
      <c r="F19" s="16" t="s">
        <v>52</v>
      </c>
      <c r="G19" s="30"/>
      <c r="H19" s="16" t="s">
        <v>52</v>
      </c>
      <c r="I19" s="30"/>
      <c r="J19" s="16" t="s">
        <v>1013</v>
      </c>
      <c r="K19" s="30"/>
      <c r="L19" s="16" t="s">
        <v>1014</v>
      </c>
      <c r="M19" s="30">
        <v>0</v>
      </c>
      <c r="N19" s="16" t="s">
        <v>52</v>
      </c>
      <c r="O19" s="30"/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6" t="s">
        <v>1017</v>
      </c>
      <c r="X19" s="16" t="s">
        <v>52</v>
      </c>
      <c r="Y19" s="2" t="s">
        <v>52</v>
      </c>
      <c r="Z19" s="2" t="s">
        <v>52</v>
      </c>
      <c r="AA19" s="31"/>
      <c r="AB19" s="2" t="s">
        <v>52</v>
      </c>
    </row>
    <row r="20" spans="1:28" ht="30" customHeight="1" x14ac:dyDescent="0.3">
      <c r="A20" s="16" t="s">
        <v>172</v>
      </c>
      <c r="B20" s="16" t="s">
        <v>152</v>
      </c>
      <c r="C20" s="16" t="s">
        <v>171</v>
      </c>
      <c r="D20" s="29" t="s">
        <v>84</v>
      </c>
      <c r="E20" s="30"/>
      <c r="F20" s="16" t="s">
        <v>52</v>
      </c>
      <c r="G20" s="30"/>
      <c r="H20" s="16" t="s">
        <v>52</v>
      </c>
      <c r="I20" s="30"/>
      <c r="J20" s="16" t="s">
        <v>1013</v>
      </c>
      <c r="K20" s="30"/>
      <c r="L20" s="16" t="s">
        <v>1014</v>
      </c>
      <c r="M20" s="30">
        <v>0</v>
      </c>
      <c r="N20" s="16" t="s">
        <v>52</v>
      </c>
      <c r="O20" s="30"/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6" t="s">
        <v>1018</v>
      </c>
      <c r="X20" s="16" t="s">
        <v>52</v>
      </c>
      <c r="Y20" s="2" t="s">
        <v>52</v>
      </c>
      <c r="Z20" s="2" t="s">
        <v>52</v>
      </c>
      <c r="AA20" s="31"/>
      <c r="AB20" s="2" t="s">
        <v>52</v>
      </c>
    </row>
    <row r="21" spans="1:28" ht="30" customHeight="1" x14ac:dyDescent="0.3">
      <c r="A21" s="16" t="s">
        <v>752</v>
      </c>
      <c r="B21" s="16" t="s">
        <v>750</v>
      </c>
      <c r="C21" s="16" t="s">
        <v>751</v>
      </c>
      <c r="D21" s="29" t="s">
        <v>84</v>
      </c>
      <c r="E21" s="30">
        <v>0</v>
      </c>
      <c r="F21" s="16" t="s">
        <v>52</v>
      </c>
      <c r="G21" s="30"/>
      <c r="H21" s="16" t="s">
        <v>52</v>
      </c>
      <c r="I21" s="30"/>
      <c r="J21" s="16" t="s">
        <v>1013</v>
      </c>
      <c r="K21" s="30"/>
      <c r="L21" s="16" t="s">
        <v>1019</v>
      </c>
      <c r="M21" s="30">
        <v>0</v>
      </c>
      <c r="N21" s="16" t="s">
        <v>52</v>
      </c>
      <c r="O21" s="30"/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6" t="s">
        <v>1020</v>
      </c>
      <c r="X21" s="16" t="s">
        <v>52</v>
      </c>
      <c r="Y21" s="2" t="s">
        <v>52</v>
      </c>
      <c r="Z21" s="2" t="s">
        <v>52</v>
      </c>
      <c r="AA21" s="31"/>
      <c r="AB21" s="2" t="s">
        <v>52</v>
      </c>
    </row>
    <row r="22" spans="1:28" ht="30" customHeight="1" x14ac:dyDescent="0.3">
      <c r="A22" s="16" t="s">
        <v>777</v>
      </c>
      <c r="B22" s="16" t="s">
        <v>750</v>
      </c>
      <c r="C22" s="16" t="s">
        <v>776</v>
      </c>
      <c r="D22" s="29" t="s">
        <v>84</v>
      </c>
      <c r="E22" s="30">
        <v>0</v>
      </c>
      <c r="F22" s="16" t="s">
        <v>52</v>
      </c>
      <c r="G22" s="30"/>
      <c r="H22" s="16" t="s">
        <v>52</v>
      </c>
      <c r="I22" s="30"/>
      <c r="J22" s="16" t="s">
        <v>1013</v>
      </c>
      <c r="K22" s="30"/>
      <c r="L22" s="16" t="s">
        <v>1019</v>
      </c>
      <c r="M22" s="30">
        <v>0</v>
      </c>
      <c r="N22" s="16" t="s">
        <v>52</v>
      </c>
      <c r="O22" s="30"/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6" t="s">
        <v>1021</v>
      </c>
      <c r="X22" s="16" t="s">
        <v>52</v>
      </c>
      <c r="Y22" s="2" t="s">
        <v>52</v>
      </c>
      <c r="Z22" s="2" t="s">
        <v>52</v>
      </c>
      <c r="AA22" s="31"/>
      <c r="AB22" s="2" t="s">
        <v>52</v>
      </c>
    </row>
    <row r="23" spans="1:28" ht="30" customHeight="1" x14ac:dyDescent="0.3">
      <c r="A23" s="16" t="s">
        <v>756</v>
      </c>
      <c r="B23" s="16" t="s">
        <v>754</v>
      </c>
      <c r="C23" s="16" t="s">
        <v>755</v>
      </c>
      <c r="D23" s="29" t="s">
        <v>84</v>
      </c>
      <c r="E23" s="30">
        <v>0</v>
      </c>
      <c r="F23" s="16" t="s">
        <v>52</v>
      </c>
      <c r="G23" s="30"/>
      <c r="H23" s="16" t="s">
        <v>1022</v>
      </c>
      <c r="I23" s="30"/>
      <c r="J23" s="16" t="s">
        <v>1023</v>
      </c>
      <c r="K23" s="30"/>
      <c r="L23" s="16" t="s">
        <v>1024</v>
      </c>
      <c r="M23" s="30">
        <v>0</v>
      </c>
      <c r="N23" s="16" t="s">
        <v>52</v>
      </c>
      <c r="O23" s="30"/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6" t="s">
        <v>1025</v>
      </c>
      <c r="X23" s="16" t="s">
        <v>52</v>
      </c>
      <c r="Y23" s="2" t="s">
        <v>52</v>
      </c>
      <c r="Z23" s="2" t="s">
        <v>52</v>
      </c>
      <c r="AA23" s="31"/>
      <c r="AB23" s="2" t="s">
        <v>52</v>
      </c>
    </row>
    <row r="24" spans="1:28" ht="30" customHeight="1" x14ac:dyDescent="0.3">
      <c r="A24" s="16" t="s">
        <v>780</v>
      </c>
      <c r="B24" s="16" t="s">
        <v>754</v>
      </c>
      <c r="C24" s="16" t="s">
        <v>779</v>
      </c>
      <c r="D24" s="29" t="s">
        <v>84</v>
      </c>
      <c r="E24" s="30">
        <v>0</v>
      </c>
      <c r="F24" s="16" t="s">
        <v>52</v>
      </c>
      <c r="G24" s="30"/>
      <c r="H24" s="16" t="s">
        <v>1022</v>
      </c>
      <c r="I24" s="30"/>
      <c r="J24" s="16" t="s">
        <v>1023</v>
      </c>
      <c r="K24" s="30"/>
      <c r="L24" s="16" t="s">
        <v>1024</v>
      </c>
      <c r="M24" s="30">
        <v>0</v>
      </c>
      <c r="N24" s="16" t="s">
        <v>52</v>
      </c>
      <c r="O24" s="30"/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6" t="s">
        <v>1026</v>
      </c>
      <c r="X24" s="16" t="s">
        <v>52</v>
      </c>
      <c r="Y24" s="2" t="s">
        <v>52</v>
      </c>
      <c r="Z24" s="2" t="s">
        <v>52</v>
      </c>
      <c r="AA24" s="31"/>
      <c r="AB24" s="2" t="s">
        <v>52</v>
      </c>
    </row>
    <row r="25" spans="1:28" ht="30" customHeight="1" x14ac:dyDescent="0.3">
      <c r="A25" s="16" t="s">
        <v>633</v>
      </c>
      <c r="B25" s="16" t="s">
        <v>631</v>
      </c>
      <c r="C25" s="16" t="s">
        <v>632</v>
      </c>
      <c r="D25" s="29" t="s">
        <v>530</v>
      </c>
      <c r="E25" s="30">
        <v>0</v>
      </c>
      <c r="F25" s="16" t="s">
        <v>52</v>
      </c>
      <c r="G25" s="30"/>
      <c r="H25" s="16" t="s">
        <v>1027</v>
      </c>
      <c r="I25" s="30"/>
      <c r="J25" s="16" t="s">
        <v>1028</v>
      </c>
      <c r="K25" s="30"/>
      <c r="L25" s="16" t="s">
        <v>52</v>
      </c>
      <c r="M25" s="30">
        <v>0</v>
      </c>
      <c r="N25" s="16" t="s">
        <v>52</v>
      </c>
      <c r="O25" s="30"/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6" t="s">
        <v>1029</v>
      </c>
      <c r="X25" s="16" t="s">
        <v>52</v>
      </c>
      <c r="Y25" s="2" t="s">
        <v>52</v>
      </c>
      <c r="Z25" s="2" t="s">
        <v>52</v>
      </c>
      <c r="AA25" s="31"/>
      <c r="AB25" s="2" t="s">
        <v>52</v>
      </c>
    </row>
    <row r="26" spans="1:28" ht="30" customHeight="1" x14ac:dyDescent="0.3">
      <c r="A26" s="16" t="s">
        <v>629</v>
      </c>
      <c r="B26" s="16" t="s">
        <v>627</v>
      </c>
      <c r="C26" s="16" t="s">
        <v>628</v>
      </c>
      <c r="D26" s="29" t="s">
        <v>530</v>
      </c>
      <c r="E26" s="30">
        <v>0</v>
      </c>
      <c r="F26" s="16" t="s">
        <v>52</v>
      </c>
      <c r="G26" s="30"/>
      <c r="H26" s="16" t="s">
        <v>1027</v>
      </c>
      <c r="I26" s="30"/>
      <c r="J26" s="16" t="s">
        <v>1028</v>
      </c>
      <c r="K26" s="30"/>
      <c r="L26" s="16" t="s">
        <v>52</v>
      </c>
      <c r="M26" s="30">
        <v>0</v>
      </c>
      <c r="N26" s="16" t="s">
        <v>52</v>
      </c>
      <c r="O26" s="30"/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6" t="s">
        <v>1030</v>
      </c>
      <c r="X26" s="16" t="s">
        <v>52</v>
      </c>
      <c r="Y26" s="2" t="s">
        <v>52</v>
      </c>
      <c r="Z26" s="2" t="s">
        <v>52</v>
      </c>
      <c r="AA26" s="31"/>
      <c r="AB26" s="2" t="s">
        <v>52</v>
      </c>
    </row>
    <row r="27" spans="1:28" ht="30" customHeight="1" x14ac:dyDescent="0.3">
      <c r="A27" s="16" t="s">
        <v>637</v>
      </c>
      <c r="B27" s="16" t="s">
        <v>635</v>
      </c>
      <c r="C27" s="16" t="s">
        <v>636</v>
      </c>
      <c r="D27" s="29" t="s">
        <v>530</v>
      </c>
      <c r="E27" s="30">
        <v>0</v>
      </c>
      <c r="F27" s="16" t="s">
        <v>52</v>
      </c>
      <c r="G27" s="30"/>
      <c r="H27" s="16" t="s">
        <v>52</v>
      </c>
      <c r="I27" s="30">
        <v>0</v>
      </c>
      <c r="J27" s="16" t="s">
        <v>52</v>
      </c>
      <c r="K27" s="30"/>
      <c r="L27" s="16" t="s">
        <v>52</v>
      </c>
      <c r="M27" s="30">
        <v>0</v>
      </c>
      <c r="N27" s="16" t="s">
        <v>52</v>
      </c>
      <c r="O27" s="30"/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6" t="s">
        <v>1031</v>
      </c>
      <c r="X27" s="16" t="s">
        <v>52</v>
      </c>
      <c r="Y27" s="2" t="s">
        <v>52</v>
      </c>
      <c r="Z27" s="2" t="s">
        <v>52</v>
      </c>
      <c r="AA27" s="31"/>
      <c r="AB27" s="2" t="s">
        <v>52</v>
      </c>
    </row>
    <row r="28" spans="1:28" ht="30" customHeight="1" x14ac:dyDescent="0.3">
      <c r="A28" s="16" t="s">
        <v>316</v>
      </c>
      <c r="B28" s="16" t="s">
        <v>314</v>
      </c>
      <c r="C28" s="16" t="s">
        <v>315</v>
      </c>
      <c r="D28" s="29" t="s">
        <v>190</v>
      </c>
      <c r="E28" s="30"/>
      <c r="F28" s="16" t="s">
        <v>52</v>
      </c>
      <c r="G28" s="30">
        <v>0</v>
      </c>
      <c r="H28" s="16" t="s">
        <v>52</v>
      </c>
      <c r="I28" s="30">
        <v>0</v>
      </c>
      <c r="J28" s="16" t="s">
        <v>52</v>
      </c>
      <c r="K28" s="30"/>
      <c r="L28" s="16" t="s">
        <v>52</v>
      </c>
      <c r="M28" s="30">
        <v>0</v>
      </c>
      <c r="N28" s="16" t="s">
        <v>52</v>
      </c>
      <c r="O28" s="30"/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6" t="s">
        <v>1032</v>
      </c>
      <c r="X28" s="16" t="s">
        <v>52</v>
      </c>
      <c r="Y28" s="2" t="s">
        <v>52</v>
      </c>
      <c r="Z28" s="2" t="s">
        <v>52</v>
      </c>
      <c r="AA28" s="31"/>
      <c r="AB28" s="2" t="s">
        <v>52</v>
      </c>
    </row>
    <row r="29" spans="1:28" ht="30" customHeight="1" x14ac:dyDescent="0.3">
      <c r="A29" s="16" t="s">
        <v>308</v>
      </c>
      <c r="B29" s="16" t="s">
        <v>306</v>
      </c>
      <c r="C29" s="16" t="s">
        <v>307</v>
      </c>
      <c r="D29" s="29" t="s">
        <v>190</v>
      </c>
      <c r="E29" s="30"/>
      <c r="F29" s="16" t="s">
        <v>52</v>
      </c>
      <c r="G29" s="30">
        <v>0</v>
      </c>
      <c r="H29" s="16" t="s">
        <v>52</v>
      </c>
      <c r="I29" s="30">
        <v>0</v>
      </c>
      <c r="J29" s="16" t="s">
        <v>52</v>
      </c>
      <c r="K29" s="30"/>
      <c r="L29" s="16" t="s">
        <v>52</v>
      </c>
      <c r="M29" s="30">
        <v>0</v>
      </c>
      <c r="N29" s="16" t="s">
        <v>52</v>
      </c>
      <c r="O29" s="30"/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16" t="s">
        <v>1033</v>
      </c>
      <c r="X29" s="16" t="s">
        <v>52</v>
      </c>
      <c r="Y29" s="2" t="s">
        <v>52</v>
      </c>
      <c r="Z29" s="2" t="s">
        <v>52</v>
      </c>
      <c r="AA29" s="31"/>
      <c r="AB29" s="2" t="s">
        <v>52</v>
      </c>
    </row>
    <row r="30" spans="1:28" ht="30" customHeight="1" x14ac:dyDescent="0.3">
      <c r="A30" s="16" t="s">
        <v>810</v>
      </c>
      <c r="B30" s="16" t="s">
        <v>808</v>
      </c>
      <c r="C30" s="16" t="s">
        <v>809</v>
      </c>
      <c r="D30" s="29" t="s">
        <v>60</v>
      </c>
      <c r="E30" s="30"/>
      <c r="F30" s="16" t="s">
        <v>52</v>
      </c>
      <c r="G30" s="30">
        <v>0</v>
      </c>
      <c r="H30" s="16" t="s">
        <v>52</v>
      </c>
      <c r="I30" s="30">
        <v>0</v>
      </c>
      <c r="J30" s="16" t="s">
        <v>52</v>
      </c>
      <c r="K30" s="30"/>
      <c r="L30" s="16" t="s">
        <v>1034</v>
      </c>
      <c r="M30" s="30"/>
      <c r="N30" s="16" t="s">
        <v>1035</v>
      </c>
      <c r="O30" s="30"/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16" t="s">
        <v>1036</v>
      </c>
      <c r="X30" s="16" t="s">
        <v>52</v>
      </c>
      <c r="Y30" s="2" t="s">
        <v>52</v>
      </c>
      <c r="Z30" s="2" t="s">
        <v>52</v>
      </c>
      <c r="AA30" s="31"/>
      <c r="AB30" s="2" t="s">
        <v>52</v>
      </c>
    </row>
    <row r="31" spans="1:28" ht="30" customHeight="1" x14ac:dyDescent="0.3">
      <c r="A31" s="16" t="s">
        <v>825</v>
      </c>
      <c r="B31" s="16" t="s">
        <v>808</v>
      </c>
      <c r="C31" s="16" t="s">
        <v>824</v>
      </c>
      <c r="D31" s="29" t="s">
        <v>60</v>
      </c>
      <c r="E31" s="30"/>
      <c r="F31" s="16" t="s">
        <v>52</v>
      </c>
      <c r="G31" s="30">
        <v>0</v>
      </c>
      <c r="H31" s="16" t="s">
        <v>52</v>
      </c>
      <c r="I31" s="30">
        <v>0</v>
      </c>
      <c r="J31" s="16" t="s">
        <v>52</v>
      </c>
      <c r="K31" s="30"/>
      <c r="L31" s="16" t="s">
        <v>1034</v>
      </c>
      <c r="M31" s="30"/>
      <c r="N31" s="16" t="s">
        <v>1035</v>
      </c>
      <c r="O31" s="30"/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16" t="s">
        <v>1037</v>
      </c>
      <c r="X31" s="16" t="s">
        <v>52</v>
      </c>
      <c r="Y31" s="2" t="s">
        <v>52</v>
      </c>
      <c r="Z31" s="2" t="s">
        <v>52</v>
      </c>
      <c r="AA31" s="31"/>
      <c r="AB31" s="2" t="s">
        <v>52</v>
      </c>
    </row>
    <row r="32" spans="1:28" ht="30" customHeight="1" x14ac:dyDescent="0.3">
      <c r="A32" s="16" t="s">
        <v>833</v>
      </c>
      <c r="B32" s="16" t="s">
        <v>808</v>
      </c>
      <c r="C32" s="16" t="s">
        <v>832</v>
      </c>
      <c r="D32" s="29" t="s">
        <v>60</v>
      </c>
      <c r="E32" s="30"/>
      <c r="F32" s="16" t="s">
        <v>52</v>
      </c>
      <c r="G32" s="30">
        <v>0</v>
      </c>
      <c r="H32" s="16" t="s">
        <v>52</v>
      </c>
      <c r="I32" s="30">
        <v>0</v>
      </c>
      <c r="J32" s="16" t="s">
        <v>52</v>
      </c>
      <c r="K32" s="30"/>
      <c r="L32" s="16" t="s">
        <v>1034</v>
      </c>
      <c r="M32" s="30"/>
      <c r="N32" s="16" t="s">
        <v>1035</v>
      </c>
      <c r="O32" s="30"/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16" t="s">
        <v>1038</v>
      </c>
      <c r="X32" s="16" t="s">
        <v>52</v>
      </c>
      <c r="Y32" s="2" t="s">
        <v>52</v>
      </c>
      <c r="Z32" s="2" t="s">
        <v>52</v>
      </c>
      <c r="AA32" s="31"/>
      <c r="AB32" s="2" t="s">
        <v>52</v>
      </c>
    </row>
    <row r="33" spans="1:28" ht="30" customHeight="1" x14ac:dyDescent="0.3">
      <c r="A33" s="16" t="s">
        <v>820</v>
      </c>
      <c r="B33" s="16" t="s">
        <v>818</v>
      </c>
      <c r="C33" s="16" t="s">
        <v>819</v>
      </c>
      <c r="D33" s="29" t="s">
        <v>60</v>
      </c>
      <c r="E33" s="30"/>
      <c r="F33" s="16" t="s">
        <v>52</v>
      </c>
      <c r="G33" s="30">
        <v>0</v>
      </c>
      <c r="H33" s="16" t="s">
        <v>52</v>
      </c>
      <c r="I33" s="30"/>
      <c r="J33" s="16" t="s">
        <v>1039</v>
      </c>
      <c r="K33" s="30"/>
      <c r="L33" s="16" t="s">
        <v>1040</v>
      </c>
      <c r="M33" s="30"/>
      <c r="N33" s="16" t="s">
        <v>52</v>
      </c>
      <c r="O33" s="30"/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16" t="s">
        <v>1041</v>
      </c>
      <c r="X33" s="16" t="s">
        <v>52</v>
      </c>
      <c r="Y33" s="2" t="s">
        <v>52</v>
      </c>
      <c r="Z33" s="2" t="s">
        <v>52</v>
      </c>
      <c r="AA33" s="31"/>
      <c r="AB33" s="2" t="s">
        <v>52</v>
      </c>
    </row>
    <row r="34" spans="1:28" ht="30" customHeight="1" x14ac:dyDescent="0.3">
      <c r="A34" s="16" t="s">
        <v>816</v>
      </c>
      <c r="B34" s="16" t="s">
        <v>813</v>
      </c>
      <c r="C34" s="16" t="s">
        <v>814</v>
      </c>
      <c r="D34" s="29" t="s">
        <v>815</v>
      </c>
      <c r="E34" s="30"/>
      <c r="F34" s="16" t="s">
        <v>52</v>
      </c>
      <c r="G34" s="30">
        <v>0</v>
      </c>
      <c r="H34" s="16" t="s">
        <v>52</v>
      </c>
      <c r="I34" s="30"/>
      <c r="J34" s="16" t="s">
        <v>1039</v>
      </c>
      <c r="K34" s="30"/>
      <c r="L34" s="16" t="s">
        <v>1040</v>
      </c>
      <c r="M34" s="30"/>
      <c r="N34" s="16" t="s">
        <v>52</v>
      </c>
      <c r="O34" s="30"/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16" t="s">
        <v>1042</v>
      </c>
      <c r="X34" s="16" t="s">
        <v>52</v>
      </c>
      <c r="Y34" s="2" t="s">
        <v>52</v>
      </c>
      <c r="Z34" s="2" t="s">
        <v>52</v>
      </c>
      <c r="AA34" s="31"/>
      <c r="AB34" s="2" t="s">
        <v>52</v>
      </c>
    </row>
    <row r="35" spans="1:28" ht="30" customHeight="1" x14ac:dyDescent="0.3">
      <c r="A35" s="16" t="s">
        <v>903</v>
      </c>
      <c r="B35" s="16" t="s">
        <v>901</v>
      </c>
      <c r="C35" s="16" t="s">
        <v>902</v>
      </c>
      <c r="D35" s="29" t="s">
        <v>84</v>
      </c>
      <c r="E35" s="30"/>
      <c r="F35" s="16" t="s">
        <v>52</v>
      </c>
      <c r="G35" s="30">
        <v>0</v>
      </c>
      <c r="H35" s="16" t="s">
        <v>52</v>
      </c>
      <c r="I35" s="30"/>
      <c r="J35" s="16" t="s">
        <v>52</v>
      </c>
      <c r="K35" s="30"/>
      <c r="L35" s="16" t="s">
        <v>52</v>
      </c>
      <c r="M35" s="30"/>
      <c r="N35" s="16" t="s">
        <v>52</v>
      </c>
      <c r="O35" s="30"/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16" t="s">
        <v>1043</v>
      </c>
      <c r="X35" s="16" t="s">
        <v>52</v>
      </c>
      <c r="Y35" s="2" t="s">
        <v>52</v>
      </c>
      <c r="Z35" s="2" t="s">
        <v>52</v>
      </c>
      <c r="AA35" s="31"/>
      <c r="AB35" s="2" t="s">
        <v>52</v>
      </c>
    </row>
    <row r="36" spans="1:28" ht="30" customHeight="1" x14ac:dyDescent="0.3">
      <c r="A36" s="16" t="s">
        <v>923</v>
      </c>
      <c r="B36" s="16" t="s">
        <v>921</v>
      </c>
      <c r="C36" s="16" t="s">
        <v>922</v>
      </c>
      <c r="D36" s="29" t="s">
        <v>84</v>
      </c>
      <c r="E36" s="30"/>
      <c r="F36" s="16" t="s">
        <v>52</v>
      </c>
      <c r="G36" s="30"/>
      <c r="H36" s="16" t="s">
        <v>1044</v>
      </c>
      <c r="I36" s="30"/>
      <c r="J36" s="16" t="s">
        <v>1045</v>
      </c>
      <c r="K36" s="30"/>
      <c r="L36" s="16" t="s">
        <v>1046</v>
      </c>
      <c r="M36" s="30"/>
      <c r="N36" s="16" t="s">
        <v>52</v>
      </c>
      <c r="O36" s="30"/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16" t="s">
        <v>1047</v>
      </c>
      <c r="X36" s="16" t="s">
        <v>52</v>
      </c>
      <c r="Y36" s="2" t="s">
        <v>52</v>
      </c>
      <c r="Z36" s="2" t="s">
        <v>52</v>
      </c>
      <c r="AA36" s="31"/>
      <c r="AB36" s="2" t="s">
        <v>52</v>
      </c>
    </row>
    <row r="37" spans="1:28" ht="30" customHeight="1" x14ac:dyDescent="0.3">
      <c r="A37" s="16" t="s">
        <v>879</v>
      </c>
      <c r="B37" s="16" t="s">
        <v>877</v>
      </c>
      <c r="C37" s="16" t="s">
        <v>878</v>
      </c>
      <c r="D37" s="29" t="s">
        <v>84</v>
      </c>
      <c r="E37" s="30"/>
      <c r="F37" s="16" t="s">
        <v>52</v>
      </c>
      <c r="G37" s="30"/>
      <c r="H37" s="16" t="s">
        <v>1048</v>
      </c>
      <c r="I37" s="30"/>
      <c r="J37" s="16" t="s">
        <v>52</v>
      </c>
      <c r="K37" s="30"/>
      <c r="L37" s="16" t="s">
        <v>52</v>
      </c>
      <c r="M37" s="30"/>
      <c r="N37" s="16" t="s">
        <v>52</v>
      </c>
      <c r="O37" s="30"/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16" t="s">
        <v>1049</v>
      </c>
      <c r="X37" s="16" t="s">
        <v>52</v>
      </c>
      <c r="Y37" s="2" t="s">
        <v>52</v>
      </c>
      <c r="Z37" s="2" t="s">
        <v>52</v>
      </c>
      <c r="AA37" s="31"/>
      <c r="AB37" s="2" t="s">
        <v>52</v>
      </c>
    </row>
    <row r="38" spans="1:28" ht="30" customHeight="1" x14ac:dyDescent="0.3">
      <c r="A38" s="16" t="s">
        <v>884</v>
      </c>
      <c r="B38" s="16" t="s">
        <v>877</v>
      </c>
      <c r="C38" s="16" t="s">
        <v>883</v>
      </c>
      <c r="D38" s="29" t="s">
        <v>84</v>
      </c>
      <c r="E38" s="30"/>
      <c r="F38" s="16" t="s">
        <v>52</v>
      </c>
      <c r="G38" s="30"/>
      <c r="H38" s="16" t="s">
        <v>1048</v>
      </c>
      <c r="I38" s="30"/>
      <c r="J38" s="16" t="s">
        <v>52</v>
      </c>
      <c r="K38" s="30"/>
      <c r="L38" s="16" t="s">
        <v>52</v>
      </c>
      <c r="M38" s="30"/>
      <c r="N38" s="16" t="s">
        <v>52</v>
      </c>
      <c r="O38" s="30"/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16" t="s">
        <v>1050</v>
      </c>
      <c r="X38" s="16" t="s">
        <v>52</v>
      </c>
      <c r="Y38" s="2" t="s">
        <v>52</v>
      </c>
      <c r="Z38" s="2" t="s">
        <v>52</v>
      </c>
      <c r="AA38" s="31"/>
      <c r="AB38" s="2" t="s">
        <v>52</v>
      </c>
    </row>
    <row r="39" spans="1:28" ht="30" customHeight="1" x14ac:dyDescent="0.3">
      <c r="A39" s="16" t="s">
        <v>695</v>
      </c>
      <c r="B39" s="16" t="s">
        <v>693</v>
      </c>
      <c r="C39" s="16" t="s">
        <v>694</v>
      </c>
      <c r="D39" s="29" t="s">
        <v>60</v>
      </c>
      <c r="E39" s="30"/>
      <c r="F39" s="16" t="s">
        <v>52</v>
      </c>
      <c r="G39" s="30"/>
      <c r="H39" s="16" t="s">
        <v>1051</v>
      </c>
      <c r="I39" s="30"/>
      <c r="J39" s="16" t="s">
        <v>1052</v>
      </c>
      <c r="K39" s="30"/>
      <c r="L39" s="16" t="s">
        <v>1053</v>
      </c>
      <c r="M39" s="30"/>
      <c r="N39" s="16" t="s">
        <v>52</v>
      </c>
      <c r="O39" s="30"/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16" t="s">
        <v>1054</v>
      </c>
      <c r="X39" s="16" t="s">
        <v>52</v>
      </c>
      <c r="Y39" s="2" t="s">
        <v>52</v>
      </c>
      <c r="Z39" s="2" t="s">
        <v>52</v>
      </c>
      <c r="AA39" s="31"/>
      <c r="AB39" s="2" t="s">
        <v>52</v>
      </c>
    </row>
    <row r="40" spans="1:28" ht="30" customHeight="1" x14ac:dyDescent="0.3">
      <c r="A40" s="16" t="s">
        <v>736</v>
      </c>
      <c r="B40" s="16" t="s">
        <v>693</v>
      </c>
      <c r="C40" s="16" t="s">
        <v>735</v>
      </c>
      <c r="D40" s="29" t="s">
        <v>60</v>
      </c>
      <c r="E40" s="30"/>
      <c r="F40" s="16" t="s">
        <v>52</v>
      </c>
      <c r="G40" s="30"/>
      <c r="H40" s="16" t="s">
        <v>1051</v>
      </c>
      <c r="I40" s="30"/>
      <c r="J40" s="16" t="s">
        <v>1052</v>
      </c>
      <c r="K40" s="30"/>
      <c r="L40" s="16" t="s">
        <v>1053</v>
      </c>
      <c r="M40" s="30"/>
      <c r="N40" s="16" t="s">
        <v>52</v>
      </c>
      <c r="O40" s="30"/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16" t="s">
        <v>1055</v>
      </c>
      <c r="X40" s="16" t="s">
        <v>52</v>
      </c>
      <c r="Y40" s="2" t="s">
        <v>52</v>
      </c>
      <c r="Z40" s="2" t="s">
        <v>52</v>
      </c>
      <c r="AA40" s="31"/>
      <c r="AB40" s="2" t="s">
        <v>52</v>
      </c>
    </row>
    <row r="41" spans="1:28" ht="30" customHeight="1" x14ac:dyDescent="0.3">
      <c r="A41" s="16" t="s">
        <v>742</v>
      </c>
      <c r="B41" s="16" t="s">
        <v>693</v>
      </c>
      <c r="C41" s="16" t="s">
        <v>741</v>
      </c>
      <c r="D41" s="29" t="s">
        <v>60</v>
      </c>
      <c r="E41" s="30"/>
      <c r="F41" s="16" t="s">
        <v>52</v>
      </c>
      <c r="G41" s="30"/>
      <c r="H41" s="16" t="s">
        <v>1051</v>
      </c>
      <c r="I41" s="30"/>
      <c r="J41" s="16" t="s">
        <v>1052</v>
      </c>
      <c r="K41" s="30"/>
      <c r="L41" s="16" t="s">
        <v>1053</v>
      </c>
      <c r="M41" s="30"/>
      <c r="N41" s="16" t="s">
        <v>52</v>
      </c>
      <c r="O41" s="30"/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16" t="s">
        <v>1056</v>
      </c>
      <c r="X41" s="16" t="s">
        <v>52</v>
      </c>
      <c r="Y41" s="2" t="s">
        <v>52</v>
      </c>
      <c r="Z41" s="2" t="s">
        <v>52</v>
      </c>
      <c r="AA41" s="31"/>
      <c r="AB41" s="2" t="s">
        <v>52</v>
      </c>
    </row>
    <row r="42" spans="1:28" ht="30" customHeight="1" x14ac:dyDescent="0.3">
      <c r="A42" s="16" t="s">
        <v>85</v>
      </c>
      <c r="B42" s="16" t="s">
        <v>82</v>
      </c>
      <c r="C42" s="16" t="s">
        <v>83</v>
      </c>
      <c r="D42" s="29" t="s">
        <v>84</v>
      </c>
      <c r="E42" s="30"/>
      <c r="F42" s="16" t="s">
        <v>52</v>
      </c>
      <c r="G42" s="30"/>
      <c r="H42" s="16" t="s">
        <v>1057</v>
      </c>
      <c r="I42" s="30"/>
      <c r="J42" s="16" t="s">
        <v>1058</v>
      </c>
      <c r="K42" s="30"/>
      <c r="L42" s="16" t="s">
        <v>1059</v>
      </c>
      <c r="M42" s="30">
        <v>0</v>
      </c>
      <c r="N42" s="16" t="s">
        <v>52</v>
      </c>
      <c r="O42" s="30"/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16" t="s">
        <v>1060</v>
      </c>
      <c r="X42" s="16" t="s">
        <v>52</v>
      </c>
      <c r="Y42" s="2" t="s">
        <v>52</v>
      </c>
      <c r="Z42" s="2" t="s">
        <v>52</v>
      </c>
      <c r="AA42" s="31"/>
      <c r="AB42" s="2" t="s">
        <v>52</v>
      </c>
    </row>
    <row r="43" spans="1:28" ht="30" customHeight="1" x14ac:dyDescent="0.3">
      <c r="A43" s="16" t="s">
        <v>88</v>
      </c>
      <c r="B43" s="16" t="s">
        <v>82</v>
      </c>
      <c r="C43" s="16" t="s">
        <v>87</v>
      </c>
      <c r="D43" s="29" t="s">
        <v>84</v>
      </c>
      <c r="E43" s="30"/>
      <c r="F43" s="16" t="s">
        <v>52</v>
      </c>
      <c r="G43" s="30"/>
      <c r="H43" s="16" t="s">
        <v>1057</v>
      </c>
      <c r="I43" s="30"/>
      <c r="J43" s="16" t="s">
        <v>1058</v>
      </c>
      <c r="K43" s="30"/>
      <c r="L43" s="16" t="s">
        <v>1059</v>
      </c>
      <c r="M43" s="30">
        <v>0</v>
      </c>
      <c r="N43" s="16" t="s">
        <v>52</v>
      </c>
      <c r="O43" s="30"/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16" t="s">
        <v>1061</v>
      </c>
      <c r="X43" s="16" t="s">
        <v>52</v>
      </c>
      <c r="Y43" s="2" t="s">
        <v>52</v>
      </c>
      <c r="Z43" s="2" t="s">
        <v>52</v>
      </c>
      <c r="AA43" s="31"/>
      <c r="AB43" s="2" t="s">
        <v>52</v>
      </c>
    </row>
    <row r="44" spans="1:28" ht="30" customHeight="1" x14ac:dyDescent="0.3">
      <c r="A44" s="16" t="s">
        <v>91</v>
      </c>
      <c r="B44" s="16" t="s">
        <v>82</v>
      </c>
      <c r="C44" s="16" t="s">
        <v>90</v>
      </c>
      <c r="D44" s="29" t="s">
        <v>84</v>
      </c>
      <c r="E44" s="30"/>
      <c r="F44" s="16" t="s">
        <v>52</v>
      </c>
      <c r="G44" s="30"/>
      <c r="H44" s="16" t="s">
        <v>1057</v>
      </c>
      <c r="I44" s="30"/>
      <c r="J44" s="16" t="s">
        <v>1058</v>
      </c>
      <c r="K44" s="30"/>
      <c r="L44" s="16" t="s">
        <v>1059</v>
      </c>
      <c r="M44" s="30">
        <v>0</v>
      </c>
      <c r="N44" s="16" t="s">
        <v>52</v>
      </c>
      <c r="O44" s="30"/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16" t="s">
        <v>1062</v>
      </c>
      <c r="X44" s="16" t="s">
        <v>52</v>
      </c>
      <c r="Y44" s="2" t="s">
        <v>52</v>
      </c>
      <c r="Z44" s="2" t="s">
        <v>52</v>
      </c>
      <c r="AA44" s="31"/>
      <c r="AB44" s="2" t="s">
        <v>52</v>
      </c>
    </row>
    <row r="45" spans="1:28" ht="30" customHeight="1" x14ac:dyDescent="0.3">
      <c r="A45" s="16" t="s">
        <v>94</v>
      </c>
      <c r="B45" s="16" t="s">
        <v>82</v>
      </c>
      <c r="C45" s="16" t="s">
        <v>93</v>
      </c>
      <c r="D45" s="29" t="s">
        <v>84</v>
      </c>
      <c r="E45" s="30"/>
      <c r="F45" s="16" t="s">
        <v>52</v>
      </c>
      <c r="G45" s="30"/>
      <c r="H45" s="16" t="s">
        <v>1057</v>
      </c>
      <c r="I45" s="30"/>
      <c r="J45" s="16" t="s">
        <v>1058</v>
      </c>
      <c r="K45" s="30"/>
      <c r="L45" s="16" t="s">
        <v>1059</v>
      </c>
      <c r="M45" s="30">
        <v>0</v>
      </c>
      <c r="N45" s="16" t="s">
        <v>52</v>
      </c>
      <c r="O45" s="30"/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16" t="s">
        <v>1063</v>
      </c>
      <c r="X45" s="16" t="s">
        <v>52</v>
      </c>
      <c r="Y45" s="2" t="s">
        <v>52</v>
      </c>
      <c r="Z45" s="2" t="s">
        <v>52</v>
      </c>
      <c r="AA45" s="31"/>
      <c r="AB45" s="2" t="s">
        <v>52</v>
      </c>
    </row>
    <row r="46" spans="1:28" ht="30" customHeight="1" x14ac:dyDescent="0.3">
      <c r="A46" s="16" t="s">
        <v>97</v>
      </c>
      <c r="B46" s="16" t="s">
        <v>82</v>
      </c>
      <c r="C46" s="16" t="s">
        <v>96</v>
      </c>
      <c r="D46" s="29" t="s">
        <v>84</v>
      </c>
      <c r="E46" s="30"/>
      <c r="F46" s="16" t="s">
        <v>52</v>
      </c>
      <c r="G46" s="30"/>
      <c r="H46" s="16" t="s">
        <v>1057</v>
      </c>
      <c r="I46" s="30"/>
      <c r="J46" s="16" t="s">
        <v>1058</v>
      </c>
      <c r="K46" s="30"/>
      <c r="L46" s="16" t="s">
        <v>1059</v>
      </c>
      <c r="M46" s="30">
        <v>0</v>
      </c>
      <c r="N46" s="16" t="s">
        <v>52</v>
      </c>
      <c r="O46" s="30"/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16" t="s">
        <v>1064</v>
      </c>
      <c r="X46" s="16" t="s">
        <v>52</v>
      </c>
      <c r="Y46" s="2" t="s">
        <v>52</v>
      </c>
      <c r="Z46" s="2" t="s">
        <v>52</v>
      </c>
      <c r="AA46" s="31"/>
      <c r="AB46" s="2" t="s">
        <v>52</v>
      </c>
    </row>
    <row r="47" spans="1:28" ht="30" customHeight="1" x14ac:dyDescent="0.3">
      <c r="A47" s="16" t="s">
        <v>100</v>
      </c>
      <c r="B47" s="16" t="s">
        <v>82</v>
      </c>
      <c r="C47" s="16" t="s">
        <v>99</v>
      </c>
      <c r="D47" s="29" t="s">
        <v>84</v>
      </c>
      <c r="E47" s="30"/>
      <c r="F47" s="16" t="s">
        <v>52</v>
      </c>
      <c r="G47" s="30"/>
      <c r="H47" s="16" t="s">
        <v>1057</v>
      </c>
      <c r="I47" s="30"/>
      <c r="J47" s="16" t="s">
        <v>1058</v>
      </c>
      <c r="K47" s="30"/>
      <c r="L47" s="16" t="s">
        <v>1059</v>
      </c>
      <c r="M47" s="30">
        <v>0</v>
      </c>
      <c r="N47" s="16" t="s">
        <v>52</v>
      </c>
      <c r="O47" s="30"/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16" t="s">
        <v>1065</v>
      </c>
      <c r="X47" s="16" t="s">
        <v>52</v>
      </c>
      <c r="Y47" s="2" t="s">
        <v>52</v>
      </c>
      <c r="Z47" s="2" t="s">
        <v>52</v>
      </c>
      <c r="AA47" s="31"/>
      <c r="AB47" s="2" t="s">
        <v>52</v>
      </c>
    </row>
    <row r="48" spans="1:28" ht="30" customHeight="1" x14ac:dyDescent="0.3">
      <c r="A48" s="16" t="s">
        <v>909</v>
      </c>
      <c r="B48" s="16" t="s">
        <v>907</v>
      </c>
      <c r="C48" s="16" t="s">
        <v>908</v>
      </c>
      <c r="D48" s="29" t="s">
        <v>84</v>
      </c>
      <c r="E48" s="30"/>
      <c r="F48" s="16" t="s">
        <v>52</v>
      </c>
      <c r="G48" s="30"/>
      <c r="H48" s="16" t="s">
        <v>52</v>
      </c>
      <c r="I48" s="30"/>
      <c r="J48" s="16" t="s">
        <v>1066</v>
      </c>
      <c r="K48" s="30"/>
      <c r="L48" s="16" t="s">
        <v>1067</v>
      </c>
      <c r="M48" s="30">
        <v>0</v>
      </c>
      <c r="N48" s="16" t="s">
        <v>52</v>
      </c>
      <c r="O48" s="30"/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16" t="s">
        <v>1068</v>
      </c>
      <c r="X48" s="16" t="s">
        <v>52</v>
      </c>
      <c r="Y48" s="2" t="s">
        <v>52</v>
      </c>
      <c r="Z48" s="2" t="s">
        <v>52</v>
      </c>
      <c r="AA48" s="31"/>
      <c r="AB48" s="2" t="s">
        <v>52</v>
      </c>
    </row>
    <row r="49" spans="1:28" ht="30" customHeight="1" x14ac:dyDescent="0.3">
      <c r="A49" s="16" t="s">
        <v>914</v>
      </c>
      <c r="B49" s="16" t="s">
        <v>907</v>
      </c>
      <c r="C49" s="16" t="s">
        <v>913</v>
      </c>
      <c r="D49" s="29" t="s">
        <v>84</v>
      </c>
      <c r="E49" s="30"/>
      <c r="F49" s="16" t="s">
        <v>52</v>
      </c>
      <c r="G49" s="30"/>
      <c r="H49" s="16" t="s">
        <v>52</v>
      </c>
      <c r="I49" s="30"/>
      <c r="J49" s="16" t="s">
        <v>1066</v>
      </c>
      <c r="K49" s="30"/>
      <c r="L49" s="16" t="s">
        <v>1067</v>
      </c>
      <c r="M49" s="30">
        <v>0</v>
      </c>
      <c r="N49" s="16" t="s">
        <v>52</v>
      </c>
      <c r="O49" s="30"/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16" t="s">
        <v>1069</v>
      </c>
      <c r="X49" s="16" t="s">
        <v>52</v>
      </c>
      <c r="Y49" s="2" t="s">
        <v>52</v>
      </c>
      <c r="Z49" s="2" t="s">
        <v>52</v>
      </c>
      <c r="AA49" s="31"/>
      <c r="AB49" s="2" t="s">
        <v>52</v>
      </c>
    </row>
    <row r="50" spans="1:28" ht="30" customHeight="1" x14ac:dyDescent="0.3">
      <c r="A50" s="16" t="s">
        <v>123</v>
      </c>
      <c r="B50" s="16" t="s">
        <v>121</v>
      </c>
      <c r="C50" s="16" t="s">
        <v>122</v>
      </c>
      <c r="D50" s="29" t="s">
        <v>84</v>
      </c>
      <c r="E50" s="30"/>
      <c r="F50" s="16" t="s">
        <v>52</v>
      </c>
      <c r="G50" s="30"/>
      <c r="H50" s="16" t="s">
        <v>1070</v>
      </c>
      <c r="I50" s="30"/>
      <c r="J50" s="16" t="s">
        <v>1071</v>
      </c>
      <c r="K50" s="30"/>
      <c r="L50" s="16" t="s">
        <v>1072</v>
      </c>
      <c r="M50" s="30">
        <v>0</v>
      </c>
      <c r="N50" s="16" t="s">
        <v>52</v>
      </c>
      <c r="O50" s="30"/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16" t="s">
        <v>1073</v>
      </c>
      <c r="X50" s="16" t="s">
        <v>52</v>
      </c>
      <c r="Y50" s="2" t="s">
        <v>52</v>
      </c>
      <c r="Z50" s="2" t="s">
        <v>52</v>
      </c>
      <c r="AA50" s="31"/>
      <c r="AB50" s="2" t="s">
        <v>52</v>
      </c>
    </row>
    <row r="51" spans="1:28" ht="30" customHeight="1" x14ac:dyDescent="0.3">
      <c r="A51" s="16" t="s">
        <v>748</v>
      </c>
      <c r="B51" s="16" t="s">
        <v>121</v>
      </c>
      <c r="C51" s="16" t="s">
        <v>747</v>
      </c>
      <c r="D51" s="29" t="s">
        <v>84</v>
      </c>
      <c r="E51" s="30"/>
      <c r="F51" s="16" t="s">
        <v>52</v>
      </c>
      <c r="G51" s="30"/>
      <c r="H51" s="16" t="s">
        <v>1070</v>
      </c>
      <c r="I51" s="30"/>
      <c r="J51" s="16" t="s">
        <v>1071</v>
      </c>
      <c r="K51" s="30"/>
      <c r="L51" s="16" t="s">
        <v>1072</v>
      </c>
      <c r="M51" s="30">
        <v>0</v>
      </c>
      <c r="N51" s="16" t="s">
        <v>52</v>
      </c>
      <c r="O51" s="30"/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16" t="s">
        <v>1074</v>
      </c>
      <c r="X51" s="16" t="s">
        <v>52</v>
      </c>
      <c r="Y51" s="2" t="s">
        <v>52</v>
      </c>
      <c r="Z51" s="2" t="s">
        <v>52</v>
      </c>
      <c r="AA51" s="31"/>
      <c r="AB51" s="2" t="s">
        <v>52</v>
      </c>
    </row>
    <row r="52" spans="1:28" ht="30" customHeight="1" x14ac:dyDescent="0.3">
      <c r="A52" s="16" t="s">
        <v>774</v>
      </c>
      <c r="B52" s="16" t="s">
        <v>121</v>
      </c>
      <c r="C52" s="16" t="s">
        <v>773</v>
      </c>
      <c r="D52" s="29" t="s">
        <v>84</v>
      </c>
      <c r="E52" s="30"/>
      <c r="F52" s="16" t="s">
        <v>52</v>
      </c>
      <c r="G52" s="30"/>
      <c r="H52" s="16" t="s">
        <v>1070</v>
      </c>
      <c r="I52" s="30"/>
      <c r="J52" s="16" t="s">
        <v>1071</v>
      </c>
      <c r="K52" s="30"/>
      <c r="L52" s="16" t="s">
        <v>1072</v>
      </c>
      <c r="M52" s="30">
        <v>0</v>
      </c>
      <c r="N52" s="16" t="s">
        <v>52</v>
      </c>
      <c r="O52" s="30"/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16" t="s">
        <v>1075</v>
      </c>
      <c r="X52" s="16" t="s">
        <v>52</v>
      </c>
      <c r="Y52" s="2" t="s">
        <v>52</v>
      </c>
      <c r="Z52" s="2" t="s">
        <v>52</v>
      </c>
      <c r="AA52" s="31"/>
      <c r="AB52" s="2" t="s">
        <v>52</v>
      </c>
    </row>
    <row r="53" spans="1:28" ht="30" customHeight="1" x14ac:dyDescent="0.3">
      <c r="A53" s="16" t="s">
        <v>760</v>
      </c>
      <c r="B53" s="16" t="s">
        <v>758</v>
      </c>
      <c r="C53" s="16" t="s">
        <v>759</v>
      </c>
      <c r="D53" s="29" t="s">
        <v>84</v>
      </c>
      <c r="E53" s="30"/>
      <c r="F53" s="16" t="s">
        <v>52</v>
      </c>
      <c r="G53" s="30"/>
      <c r="H53" s="16" t="s">
        <v>52</v>
      </c>
      <c r="I53" s="30"/>
      <c r="J53" s="16" t="s">
        <v>52</v>
      </c>
      <c r="K53" s="30"/>
      <c r="L53" s="16" t="s">
        <v>52</v>
      </c>
      <c r="M53" s="30"/>
      <c r="N53" s="16" t="s">
        <v>1076</v>
      </c>
      <c r="O53" s="30"/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16" t="s">
        <v>1077</v>
      </c>
      <c r="X53" s="16" t="s">
        <v>52</v>
      </c>
      <c r="Y53" s="2" t="s">
        <v>52</v>
      </c>
      <c r="Z53" s="2" t="s">
        <v>52</v>
      </c>
      <c r="AA53" s="31"/>
      <c r="AB53" s="2" t="s">
        <v>52</v>
      </c>
    </row>
    <row r="54" spans="1:28" ht="30" customHeight="1" x14ac:dyDescent="0.3">
      <c r="A54" s="16" t="s">
        <v>783</v>
      </c>
      <c r="B54" s="16" t="s">
        <v>758</v>
      </c>
      <c r="C54" s="16" t="s">
        <v>782</v>
      </c>
      <c r="D54" s="29" t="s">
        <v>84</v>
      </c>
      <c r="E54" s="30"/>
      <c r="F54" s="16" t="s">
        <v>52</v>
      </c>
      <c r="G54" s="30"/>
      <c r="H54" s="16" t="s">
        <v>52</v>
      </c>
      <c r="I54" s="30"/>
      <c r="J54" s="16" t="s">
        <v>52</v>
      </c>
      <c r="K54" s="30"/>
      <c r="L54" s="16" t="s">
        <v>52</v>
      </c>
      <c r="M54" s="30"/>
      <c r="N54" s="16" t="s">
        <v>1076</v>
      </c>
      <c r="O54" s="30"/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16" t="s">
        <v>1078</v>
      </c>
      <c r="X54" s="16" t="s">
        <v>52</v>
      </c>
      <c r="Y54" s="2" t="s">
        <v>52</v>
      </c>
      <c r="Z54" s="2" t="s">
        <v>52</v>
      </c>
      <c r="AA54" s="31"/>
      <c r="AB54" s="2" t="s">
        <v>52</v>
      </c>
    </row>
    <row r="55" spans="1:28" ht="30" customHeight="1" x14ac:dyDescent="0.3">
      <c r="A55" s="16" t="s">
        <v>926</v>
      </c>
      <c r="B55" s="16" t="s">
        <v>861</v>
      </c>
      <c r="C55" s="16" t="s">
        <v>925</v>
      </c>
      <c r="D55" s="29" t="s">
        <v>84</v>
      </c>
      <c r="E55" s="30"/>
      <c r="F55" s="16" t="s">
        <v>52</v>
      </c>
      <c r="G55" s="30"/>
      <c r="H55" s="16" t="s">
        <v>1079</v>
      </c>
      <c r="I55" s="30"/>
      <c r="J55" s="16" t="s">
        <v>52</v>
      </c>
      <c r="K55" s="30"/>
      <c r="L55" s="16" t="s">
        <v>52</v>
      </c>
      <c r="M55" s="30"/>
      <c r="N55" s="16" t="s">
        <v>52</v>
      </c>
      <c r="O55" s="30"/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16" t="s">
        <v>1080</v>
      </c>
      <c r="X55" s="16" t="s">
        <v>52</v>
      </c>
      <c r="Y55" s="2" t="s">
        <v>52</v>
      </c>
      <c r="Z55" s="2" t="s">
        <v>52</v>
      </c>
      <c r="AA55" s="31"/>
      <c r="AB55" s="2" t="s">
        <v>52</v>
      </c>
    </row>
    <row r="56" spans="1:28" ht="30" customHeight="1" x14ac:dyDescent="0.3">
      <c r="A56" s="16" t="s">
        <v>863</v>
      </c>
      <c r="B56" s="16" t="s">
        <v>861</v>
      </c>
      <c r="C56" s="16" t="s">
        <v>862</v>
      </c>
      <c r="D56" s="29" t="s">
        <v>84</v>
      </c>
      <c r="E56" s="30"/>
      <c r="F56" s="16" t="s">
        <v>52</v>
      </c>
      <c r="G56" s="30"/>
      <c r="H56" s="16" t="s">
        <v>1079</v>
      </c>
      <c r="I56" s="30"/>
      <c r="J56" s="16" t="s">
        <v>52</v>
      </c>
      <c r="K56" s="30"/>
      <c r="L56" s="16" t="s">
        <v>52</v>
      </c>
      <c r="M56" s="30"/>
      <c r="N56" s="16" t="s">
        <v>52</v>
      </c>
      <c r="O56" s="30"/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16" t="s">
        <v>1081</v>
      </c>
      <c r="X56" s="16" t="s">
        <v>52</v>
      </c>
      <c r="Y56" s="2" t="s">
        <v>52</v>
      </c>
      <c r="Z56" s="2" t="s">
        <v>52</v>
      </c>
      <c r="AA56" s="31"/>
      <c r="AB56" s="2" t="s">
        <v>52</v>
      </c>
    </row>
    <row r="57" spans="1:28" ht="30" customHeight="1" x14ac:dyDescent="0.3">
      <c r="A57" s="16" t="s">
        <v>868</v>
      </c>
      <c r="B57" s="16" t="s">
        <v>861</v>
      </c>
      <c r="C57" s="16" t="s">
        <v>867</v>
      </c>
      <c r="D57" s="29" t="s">
        <v>84</v>
      </c>
      <c r="E57" s="30"/>
      <c r="F57" s="16" t="s">
        <v>52</v>
      </c>
      <c r="G57" s="30"/>
      <c r="H57" s="16" t="s">
        <v>1082</v>
      </c>
      <c r="I57" s="30"/>
      <c r="J57" s="16" t="s">
        <v>1083</v>
      </c>
      <c r="K57" s="30"/>
      <c r="L57" s="16" t="s">
        <v>52</v>
      </c>
      <c r="M57" s="30"/>
      <c r="N57" s="16" t="s">
        <v>52</v>
      </c>
      <c r="O57" s="30"/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16" t="s">
        <v>1084</v>
      </c>
      <c r="X57" s="16" t="s">
        <v>52</v>
      </c>
      <c r="Y57" s="2" t="s">
        <v>52</v>
      </c>
      <c r="Z57" s="2" t="s">
        <v>52</v>
      </c>
      <c r="AA57" s="31"/>
      <c r="AB57" s="2" t="s">
        <v>52</v>
      </c>
    </row>
    <row r="58" spans="1:28" ht="30" customHeight="1" x14ac:dyDescent="0.3">
      <c r="A58" s="16" t="s">
        <v>873</v>
      </c>
      <c r="B58" s="16" t="s">
        <v>861</v>
      </c>
      <c r="C58" s="16" t="s">
        <v>872</v>
      </c>
      <c r="D58" s="29" t="s">
        <v>84</v>
      </c>
      <c r="E58" s="30"/>
      <c r="F58" s="16" t="s">
        <v>52</v>
      </c>
      <c r="G58" s="30"/>
      <c r="H58" s="16" t="s">
        <v>1082</v>
      </c>
      <c r="I58" s="30"/>
      <c r="J58" s="16" t="s">
        <v>1083</v>
      </c>
      <c r="K58" s="30"/>
      <c r="L58" s="16" t="s">
        <v>52</v>
      </c>
      <c r="M58" s="30"/>
      <c r="N58" s="16" t="s">
        <v>52</v>
      </c>
      <c r="O58" s="30"/>
      <c r="P58" s="30">
        <v>0</v>
      </c>
      <c r="Q58" s="30">
        <v>0</v>
      </c>
      <c r="R58" s="30"/>
      <c r="S58" s="30">
        <v>0</v>
      </c>
      <c r="T58" s="30">
        <v>0</v>
      </c>
      <c r="U58" s="30">
        <v>0</v>
      </c>
      <c r="V58" s="30">
        <v>0</v>
      </c>
      <c r="W58" s="16" t="s">
        <v>1085</v>
      </c>
      <c r="X58" s="16" t="s">
        <v>52</v>
      </c>
      <c r="Y58" s="2" t="s">
        <v>52</v>
      </c>
      <c r="Z58" s="2" t="s">
        <v>52</v>
      </c>
      <c r="AA58" s="31"/>
      <c r="AB58" s="2" t="s">
        <v>52</v>
      </c>
    </row>
    <row r="59" spans="1:28" ht="30" customHeight="1" x14ac:dyDescent="0.3">
      <c r="A59" s="16" t="s">
        <v>569</v>
      </c>
      <c r="B59" s="16" t="s">
        <v>567</v>
      </c>
      <c r="C59" s="16" t="s">
        <v>568</v>
      </c>
      <c r="D59" s="29" t="s">
        <v>271</v>
      </c>
      <c r="E59" s="30"/>
      <c r="F59" s="16" t="s">
        <v>52</v>
      </c>
      <c r="G59" s="30"/>
      <c r="H59" s="16" t="s">
        <v>1086</v>
      </c>
      <c r="I59" s="30"/>
      <c r="J59" s="16" t="s">
        <v>52</v>
      </c>
      <c r="K59" s="30"/>
      <c r="L59" s="16" t="s">
        <v>52</v>
      </c>
      <c r="M59" s="30"/>
      <c r="N59" s="16" t="s">
        <v>52</v>
      </c>
      <c r="O59" s="30">
        <v>0</v>
      </c>
      <c r="P59" s="30">
        <v>0</v>
      </c>
      <c r="Q59" s="30">
        <v>0</v>
      </c>
      <c r="R59" s="30"/>
      <c r="S59" s="30">
        <v>0</v>
      </c>
      <c r="T59" s="30">
        <v>0</v>
      </c>
      <c r="U59" s="30">
        <v>0</v>
      </c>
      <c r="V59" s="30" t="e">
        <f t="shared" ref="V59:V64" si="0">SMALL(Q59:U59,COUNTIF(Q59:U59,0)+1)</f>
        <v>#NUM!</v>
      </c>
      <c r="W59" s="16" t="s">
        <v>1087</v>
      </c>
      <c r="X59" s="16" t="s">
        <v>52</v>
      </c>
      <c r="Y59" s="2" t="s">
        <v>52</v>
      </c>
      <c r="Z59" s="2" t="s">
        <v>52</v>
      </c>
      <c r="AA59" s="31"/>
      <c r="AB59" s="2" t="s">
        <v>52</v>
      </c>
    </row>
    <row r="60" spans="1:28" ht="30" customHeight="1" x14ac:dyDescent="0.3">
      <c r="A60" s="16" t="s">
        <v>565</v>
      </c>
      <c r="B60" s="16" t="s">
        <v>563</v>
      </c>
      <c r="C60" s="16" t="s">
        <v>564</v>
      </c>
      <c r="D60" s="29" t="s">
        <v>271</v>
      </c>
      <c r="E60" s="30"/>
      <c r="F60" s="16" t="s">
        <v>52</v>
      </c>
      <c r="G60" s="30"/>
      <c r="H60" s="16" t="s">
        <v>1088</v>
      </c>
      <c r="I60" s="30"/>
      <c r="J60" s="16" t="s">
        <v>52</v>
      </c>
      <c r="K60" s="30"/>
      <c r="L60" s="16" t="s">
        <v>52</v>
      </c>
      <c r="M60" s="30"/>
      <c r="N60" s="16" t="s">
        <v>52</v>
      </c>
      <c r="O60" s="30">
        <v>0</v>
      </c>
      <c r="P60" s="30">
        <v>0</v>
      </c>
      <c r="Q60" s="30">
        <v>0</v>
      </c>
      <c r="R60" s="30"/>
      <c r="S60" s="30">
        <v>0</v>
      </c>
      <c r="T60" s="30">
        <v>0</v>
      </c>
      <c r="U60" s="30">
        <v>0</v>
      </c>
      <c r="V60" s="30" t="e">
        <f t="shared" si="0"/>
        <v>#NUM!</v>
      </c>
      <c r="W60" s="16" t="s">
        <v>1089</v>
      </c>
      <c r="X60" s="16" t="s">
        <v>52</v>
      </c>
      <c r="Y60" s="2" t="s">
        <v>52</v>
      </c>
      <c r="Z60" s="2" t="s">
        <v>52</v>
      </c>
      <c r="AA60" s="31"/>
      <c r="AB60" s="2" t="s">
        <v>52</v>
      </c>
    </row>
    <row r="61" spans="1:28" ht="30" customHeight="1" x14ac:dyDescent="0.3">
      <c r="A61" s="16" t="s">
        <v>572</v>
      </c>
      <c r="B61" s="16" t="s">
        <v>571</v>
      </c>
      <c r="C61" s="16" t="s">
        <v>568</v>
      </c>
      <c r="D61" s="29" t="s">
        <v>271</v>
      </c>
      <c r="E61" s="30"/>
      <c r="F61" s="16" t="s">
        <v>52</v>
      </c>
      <c r="G61" s="30"/>
      <c r="H61" s="16" t="s">
        <v>1086</v>
      </c>
      <c r="I61" s="30"/>
      <c r="J61" s="16" t="s">
        <v>52</v>
      </c>
      <c r="K61" s="30"/>
      <c r="L61" s="16" t="s">
        <v>52</v>
      </c>
      <c r="M61" s="30"/>
      <c r="N61" s="16" t="s">
        <v>52</v>
      </c>
      <c r="O61" s="30">
        <v>0</v>
      </c>
      <c r="P61" s="30">
        <v>0</v>
      </c>
      <c r="Q61" s="30">
        <v>0</v>
      </c>
      <c r="R61" s="30"/>
      <c r="S61" s="30">
        <v>0</v>
      </c>
      <c r="T61" s="30">
        <v>0</v>
      </c>
      <c r="U61" s="30">
        <v>0</v>
      </c>
      <c r="V61" s="30" t="e">
        <f t="shared" si="0"/>
        <v>#NUM!</v>
      </c>
      <c r="W61" s="16" t="s">
        <v>1090</v>
      </c>
      <c r="X61" s="16" t="s">
        <v>52</v>
      </c>
      <c r="Y61" s="2" t="s">
        <v>52</v>
      </c>
      <c r="Z61" s="2" t="s">
        <v>52</v>
      </c>
      <c r="AA61" s="31"/>
      <c r="AB61" s="2" t="s">
        <v>52</v>
      </c>
    </row>
    <row r="62" spans="1:28" ht="30" customHeight="1" x14ac:dyDescent="0.3">
      <c r="A62" s="16" t="s">
        <v>278</v>
      </c>
      <c r="B62" s="16" t="s">
        <v>276</v>
      </c>
      <c r="C62" s="16" t="s">
        <v>277</v>
      </c>
      <c r="D62" s="29" t="s">
        <v>271</v>
      </c>
      <c r="E62" s="30"/>
      <c r="F62" s="16" t="s">
        <v>52</v>
      </c>
      <c r="G62" s="30"/>
      <c r="H62" s="16" t="s">
        <v>52</v>
      </c>
      <c r="I62" s="30"/>
      <c r="J62" s="16" t="s">
        <v>52</v>
      </c>
      <c r="K62" s="30"/>
      <c r="L62" s="16" t="s">
        <v>52</v>
      </c>
      <c r="M62" s="30"/>
      <c r="N62" s="16" t="s">
        <v>52</v>
      </c>
      <c r="O62" s="30">
        <v>0</v>
      </c>
      <c r="P62" s="30">
        <v>0</v>
      </c>
      <c r="Q62" s="30">
        <v>0</v>
      </c>
      <c r="R62" s="30"/>
      <c r="S62" s="30">
        <v>0</v>
      </c>
      <c r="T62" s="30">
        <v>0</v>
      </c>
      <c r="U62" s="30">
        <v>49571</v>
      </c>
      <c r="V62" s="30">
        <f t="shared" si="0"/>
        <v>49571</v>
      </c>
      <c r="W62" s="16" t="s">
        <v>1091</v>
      </c>
      <c r="X62" s="16" t="s">
        <v>52</v>
      </c>
      <c r="Y62" s="2" t="s">
        <v>1092</v>
      </c>
      <c r="Z62" s="2" t="s">
        <v>52</v>
      </c>
      <c r="AA62" s="31"/>
      <c r="AB62" s="2" t="s">
        <v>52</v>
      </c>
    </row>
    <row r="63" spans="1:28" ht="30" customHeight="1" x14ac:dyDescent="0.3">
      <c r="A63" s="16" t="s">
        <v>281</v>
      </c>
      <c r="B63" s="16" t="s">
        <v>280</v>
      </c>
      <c r="C63" s="16" t="s">
        <v>52</v>
      </c>
      <c r="D63" s="29" t="s">
        <v>271</v>
      </c>
      <c r="E63" s="30"/>
      <c r="F63" s="16" t="s">
        <v>52</v>
      </c>
      <c r="G63" s="30"/>
      <c r="H63" s="16" t="s">
        <v>52</v>
      </c>
      <c r="I63" s="30"/>
      <c r="J63" s="16" t="s">
        <v>52</v>
      </c>
      <c r="K63" s="30"/>
      <c r="L63" s="16" t="s">
        <v>52</v>
      </c>
      <c r="M63" s="30"/>
      <c r="N63" s="16" t="s">
        <v>1093</v>
      </c>
      <c r="O63" s="30">
        <v>0</v>
      </c>
      <c r="P63" s="30">
        <v>0</v>
      </c>
      <c r="Q63" s="30">
        <v>0</v>
      </c>
      <c r="R63" s="30"/>
      <c r="S63" s="30">
        <v>0</v>
      </c>
      <c r="T63" s="30">
        <v>0</v>
      </c>
      <c r="U63" s="30">
        <v>3890</v>
      </c>
      <c r="V63" s="30">
        <f t="shared" si="0"/>
        <v>3890</v>
      </c>
      <c r="W63" s="16" t="s">
        <v>1094</v>
      </c>
      <c r="X63" s="16" t="s">
        <v>52</v>
      </c>
      <c r="Y63" s="2" t="s">
        <v>1092</v>
      </c>
      <c r="Z63" s="2" t="s">
        <v>52</v>
      </c>
      <c r="AA63" s="31"/>
      <c r="AB63" s="2" t="s">
        <v>52</v>
      </c>
    </row>
    <row r="64" spans="1:28" ht="30" customHeight="1" x14ac:dyDescent="0.3">
      <c r="A64" s="16" t="s">
        <v>285</v>
      </c>
      <c r="B64" s="16" t="s">
        <v>283</v>
      </c>
      <c r="C64" s="16" t="s">
        <v>284</v>
      </c>
      <c r="D64" s="29" t="s">
        <v>271</v>
      </c>
      <c r="E64" s="30"/>
      <c r="F64" s="16" t="s">
        <v>52</v>
      </c>
      <c r="G64" s="30"/>
      <c r="H64" s="16" t="s">
        <v>52</v>
      </c>
      <c r="I64" s="30"/>
      <c r="J64" s="16" t="s">
        <v>52</v>
      </c>
      <c r="K64" s="30"/>
      <c r="L64" s="16" t="s">
        <v>52</v>
      </c>
      <c r="M64" s="30"/>
      <c r="N64" s="16" t="s">
        <v>1093</v>
      </c>
      <c r="O64" s="30">
        <v>0</v>
      </c>
      <c r="P64" s="30">
        <v>0</v>
      </c>
      <c r="Q64" s="30">
        <v>0</v>
      </c>
      <c r="R64" s="30"/>
      <c r="S64" s="30">
        <v>0</v>
      </c>
      <c r="T64" s="30">
        <v>0</v>
      </c>
      <c r="U64" s="30">
        <v>16450</v>
      </c>
      <c r="V64" s="30">
        <f t="shared" si="0"/>
        <v>16450</v>
      </c>
      <c r="W64" s="16" t="s">
        <v>1095</v>
      </c>
      <c r="X64" s="16" t="s">
        <v>52</v>
      </c>
      <c r="Y64" s="2" t="s">
        <v>1092</v>
      </c>
      <c r="Z64" s="2" t="s">
        <v>52</v>
      </c>
      <c r="AA64" s="31"/>
      <c r="AB64" s="2" t="s">
        <v>52</v>
      </c>
    </row>
    <row r="65" spans="1:28" ht="30" customHeight="1" x14ac:dyDescent="0.3">
      <c r="A65" s="16" t="s">
        <v>371</v>
      </c>
      <c r="B65" s="16" t="s">
        <v>370</v>
      </c>
      <c r="C65" s="16" t="s">
        <v>363</v>
      </c>
      <c r="D65" s="29" t="s">
        <v>364</v>
      </c>
      <c r="E65" s="30"/>
      <c r="F65" s="16" t="s">
        <v>52</v>
      </c>
      <c r="G65" s="30"/>
      <c r="H65" s="16" t="s">
        <v>52</v>
      </c>
      <c r="I65" s="30"/>
      <c r="J65" s="16" t="s">
        <v>52</v>
      </c>
      <c r="K65" s="30"/>
      <c r="L65" s="16" t="s">
        <v>52</v>
      </c>
      <c r="M65" s="30"/>
      <c r="N65" s="16" t="s">
        <v>52</v>
      </c>
      <c r="O65" s="30">
        <v>0</v>
      </c>
      <c r="P65" s="30"/>
      <c r="Q65" s="30">
        <v>0</v>
      </c>
      <c r="R65" s="30"/>
      <c r="S65" s="30">
        <v>0</v>
      </c>
      <c r="T65" s="30">
        <v>0</v>
      </c>
      <c r="U65" s="30">
        <v>0</v>
      </c>
      <c r="V65" s="30">
        <v>0</v>
      </c>
      <c r="W65" s="16" t="s">
        <v>1096</v>
      </c>
      <c r="X65" s="16" t="s">
        <v>52</v>
      </c>
      <c r="Y65" s="2" t="s">
        <v>1097</v>
      </c>
      <c r="Z65" s="2" t="s">
        <v>52</v>
      </c>
      <c r="AA65" s="31"/>
      <c r="AB65" s="2" t="s">
        <v>52</v>
      </c>
    </row>
    <row r="66" spans="1:28" ht="30" customHeight="1" x14ac:dyDescent="0.3">
      <c r="A66" s="16" t="s">
        <v>945</v>
      </c>
      <c r="B66" s="16" t="s">
        <v>944</v>
      </c>
      <c r="C66" s="16" t="s">
        <v>363</v>
      </c>
      <c r="D66" s="29" t="s">
        <v>364</v>
      </c>
      <c r="E66" s="30"/>
      <c r="F66" s="16" t="s">
        <v>52</v>
      </c>
      <c r="G66" s="30"/>
      <c r="H66" s="16" t="s">
        <v>52</v>
      </c>
      <c r="I66" s="30"/>
      <c r="J66" s="16" t="s">
        <v>52</v>
      </c>
      <c r="K66" s="30"/>
      <c r="L66" s="16" t="s">
        <v>52</v>
      </c>
      <c r="M66" s="30"/>
      <c r="N66" s="16" t="s">
        <v>52</v>
      </c>
      <c r="O66" s="30">
        <v>0</v>
      </c>
      <c r="P66" s="30"/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16" t="s">
        <v>1098</v>
      </c>
      <c r="X66" s="16" t="s">
        <v>52</v>
      </c>
      <c r="Y66" s="2" t="s">
        <v>1097</v>
      </c>
      <c r="Z66" s="2" t="s">
        <v>52</v>
      </c>
      <c r="AA66" s="31"/>
      <c r="AB66" s="2" t="s">
        <v>52</v>
      </c>
    </row>
    <row r="67" spans="1:28" ht="30" customHeight="1" x14ac:dyDescent="0.3">
      <c r="A67" s="16" t="s">
        <v>942</v>
      </c>
      <c r="B67" s="16" t="s">
        <v>941</v>
      </c>
      <c r="C67" s="16" t="s">
        <v>363</v>
      </c>
      <c r="D67" s="29" t="s">
        <v>364</v>
      </c>
      <c r="E67" s="30"/>
      <c r="F67" s="16" t="s">
        <v>52</v>
      </c>
      <c r="G67" s="30"/>
      <c r="H67" s="16" t="s">
        <v>52</v>
      </c>
      <c r="I67" s="30"/>
      <c r="J67" s="16" t="s">
        <v>52</v>
      </c>
      <c r="K67" s="30"/>
      <c r="L67" s="16" t="s">
        <v>52</v>
      </c>
      <c r="M67" s="30"/>
      <c r="N67" s="16" t="s">
        <v>52</v>
      </c>
      <c r="O67" s="30">
        <v>0</v>
      </c>
      <c r="P67" s="30"/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16" t="s">
        <v>1099</v>
      </c>
      <c r="X67" s="16" t="s">
        <v>52</v>
      </c>
      <c r="Y67" s="2" t="s">
        <v>1097</v>
      </c>
      <c r="Z67" s="2" t="s">
        <v>52</v>
      </c>
      <c r="AA67" s="31"/>
      <c r="AB67" s="2" t="s">
        <v>52</v>
      </c>
    </row>
    <row r="68" spans="1:28" ht="30" customHeight="1" x14ac:dyDescent="0.3">
      <c r="A68" s="16" t="s">
        <v>665</v>
      </c>
      <c r="B68" s="16" t="s">
        <v>664</v>
      </c>
      <c r="C68" s="16" t="s">
        <v>363</v>
      </c>
      <c r="D68" s="29" t="s">
        <v>364</v>
      </c>
      <c r="E68" s="30"/>
      <c r="F68" s="16" t="s">
        <v>52</v>
      </c>
      <c r="G68" s="30"/>
      <c r="H68" s="16" t="s">
        <v>52</v>
      </c>
      <c r="I68" s="30"/>
      <c r="J68" s="16" t="s">
        <v>52</v>
      </c>
      <c r="K68" s="30"/>
      <c r="L68" s="16" t="s">
        <v>52</v>
      </c>
      <c r="M68" s="30"/>
      <c r="N68" s="16" t="s">
        <v>52</v>
      </c>
      <c r="O68" s="30">
        <v>0</v>
      </c>
      <c r="P68" s="30"/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16" t="s">
        <v>1100</v>
      </c>
      <c r="X68" s="16" t="s">
        <v>52</v>
      </c>
      <c r="Y68" s="2" t="s">
        <v>1097</v>
      </c>
      <c r="Z68" s="2" t="s">
        <v>52</v>
      </c>
      <c r="AA68" s="31"/>
      <c r="AB68" s="2" t="s">
        <v>52</v>
      </c>
    </row>
    <row r="69" spans="1:28" ht="30" customHeight="1" x14ac:dyDescent="0.3">
      <c r="A69" s="16" t="s">
        <v>650</v>
      </c>
      <c r="B69" s="16" t="s">
        <v>649</v>
      </c>
      <c r="C69" s="16" t="s">
        <v>363</v>
      </c>
      <c r="D69" s="29" t="s">
        <v>364</v>
      </c>
      <c r="E69" s="30"/>
      <c r="F69" s="16" t="s">
        <v>52</v>
      </c>
      <c r="G69" s="30"/>
      <c r="H69" s="16" t="s">
        <v>52</v>
      </c>
      <c r="I69" s="30"/>
      <c r="J69" s="16" t="s">
        <v>52</v>
      </c>
      <c r="K69" s="30"/>
      <c r="L69" s="16" t="s">
        <v>52</v>
      </c>
      <c r="M69" s="30"/>
      <c r="N69" s="16" t="s">
        <v>52</v>
      </c>
      <c r="O69" s="30">
        <v>0</v>
      </c>
      <c r="P69" s="30"/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16" t="s">
        <v>1101</v>
      </c>
      <c r="X69" s="16" t="s">
        <v>52</v>
      </c>
      <c r="Y69" s="2" t="s">
        <v>1097</v>
      </c>
      <c r="Z69" s="2" t="s">
        <v>52</v>
      </c>
      <c r="AA69" s="31"/>
      <c r="AB69" s="2" t="s">
        <v>52</v>
      </c>
    </row>
    <row r="70" spans="1:28" ht="30" customHeight="1" x14ac:dyDescent="0.3">
      <c r="A70" s="16" t="s">
        <v>599</v>
      </c>
      <c r="B70" s="16" t="s">
        <v>598</v>
      </c>
      <c r="C70" s="16" t="s">
        <v>363</v>
      </c>
      <c r="D70" s="29" t="s">
        <v>364</v>
      </c>
      <c r="E70" s="30"/>
      <c r="F70" s="16" t="s">
        <v>52</v>
      </c>
      <c r="G70" s="30"/>
      <c r="H70" s="16" t="s">
        <v>52</v>
      </c>
      <c r="I70" s="30"/>
      <c r="J70" s="16" t="s">
        <v>52</v>
      </c>
      <c r="K70" s="30"/>
      <c r="L70" s="16" t="s">
        <v>52</v>
      </c>
      <c r="M70" s="30"/>
      <c r="N70" s="16" t="s">
        <v>52</v>
      </c>
      <c r="O70" s="30">
        <v>0</v>
      </c>
      <c r="P70" s="30"/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16" t="s">
        <v>1102</v>
      </c>
      <c r="X70" s="16" t="s">
        <v>52</v>
      </c>
      <c r="Y70" s="2" t="s">
        <v>1097</v>
      </c>
      <c r="Z70" s="2" t="s">
        <v>52</v>
      </c>
      <c r="AA70" s="31"/>
      <c r="AB70" s="2" t="s">
        <v>52</v>
      </c>
    </row>
    <row r="71" spans="1:28" ht="30" customHeight="1" x14ac:dyDescent="0.3">
      <c r="A71" s="16" t="s">
        <v>609</v>
      </c>
      <c r="B71" s="16" t="s">
        <v>608</v>
      </c>
      <c r="C71" s="16" t="s">
        <v>363</v>
      </c>
      <c r="D71" s="29" t="s">
        <v>364</v>
      </c>
      <c r="E71" s="30"/>
      <c r="F71" s="16" t="s">
        <v>52</v>
      </c>
      <c r="G71" s="30"/>
      <c r="H71" s="16" t="s">
        <v>52</v>
      </c>
      <c r="I71" s="30"/>
      <c r="J71" s="16" t="s">
        <v>52</v>
      </c>
      <c r="K71" s="30"/>
      <c r="L71" s="16" t="s">
        <v>52</v>
      </c>
      <c r="M71" s="30"/>
      <c r="N71" s="16" t="s">
        <v>52</v>
      </c>
      <c r="O71" s="30">
        <v>0</v>
      </c>
      <c r="P71" s="30"/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16" t="s">
        <v>1103</v>
      </c>
      <c r="X71" s="16" t="s">
        <v>52</v>
      </c>
      <c r="Y71" s="2" t="s">
        <v>1097</v>
      </c>
      <c r="Z71" s="2" t="s">
        <v>52</v>
      </c>
      <c r="AA71" s="31"/>
      <c r="AB71" s="2" t="s">
        <v>52</v>
      </c>
    </row>
    <row r="72" spans="1:28" ht="30" customHeight="1" x14ac:dyDescent="0.3">
      <c r="A72" s="16" t="s">
        <v>707</v>
      </c>
      <c r="B72" s="16" t="s">
        <v>706</v>
      </c>
      <c r="C72" s="16" t="s">
        <v>363</v>
      </c>
      <c r="D72" s="29" t="s">
        <v>364</v>
      </c>
      <c r="E72" s="30"/>
      <c r="F72" s="16" t="s">
        <v>52</v>
      </c>
      <c r="G72" s="30"/>
      <c r="H72" s="16" t="s">
        <v>52</v>
      </c>
      <c r="I72" s="30"/>
      <c r="J72" s="16" t="s">
        <v>52</v>
      </c>
      <c r="K72" s="30"/>
      <c r="L72" s="16" t="s">
        <v>52</v>
      </c>
      <c r="M72" s="30"/>
      <c r="N72" s="16" t="s">
        <v>52</v>
      </c>
      <c r="O72" s="30">
        <v>0</v>
      </c>
      <c r="P72" s="30"/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16" t="s">
        <v>1104</v>
      </c>
      <c r="X72" s="16" t="s">
        <v>52</v>
      </c>
      <c r="Y72" s="2" t="s">
        <v>1097</v>
      </c>
      <c r="Z72" s="2" t="s">
        <v>52</v>
      </c>
      <c r="AA72" s="31"/>
      <c r="AB72" s="2" t="s">
        <v>52</v>
      </c>
    </row>
    <row r="73" spans="1:28" ht="30" customHeight="1" x14ac:dyDescent="0.3">
      <c r="A73" s="16" t="s">
        <v>792</v>
      </c>
      <c r="B73" s="16" t="s">
        <v>791</v>
      </c>
      <c r="C73" s="16" t="s">
        <v>363</v>
      </c>
      <c r="D73" s="29" t="s">
        <v>364</v>
      </c>
      <c r="E73" s="30"/>
      <c r="F73" s="16" t="s">
        <v>52</v>
      </c>
      <c r="G73" s="30"/>
      <c r="H73" s="16" t="s">
        <v>52</v>
      </c>
      <c r="I73" s="30"/>
      <c r="J73" s="16" t="s">
        <v>52</v>
      </c>
      <c r="K73" s="30"/>
      <c r="L73" s="16" t="s">
        <v>52</v>
      </c>
      <c r="M73" s="30"/>
      <c r="N73" s="16" t="s">
        <v>52</v>
      </c>
      <c r="O73" s="30">
        <v>0</v>
      </c>
      <c r="P73" s="30"/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16" t="s">
        <v>1105</v>
      </c>
      <c r="X73" s="16" t="s">
        <v>52</v>
      </c>
      <c r="Y73" s="2" t="s">
        <v>1097</v>
      </c>
      <c r="Z73" s="2" t="s">
        <v>52</v>
      </c>
      <c r="AA73" s="31"/>
      <c r="AB73" s="2" t="s">
        <v>52</v>
      </c>
    </row>
    <row r="74" spans="1:28" ht="30" customHeight="1" x14ac:dyDescent="0.3">
      <c r="A74" s="16" t="s">
        <v>548</v>
      </c>
      <c r="B74" s="16" t="s">
        <v>547</v>
      </c>
      <c r="C74" s="16" t="s">
        <v>363</v>
      </c>
      <c r="D74" s="29" t="s">
        <v>364</v>
      </c>
      <c r="E74" s="30"/>
      <c r="F74" s="16" t="s">
        <v>52</v>
      </c>
      <c r="G74" s="30"/>
      <c r="H74" s="16" t="s">
        <v>52</v>
      </c>
      <c r="I74" s="30"/>
      <c r="J74" s="16" t="s">
        <v>52</v>
      </c>
      <c r="K74" s="30"/>
      <c r="L74" s="16" t="s">
        <v>52</v>
      </c>
      <c r="M74" s="30"/>
      <c r="N74" s="16" t="s">
        <v>52</v>
      </c>
      <c r="O74" s="30">
        <v>0</v>
      </c>
      <c r="P74" s="30"/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16" t="s">
        <v>1106</v>
      </c>
      <c r="X74" s="16" t="s">
        <v>52</v>
      </c>
      <c r="Y74" s="2" t="s">
        <v>1097</v>
      </c>
      <c r="Z74" s="2" t="s">
        <v>52</v>
      </c>
      <c r="AA74" s="31"/>
      <c r="AB74" s="2" t="s">
        <v>52</v>
      </c>
    </row>
    <row r="75" spans="1:28" ht="30" customHeight="1" x14ac:dyDescent="0.3">
      <c r="A75" s="16" t="s">
        <v>537</v>
      </c>
      <c r="B75" s="16" t="s">
        <v>536</v>
      </c>
      <c r="C75" s="16" t="s">
        <v>363</v>
      </c>
      <c r="D75" s="29" t="s">
        <v>364</v>
      </c>
      <c r="E75" s="30"/>
      <c r="F75" s="16" t="s">
        <v>52</v>
      </c>
      <c r="G75" s="30"/>
      <c r="H75" s="16" t="s">
        <v>52</v>
      </c>
      <c r="I75" s="30"/>
      <c r="J75" s="16" t="s">
        <v>52</v>
      </c>
      <c r="K75" s="30"/>
      <c r="L75" s="16" t="s">
        <v>52</v>
      </c>
      <c r="M75" s="30"/>
      <c r="N75" s="16" t="s">
        <v>52</v>
      </c>
      <c r="O75" s="30">
        <v>0</v>
      </c>
      <c r="P75" s="30"/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16" t="s">
        <v>1107</v>
      </c>
      <c r="X75" s="16" t="s">
        <v>52</v>
      </c>
      <c r="Y75" s="2" t="s">
        <v>1097</v>
      </c>
      <c r="Z75" s="2" t="s">
        <v>52</v>
      </c>
      <c r="AA75" s="31"/>
      <c r="AB75" s="2" t="s">
        <v>52</v>
      </c>
    </row>
    <row r="76" spans="1:28" ht="30" customHeight="1" x14ac:dyDescent="0.3">
      <c r="A76" s="16" t="s">
        <v>365</v>
      </c>
      <c r="B76" s="16" t="s">
        <v>362</v>
      </c>
      <c r="C76" s="16" t="s">
        <v>363</v>
      </c>
      <c r="D76" s="29" t="s">
        <v>364</v>
      </c>
      <c r="E76" s="30"/>
      <c r="F76" s="16" t="s">
        <v>52</v>
      </c>
      <c r="G76" s="30"/>
      <c r="H76" s="16" t="s">
        <v>52</v>
      </c>
      <c r="I76" s="30"/>
      <c r="J76" s="16" t="s">
        <v>52</v>
      </c>
      <c r="K76" s="30"/>
      <c r="L76" s="16" t="s">
        <v>52</v>
      </c>
      <c r="M76" s="30"/>
      <c r="N76" s="16" t="s">
        <v>52</v>
      </c>
      <c r="O76" s="30">
        <v>0</v>
      </c>
      <c r="P76" s="30"/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16" t="s">
        <v>1108</v>
      </c>
      <c r="X76" s="16" t="s">
        <v>52</v>
      </c>
      <c r="Y76" s="2" t="s">
        <v>1097</v>
      </c>
      <c r="Z76" s="2" t="s">
        <v>52</v>
      </c>
      <c r="AA76" s="31"/>
      <c r="AB76" s="2" t="s">
        <v>52</v>
      </c>
    </row>
    <row r="77" spans="1:28" ht="30" customHeight="1" x14ac:dyDescent="0.3">
      <c r="A77" s="16" t="s">
        <v>454</v>
      </c>
      <c r="B77" s="16" t="s">
        <v>453</v>
      </c>
      <c r="C77" s="16" t="s">
        <v>363</v>
      </c>
      <c r="D77" s="29" t="s">
        <v>364</v>
      </c>
      <c r="E77" s="30"/>
      <c r="F77" s="16" t="s">
        <v>52</v>
      </c>
      <c r="G77" s="30"/>
      <c r="H77" s="16" t="s">
        <v>52</v>
      </c>
      <c r="I77" s="30"/>
      <c r="J77" s="16" t="s">
        <v>52</v>
      </c>
      <c r="K77" s="30"/>
      <c r="L77" s="16" t="s">
        <v>52</v>
      </c>
      <c r="M77" s="30"/>
      <c r="N77" s="16" t="s">
        <v>52</v>
      </c>
      <c r="O77" s="30">
        <v>0</v>
      </c>
      <c r="P77" s="30"/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16" t="s">
        <v>1109</v>
      </c>
      <c r="X77" s="16" t="s">
        <v>52</v>
      </c>
      <c r="Y77" s="2" t="s">
        <v>1097</v>
      </c>
      <c r="Z77" s="2" t="s">
        <v>52</v>
      </c>
      <c r="AA77" s="31"/>
      <c r="AB77" s="2" t="s">
        <v>52</v>
      </c>
    </row>
    <row r="78" spans="1:28" ht="30" customHeight="1" x14ac:dyDescent="0.3">
      <c r="A78" s="16" t="s">
        <v>368</v>
      </c>
      <c r="B78" s="16" t="s">
        <v>367</v>
      </c>
      <c r="C78" s="16" t="s">
        <v>363</v>
      </c>
      <c r="D78" s="29" t="s">
        <v>364</v>
      </c>
      <c r="E78" s="30"/>
      <c r="F78" s="16" t="s">
        <v>52</v>
      </c>
      <c r="G78" s="30"/>
      <c r="H78" s="16" t="s">
        <v>52</v>
      </c>
      <c r="I78" s="30"/>
      <c r="J78" s="16" t="s">
        <v>52</v>
      </c>
      <c r="K78" s="30"/>
      <c r="L78" s="16" t="s">
        <v>52</v>
      </c>
      <c r="M78" s="30"/>
      <c r="N78" s="16" t="s">
        <v>52</v>
      </c>
      <c r="O78" s="30">
        <v>0</v>
      </c>
      <c r="P78" s="30"/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16" t="s">
        <v>1110</v>
      </c>
      <c r="X78" s="16" t="s">
        <v>52</v>
      </c>
      <c r="Y78" s="2" t="s">
        <v>1097</v>
      </c>
      <c r="Z78" s="2" t="s">
        <v>52</v>
      </c>
      <c r="AA78" s="31"/>
      <c r="AB78" s="2" t="s">
        <v>52</v>
      </c>
    </row>
    <row r="79" spans="1:28" ht="30" customHeight="1" x14ac:dyDescent="0.3">
      <c r="A79" s="16" t="s">
        <v>457</v>
      </c>
      <c r="B79" s="16" t="s">
        <v>456</v>
      </c>
      <c r="C79" s="16" t="s">
        <v>363</v>
      </c>
      <c r="D79" s="29" t="s">
        <v>364</v>
      </c>
      <c r="E79" s="30"/>
      <c r="F79" s="16" t="s">
        <v>52</v>
      </c>
      <c r="G79" s="30"/>
      <c r="H79" s="16" t="s">
        <v>52</v>
      </c>
      <c r="I79" s="30">
        <v>0</v>
      </c>
      <c r="J79" s="16" t="s">
        <v>52</v>
      </c>
      <c r="K79" s="30"/>
      <c r="L79" s="16" t="s">
        <v>52</v>
      </c>
      <c r="M79" s="30"/>
      <c r="N79" s="16" t="s">
        <v>52</v>
      </c>
      <c r="O79" s="30">
        <v>0</v>
      </c>
      <c r="P79" s="30"/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16" t="s">
        <v>1111</v>
      </c>
      <c r="X79" s="16" t="s">
        <v>52</v>
      </c>
      <c r="Y79" s="2" t="s">
        <v>1097</v>
      </c>
      <c r="Z79" s="2" t="s">
        <v>52</v>
      </c>
      <c r="AA79" s="31"/>
      <c r="AB79" s="2" t="s">
        <v>52</v>
      </c>
    </row>
    <row r="80" spans="1:28" ht="30" customHeight="1" x14ac:dyDescent="0.3">
      <c r="A80" s="16" t="s">
        <v>375</v>
      </c>
      <c r="B80" s="16" t="s">
        <v>373</v>
      </c>
      <c r="C80" s="16" t="s">
        <v>374</v>
      </c>
      <c r="D80" s="29" t="s">
        <v>364</v>
      </c>
      <c r="E80" s="30"/>
      <c r="F80" s="16" t="s">
        <v>52</v>
      </c>
      <c r="G80" s="30"/>
      <c r="H80" s="16" t="s">
        <v>52</v>
      </c>
      <c r="I80" s="30">
        <v>0</v>
      </c>
      <c r="J80" s="16" t="s">
        <v>52</v>
      </c>
      <c r="K80" s="30"/>
      <c r="L80" s="16" t="s">
        <v>52</v>
      </c>
      <c r="M80" s="30"/>
      <c r="N80" s="16" t="s">
        <v>52</v>
      </c>
      <c r="O80" s="30">
        <v>0</v>
      </c>
      <c r="P80" s="30"/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16" t="s">
        <v>1112</v>
      </c>
      <c r="X80" s="16" t="s">
        <v>52</v>
      </c>
      <c r="Y80" s="2" t="s">
        <v>1097</v>
      </c>
      <c r="Z80" s="2" t="s">
        <v>52</v>
      </c>
      <c r="AA80" s="31"/>
      <c r="AB80" s="2" t="s">
        <v>52</v>
      </c>
    </row>
    <row r="81" spans="1:28" ht="30" customHeight="1" x14ac:dyDescent="0.3">
      <c r="A81" s="16" t="s">
        <v>312</v>
      </c>
      <c r="B81" s="16" t="s">
        <v>310</v>
      </c>
      <c r="C81" s="16" t="s">
        <v>307</v>
      </c>
      <c r="D81" s="29" t="s">
        <v>311</v>
      </c>
      <c r="E81" s="30"/>
      <c r="F81" s="16" t="s">
        <v>52</v>
      </c>
      <c r="G81" s="30"/>
      <c r="H81" s="16" t="s">
        <v>52</v>
      </c>
      <c r="I81" s="30">
        <v>0</v>
      </c>
      <c r="J81" s="16" t="s">
        <v>52</v>
      </c>
      <c r="K81" s="30"/>
      <c r="L81" s="16" t="s">
        <v>52</v>
      </c>
      <c r="M81" s="30"/>
      <c r="N81" s="16" t="s">
        <v>52</v>
      </c>
      <c r="O81" s="30"/>
      <c r="P81" s="30"/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16" t="s">
        <v>1113</v>
      </c>
      <c r="X81" s="16" t="s">
        <v>52</v>
      </c>
      <c r="Y81" s="2" t="s">
        <v>52</v>
      </c>
      <c r="Z81" s="2" t="s">
        <v>52</v>
      </c>
      <c r="AA81" s="31"/>
      <c r="AB81" s="2" t="s">
        <v>52</v>
      </c>
    </row>
    <row r="82" spans="1:28" ht="30" customHeight="1" x14ac:dyDescent="0.3">
      <c r="A82" s="16" t="s">
        <v>318</v>
      </c>
      <c r="B82" s="16" t="s">
        <v>310</v>
      </c>
      <c r="C82" s="16" t="s">
        <v>315</v>
      </c>
      <c r="D82" s="29" t="s">
        <v>311</v>
      </c>
      <c r="E82" s="30"/>
      <c r="F82" s="16" t="s">
        <v>52</v>
      </c>
      <c r="G82" s="30"/>
      <c r="H82" s="16" t="s">
        <v>52</v>
      </c>
      <c r="I82" s="30">
        <v>0</v>
      </c>
      <c r="J82" s="16" t="s">
        <v>52</v>
      </c>
      <c r="K82" s="30"/>
      <c r="L82" s="16" t="s">
        <v>52</v>
      </c>
      <c r="M82" s="30"/>
      <c r="N82" s="16" t="s">
        <v>52</v>
      </c>
      <c r="O82" s="30"/>
      <c r="P82" s="30"/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16" t="s">
        <v>1114</v>
      </c>
      <c r="X82" s="16" t="s">
        <v>52</v>
      </c>
      <c r="Y82" s="2" t="s">
        <v>52</v>
      </c>
      <c r="Z82" s="2" t="s">
        <v>52</v>
      </c>
      <c r="AA82" s="31"/>
      <c r="AB82" s="2" t="s">
        <v>52</v>
      </c>
    </row>
    <row r="83" spans="1:28" ht="30" customHeight="1" x14ac:dyDescent="0.3">
      <c r="A83" s="16" t="s">
        <v>179</v>
      </c>
      <c r="B83" s="16" t="s">
        <v>176</v>
      </c>
      <c r="C83" s="16" t="s">
        <v>177</v>
      </c>
      <c r="D83" s="29" t="s">
        <v>178</v>
      </c>
      <c r="E83" s="30"/>
      <c r="F83" s="16" t="s">
        <v>52</v>
      </c>
      <c r="G83" s="30"/>
      <c r="H83" s="16" t="s">
        <v>52</v>
      </c>
      <c r="I83" s="30">
        <v>0</v>
      </c>
      <c r="J83" s="16" t="s">
        <v>52</v>
      </c>
      <c r="K83" s="30"/>
      <c r="L83" s="16" t="s">
        <v>52</v>
      </c>
      <c r="M83" s="30"/>
      <c r="N83" s="16" t="s">
        <v>52</v>
      </c>
      <c r="O83" s="30"/>
      <c r="P83" s="30"/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16" t="s">
        <v>1115</v>
      </c>
      <c r="X83" s="16" t="s">
        <v>52</v>
      </c>
      <c r="Y83" s="2" t="s">
        <v>52</v>
      </c>
      <c r="Z83" s="2" t="s">
        <v>52</v>
      </c>
      <c r="AA83" s="31"/>
      <c r="AB83" s="2" t="s">
        <v>52</v>
      </c>
    </row>
    <row r="84" spans="1:28" ht="30" customHeight="1" x14ac:dyDescent="0.3">
      <c r="A84" s="16" t="s">
        <v>182</v>
      </c>
      <c r="B84" s="16" t="s">
        <v>176</v>
      </c>
      <c r="C84" s="16" t="s">
        <v>181</v>
      </c>
      <c r="D84" s="29" t="s">
        <v>178</v>
      </c>
      <c r="E84" s="30"/>
      <c r="F84" s="16" t="s">
        <v>52</v>
      </c>
      <c r="G84" s="30"/>
      <c r="H84" s="16" t="s">
        <v>52</v>
      </c>
      <c r="I84" s="30">
        <v>0</v>
      </c>
      <c r="J84" s="16" t="s">
        <v>52</v>
      </c>
      <c r="K84" s="30"/>
      <c r="L84" s="16" t="s">
        <v>52</v>
      </c>
      <c r="M84" s="30"/>
      <c r="N84" s="16" t="s">
        <v>52</v>
      </c>
      <c r="O84" s="30"/>
      <c r="P84" s="30"/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16" t="s">
        <v>1116</v>
      </c>
      <c r="X84" s="16" t="s">
        <v>52</v>
      </c>
      <c r="Y84" s="2" t="s">
        <v>52</v>
      </c>
      <c r="Z84" s="2" t="s">
        <v>52</v>
      </c>
      <c r="AA84" s="31"/>
      <c r="AB84" s="2" t="s">
        <v>52</v>
      </c>
    </row>
    <row r="85" spans="1:28" ht="30" customHeight="1" x14ac:dyDescent="0.3">
      <c r="A85" s="16" t="s">
        <v>327</v>
      </c>
      <c r="B85" s="16" t="s">
        <v>326</v>
      </c>
      <c r="C85" s="16" t="s">
        <v>52</v>
      </c>
      <c r="D85" s="29" t="s">
        <v>52</v>
      </c>
      <c r="E85" s="30"/>
      <c r="F85" s="16" t="s">
        <v>52</v>
      </c>
      <c r="G85" s="30"/>
      <c r="H85" s="16" t="s">
        <v>52</v>
      </c>
      <c r="I85" s="30">
        <v>0</v>
      </c>
      <c r="J85" s="16" t="s">
        <v>52</v>
      </c>
      <c r="K85" s="30"/>
      <c r="L85" s="16" t="s">
        <v>52</v>
      </c>
      <c r="M85" s="30"/>
      <c r="N85" s="16" t="s">
        <v>52</v>
      </c>
      <c r="O85" s="30"/>
      <c r="P85" s="30"/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16" t="s">
        <v>1117</v>
      </c>
      <c r="X85" s="16" t="s">
        <v>52</v>
      </c>
      <c r="Y85" s="2" t="s">
        <v>52</v>
      </c>
      <c r="Z85" s="2" t="s">
        <v>52</v>
      </c>
      <c r="AA85" s="31"/>
      <c r="AB85" s="2" t="s">
        <v>52</v>
      </c>
    </row>
    <row r="86" spans="1:28" ht="30" customHeight="1" x14ac:dyDescent="0.3">
      <c r="A86" s="16" t="s">
        <v>331</v>
      </c>
      <c r="B86" s="16" t="s">
        <v>329</v>
      </c>
      <c r="C86" s="16" t="s">
        <v>330</v>
      </c>
      <c r="D86" s="29" t="s">
        <v>84</v>
      </c>
      <c r="E86" s="30"/>
      <c r="F86" s="16" t="s">
        <v>52</v>
      </c>
      <c r="G86" s="30"/>
      <c r="H86" s="16" t="s">
        <v>52</v>
      </c>
      <c r="I86" s="30">
        <v>0</v>
      </c>
      <c r="J86" s="16" t="s">
        <v>52</v>
      </c>
      <c r="K86" s="30">
        <v>0</v>
      </c>
      <c r="L86" s="16" t="s">
        <v>52</v>
      </c>
      <c r="M86" s="30"/>
      <c r="N86" s="16" t="s">
        <v>52</v>
      </c>
      <c r="O86" s="30"/>
      <c r="P86" s="30"/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16" t="s">
        <v>1118</v>
      </c>
      <c r="X86" s="16" t="s">
        <v>52</v>
      </c>
      <c r="Y86" s="2" t="s">
        <v>52</v>
      </c>
      <c r="Z86" s="2" t="s">
        <v>52</v>
      </c>
      <c r="AA86" s="31"/>
      <c r="AB86" s="2" t="s">
        <v>52</v>
      </c>
    </row>
    <row r="87" spans="1:28" ht="30" customHeight="1" x14ac:dyDescent="0.3">
      <c r="A87" s="16" t="s">
        <v>334</v>
      </c>
      <c r="B87" s="16" t="s">
        <v>333</v>
      </c>
      <c r="C87" s="16" t="s">
        <v>52</v>
      </c>
      <c r="D87" s="29" t="s">
        <v>84</v>
      </c>
      <c r="E87" s="30"/>
      <c r="F87" s="16" t="s">
        <v>52</v>
      </c>
      <c r="G87" s="30"/>
      <c r="H87" s="16" t="s">
        <v>52</v>
      </c>
      <c r="I87" s="30">
        <v>0</v>
      </c>
      <c r="J87" s="16" t="s">
        <v>52</v>
      </c>
      <c r="K87" s="30">
        <v>0</v>
      </c>
      <c r="L87" s="16" t="s">
        <v>52</v>
      </c>
      <c r="M87" s="30"/>
      <c r="N87" s="16" t="s">
        <v>52</v>
      </c>
      <c r="O87" s="30"/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16" t="s">
        <v>1119</v>
      </c>
      <c r="X87" s="16" t="s">
        <v>52</v>
      </c>
      <c r="Y87" s="2" t="s">
        <v>52</v>
      </c>
      <c r="Z87" s="2" t="s">
        <v>52</v>
      </c>
      <c r="AA87" s="31"/>
      <c r="AB87" s="2" t="s">
        <v>52</v>
      </c>
    </row>
    <row r="88" spans="1:28" ht="30" customHeight="1" x14ac:dyDescent="0.3">
      <c r="A88" s="16" t="s">
        <v>337</v>
      </c>
      <c r="B88" s="16" t="s">
        <v>336</v>
      </c>
      <c r="C88" s="16" t="s">
        <v>52</v>
      </c>
      <c r="D88" s="29" t="s">
        <v>84</v>
      </c>
      <c r="E88" s="30"/>
      <c r="F88" s="16" t="s">
        <v>52</v>
      </c>
      <c r="G88" s="30"/>
      <c r="H88" s="16" t="s">
        <v>52</v>
      </c>
      <c r="I88" s="30">
        <v>0</v>
      </c>
      <c r="J88" s="16" t="s">
        <v>52</v>
      </c>
      <c r="K88" s="30">
        <v>0</v>
      </c>
      <c r="L88" s="16" t="s">
        <v>52</v>
      </c>
      <c r="M88" s="30"/>
      <c r="N88" s="16" t="s">
        <v>52</v>
      </c>
      <c r="O88" s="30"/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16" t="s">
        <v>1120</v>
      </c>
      <c r="X88" s="16" t="s">
        <v>52</v>
      </c>
      <c r="Y88" s="2" t="s">
        <v>52</v>
      </c>
      <c r="Z88" s="2" t="s">
        <v>52</v>
      </c>
      <c r="AA88" s="31"/>
      <c r="AB88" s="2" t="s">
        <v>52</v>
      </c>
    </row>
    <row r="89" spans="1:28" ht="30" customHeight="1" x14ac:dyDescent="0.3">
      <c r="A89" s="16" t="s">
        <v>341</v>
      </c>
      <c r="B89" s="16" t="s">
        <v>339</v>
      </c>
      <c r="C89" s="16" t="s">
        <v>340</v>
      </c>
      <c r="D89" s="29" t="s">
        <v>84</v>
      </c>
      <c r="E89" s="30"/>
      <c r="F89" s="16" t="s">
        <v>52</v>
      </c>
      <c r="G89" s="30"/>
      <c r="H89" s="16" t="s">
        <v>52</v>
      </c>
      <c r="I89" s="30">
        <v>0</v>
      </c>
      <c r="J89" s="16" t="s">
        <v>52</v>
      </c>
      <c r="K89" s="30">
        <v>0</v>
      </c>
      <c r="L89" s="16" t="s">
        <v>52</v>
      </c>
      <c r="M89" s="30"/>
      <c r="N89" s="16" t="s">
        <v>52</v>
      </c>
      <c r="O89" s="30"/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16" t="s">
        <v>1121</v>
      </c>
      <c r="X89" s="16" t="s">
        <v>52</v>
      </c>
      <c r="Y89" s="2" t="s">
        <v>52</v>
      </c>
      <c r="Z89" s="2" t="s">
        <v>52</v>
      </c>
      <c r="AA89" s="31"/>
      <c r="AB89" s="2" t="s">
        <v>52</v>
      </c>
    </row>
    <row r="90" spans="1:28" ht="30" customHeight="1" x14ac:dyDescent="0.3">
      <c r="A90" s="16" t="s">
        <v>344</v>
      </c>
      <c r="B90" s="16" t="s">
        <v>343</v>
      </c>
      <c r="C90" s="16" t="s">
        <v>52</v>
      </c>
      <c r="D90" s="29" t="s">
        <v>84</v>
      </c>
      <c r="E90" s="30"/>
      <c r="F90" s="16" t="s">
        <v>52</v>
      </c>
      <c r="G90" s="30"/>
      <c r="H90" s="16" t="s">
        <v>52</v>
      </c>
      <c r="I90" s="30">
        <v>0</v>
      </c>
      <c r="J90" s="16" t="s">
        <v>52</v>
      </c>
      <c r="K90" s="30">
        <v>0</v>
      </c>
      <c r="L90" s="16" t="s">
        <v>52</v>
      </c>
      <c r="M90" s="30"/>
      <c r="N90" s="16" t="s">
        <v>52</v>
      </c>
      <c r="O90" s="30"/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16" t="s">
        <v>1122</v>
      </c>
      <c r="X90" s="16" t="s">
        <v>52</v>
      </c>
      <c r="Y90" s="2" t="s">
        <v>52</v>
      </c>
      <c r="Z90" s="2" t="s">
        <v>52</v>
      </c>
      <c r="AA90" s="31"/>
      <c r="AB90" s="2" t="s">
        <v>52</v>
      </c>
    </row>
    <row r="91" spans="1:28" ht="30" customHeight="1" x14ac:dyDescent="0.3">
      <c r="A91" s="16" t="s">
        <v>348</v>
      </c>
      <c r="B91" s="16" t="s">
        <v>346</v>
      </c>
      <c r="C91" s="16" t="s">
        <v>347</v>
      </c>
      <c r="D91" s="29" t="s">
        <v>84</v>
      </c>
      <c r="E91" s="30"/>
      <c r="F91" s="16" t="s">
        <v>52</v>
      </c>
      <c r="G91" s="30"/>
      <c r="H91" s="16" t="s">
        <v>52</v>
      </c>
      <c r="I91" s="30">
        <v>0</v>
      </c>
      <c r="J91" s="16" t="s">
        <v>52</v>
      </c>
      <c r="K91" s="30">
        <v>0</v>
      </c>
      <c r="L91" s="16" t="s">
        <v>52</v>
      </c>
      <c r="M91" s="30"/>
      <c r="N91" s="16" t="s">
        <v>52</v>
      </c>
      <c r="O91" s="30"/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16" t="s">
        <v>1123</v>
      </c>
      <c r="X91" s="16" t="s">
        <v>52</v>
      </c>
      <c r="Y91" s="2" t="s">
        <v>52</v>
      </c>
      <c r="Z91" s="2" t="s">
        <v>52</v>
      </c>
      <c r="AA91" s="31"/>
      <c r="AB91" s="2" t="s">
        <v>52</v>
      </c>
    </row>
    <row r="92" spans="1:28" ht="30" customHeight="1" x14ac:dyDescent="0.3">
      <c r="A92" s="16" t="s">
        <v>353</v>
      </c>
      <c r="B92" s="16" t="s">
        <v>350</v>
      </c>
      <c r="C92" s="16" t="s">
        <v>351</v>
      </c>
      <c r="D92" s="29" t="s">
        <v>352</v>
      </c>
      <c r="E92" s="30"/>
      <c r="F92" s="16" t="s">
        <v>52</v>
      </c>
      <c r="G92" s="30"/>
      <c r="H92" s="16" t="s">
        <v>52</v>
      </c>
      <c r="I92" s="30">
        <v>0</v>
      </c>
      <c r="J92" s="16" t="s">
        <v>52</v>
      </c>
      <c r="K92" s="30">
        <v>0</v>
      </c>
      <c r="L92" s="16" t="s">
        <v>52</v>
      </c>
      <c r="M92" s="30"/>
      <c r="N92" s="16" t="s">
        <v>52</v>
      </c>
      <c r="O92" s="30"/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16" t="s">
        <v>1124</v>
      </c>
      <c r="X92" s="16" t="s">
        <v>52</v>
      </c>
      <c r="Y92" s="2" t="s">
        <v>52</v>
      </c>
      <c r="Z92" s="2" t="s">
        <v>52</v>
      </c>
      <c r="AA92" s="31"/>
      <c r="AB92" s="2" t="s">
        <v>52</v>
      </c>
    </row>
    <row r="93" spans="1:28" ht="30" customHeight="1" x14ac:dyDescent="0.3">
      <c r="A93" s="16" t="s">
        <v>356</v>
      </c>
      <c r="B93" s="16" t="s">
        <v>355</v>
      </c>
      <c r="C93" s="16" t="s">
        <v>52</v>
      </c>
      <c r="D93" s="29" t="s">
        <v>84</v>
      </c>
      <c r="E93" s="30"/>
      <c r="F93" s="16" t="s">
        <v>52</v>
      </c>
      <c r="G93" s="30"/>
      <c r="H93" s="16" t="s">
        <v>52</v>
      </c>
      <c r="I93" s="30">
        <v>0</v>
      </c>
      <c r="J93" s="16" t="s">
        <v>52</v>
      </c>
      <c r="K93" s="30">
        <v>0</v>
      </c>
      <c r="L93" s="16" t="s">
        <v>52</v>
      </c>
      <c r="M93" s="30"/>
      <c r="N93" s="16" t="s">
        <v>52</v>
      </c>
      <c r="O93" s="30"/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16" t="s">
        <v>1125</v>
      </c>
      <c r="X93" s="16" t="s">
        <v>52</v>
      </c>
      <c r="Y93" s="2" t="s">
        <v>52</v>
      </c>
      <c r="Z93" s="2" t="s">
        <v>52</v>
      </c>
      <c r="AA93" s="31"/>
      <c r="AB93" s="2" t="s">
        <v>52</v>
      </c>
    </row>
    <row r="94" spans="1:28" ht="30" customHeight="1" x14ac:dyDescent="0.3">
      <c r="A94" s="16" t="s">
        <v>360</v>
      </c>
      <c r="B94" s="16" t="s">
        <v>358</v>
      </c>
      <c r="C94" s="16" t="s">
        <v>359</v>
      </c>
      <c r="D94" s="29" t="s">
        <v>84</v>
      </c>
      <c r="E94" s="30"/>
      <c r="F94" s="16" t="s">
        <v>52</v>
      </c>
      <c r="G94" s="30"/>
      <c r="H94" s="16" t="s">
        <v>52</v>
      </c>
      <c r="I94" s="30">
        <v>0</v>
      </c>
      <c r="J94" s="16" t="s">
        <v>52</v>
      </c>
      <c r="K94" s="30">
        <v>0</v>
      </c>
      <c r="L94" s="16" t="s">
        <v>52</v>
      </c>
      <c r="M94" s="30"/>
      <c r="N94" s="16" t="s">
        <v>52</v>
      </c>
      <c r="O94" s="30"/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16" t="s">
        <v>1126</v>
      </c>
      <c r="X94" s="16" t="s">
        <v>52</v>
      </c>
      <c r="Y94" s="2" t="s">
        <v>52</v>
      </c>
      <c r="Z94" s="2" t="s">
        <v>52</v>
      </c>
      <c r="AA94" s="31"/>
      <c r="AB94" s="2" t="s">
        <v>52</v>
      </c>
    </row>
    <row r="95" spans="1:28" ht="30" customHeight="1" x14ac:dyDescent="0.3">
      <c r="A95" s="16" t="s">
        <v>378</v>
      </c>
      <c r="B95" s="16" t="s">
        <v>377</v>
      </c>
      <c r="C95" s="16" t="s">
        <v>52</v>
      </c>
      <c r="D95" s="29" t="s">
        <v>52</v>
      </c>
      <c r="E95" s="30"/>
      <c r="F95" s="16" t="s">
        <v>52</v>
      </c>
      <c r="G95" s="30"/>
      <c r="H95" s="16" t="s">
        <v>52</v>
      </c>
      <c r="I95" s="30">
        <v>0</v>
      </c>
      <c r="J95" s="16" t="s">
        <v>52</v>
      </c>
      <c r="K95" s="30">
        <v>0</v>
      </c>
      <c r="L95" s="16" t="s">
        <v>52</v>
      </c>
      <c r="M95" s="30"/>
      <c r="N95" s="16" t="s">
        <v>52</v>
      </c>
      <c r="O95" s="30"/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16" t="s">
        <v>1127</v>
      </c>
      <c r="X95" s="16" t="s">
        <v>52</v>
      </c>
      <c r="Y95" s="2" t="s">
        <v>52</v>
      </c>
      <c r="Z95" s="2" t="s">
        <v>52</v>
      </c>
      <c r="AA95" s="31"/>
      <c r="AB95" s="2" t="s">
        <v>52</v>
      </c>
    </row>
    <row r="96" spans="1:28" ht="30" customHeight="1" x14ac:dyDescent="0.3">
      <c r="A96" s="16" t="s">
        <v>382</v>
      </c>
      <c r="B96" s="16" t="s">
        <v>380</v>
      </c>
      <c r="C96" s="16" t="s">
        <v>381</v>
      </c>
      <c r="D96" s="29" t="s">
        <v>60</v>
      </c>
      <c r="E96" s="30"/>
      <c r="F96" s="16" t="s">
        <v>52</v>
      </c>
      <c r="G96" s="30"/>
      <c r="H96" s="16" t="s">
        <v>52</v>
      </c>
      <c r="I96" s="30">
        <v>0</v>
      </c>
      <c r="J96" s="16" t="s">
        <v>52</v>
      </c>
      <c r="K96" s="30">
        <v>0</v>
      </c>
      <c r="L96" s="16" t="s">
        <v>52</v>
      </c>
      <c r="M96" s="30"/>
      <c r="N96" s="16" t="s">
        <v>52</v>
      </c>
      <c r="O96" s="30"/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16" t="s">
        <v>1128</v>
      </c>
      <c r="X96" s="16" t="s">
        <v>52</v>
      </c>
      <c r="Y96" s="2" t="s">
        <v>52</v>
      </c>
      <c r="Z96" s="2" t="s">
        <v>52</v>
      </c>
      <c r="AA96" s="31"/>
      <c r="AB96" s="2" t="s">
        <v>52</v>
      </c>
    </row>
    <row r="97" spans="1:28" ht="30" customHeight="1" x14ac:dyDescent="0.3">
      <c r="A97" s="16" t="s">
        <v>385</v>
      </c>
      <c r="B97" s="16" t="s">
        <v>380</v>
      </c>
      <c r="C97" s="16" t="s">
        <v>384</v>
      </c>
      <c r="D97" s="29" t="s">
        <v>60</v>
      </c>
      <c r="E97" s="30"/>
      <c r="F97" s="16" t="s">
        <v>52</v>
      </c>
      <c r="G97" s="30"/>
      <c r="H97" s="16" t="s">
        <v>52</v>
      </c>
      <c r="I97" s="30">
        <v>0</v>
      </c>
      <c r="J97" s="16" t="s">
        <v>52</v>
      </c>
      <c r="K97" s="30">
        <v>0</v>
      </c>
      <c r="L97" s="16" t="s">
        <v>52</v>
      </c>
      <c r="M97" s="30"/>
      <c r="N97" s="16" t="s">
        <v>52</v>
      </c>
      <c r="O97" s="30"/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16" t="s">
        <v>1129</v>
      </c>
      <c r="X97" s="16" t="s">
        <v>52</v>
      </c>
      <c r="Y97" s="2" t="s">
        <v>52</v>
      </c>
      <c r="Z97" s="2" t="s">
        <v>52</v>
      </c>
      <c r="AA97" s="31"/>
      <c r="AB97" s="2" t="s">
        <v>52</v>
      </c>
    </row>
    <row r="98" spans="1:28" ht="30" customHeight="1" x14ac:dyDescent="0.3">
      <c r="A98" s="16" t="s">
        <v>388</v>
      </c>
      <c r="B98" s="16" t="s">
        <v>380</v>
      </c>
      <c r="C98" s="16" t="s">
        <v>387</v>
      </c>
      <c r="D98" s="29" t="s">
        <v>60</v>
      </c>
      <c r="E98" s="30"/>
      <c r="F98" s="16" t="s">
        <v>52</v>
      </c>
      <c r="G98" s="30"/>
      <c r="H98" s="16" t="s">
        <v>52</v>
      </c>
      <c r="I98" s="30">
        <v>0</v>
      </c>
      <c r="J98" s="16" t="s">
        <v>52</v>
      </c>
      <c r="K98" s="30">
        <v>0</v>
      </c>
      <c r="L98" s="16" t="s">
        <v>52</v>
      </c>
      <c r="M98" s="30"/>
      <c r="N98" s="16" t="s">
        <v>52</v>
      </c>
      <c r="O98" s="30"/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16" t="s">
        <v>1130</v>
      </c>
      <c r="X98" s="16" t="s">
        <v>52</v>
      </c>
      <c r="Y98" s="2" t="s">
        <v>52</v>
      </c>
      <c r="Z98" s="2" t="s">
        <v>52</v>
      </c>
      <c r="AA98" s="31"/>
      <c r="AB98" s="2" t="s">
        <v>52</v>
      </c>
    </row>
    <row r="99" spans="1:28" ht="30" customHeight="1" x14ac:dyDescent="0.3">
      <c r="A99" s="16" t="s">
        <v>392</v>
      </c>
      <c r="B99" s="16" t="s">
        <v>390</v>
      </c>
      <c r="C99" s="16" t="s">
        <v>391</v>
      </c>
      <c r="D99" s="29" t="s">
        <v>178</v>
      </c>
      <c r="E99" s="30"/>
      <c r="F99" s="16" t="s">
        <v>52</v>
      </c>
      <c r="G99" s="30"/>
      <c r="H99" s="16" t="s">
        <v>52</v>
      </c>
      <c r="I99" s="30">
        <v>0</v>
      </c>
      <c r="J99" s="16" t="s">
        <v>52</v>
      </c>
      <c r="K99" s="30">
        <v>0</v>
      </c>
      <c r="L99" s="16" t="s">
        <v>52</v>
      </c>
      <c r="M99" s="30"/>
      <c r="N99" s="16" t="s">
        <v>52</v>
      </c>
      <c r="O99" s="30"/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16" t="s">
        <v>1131</v>
      </c>
      <c r="X99" s="16" t="s">
        <v>52</v>
      </c>
      <c r="Y99" s="2" t="s">
        <v>52</v>
      </c>
      <c r="Z99" s="2" t="s">
        <v>52</v>
      </c>
      <c r="AA99" s="31"/>
      <c r="AB99" s="2" t="s">
        <v>52</v>
      </c>
    </row>
    <row r="100" spans="1:28" ht="30" customHeight="1" x14ac:dyDescent="0.3">
      <c r="A100" s="16" t="s">
        <v>396</v>
      </c>
      <c r="B100" s="16" t="s">
        <v>394</v>
      </c>
      <c r="C100" s="16" t="s">
        <v>395</v>
      </c>
      <c r="D100" s="29" t="s">
        <v>60</v>
      </c>
      <c r="E100" s="30"/>
      <c r="F100" s="16" t="s">
        <v>52</v>
      </c>
      <c r="G100" s="30"/>
      <c r="H100" s="16" t="s">
        <v>52</v>
      </c>
      <c r="I100" s="30">
        <v>0</v>
      </c>
      <c r="J100" s="16" t="s">
        <v>52</v>
      </c>
      <c r="K100" s="30">
        <v>0</v>
      </c>
      <c r="L100" s="16" t="s">
        <v>52</v>
      </c>
      <c r="M100" s="30"/>
      <c r="N100" s="16" t="s">
        <v>52</v>
      </c>
      <c r="O100" s="30"/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16" t="s">
        <v>1132</v>
      </c>
      <c r="X100" s="16" t="s">
        <v>52</v>
      </c>
      <c r="Y100" s="2" t="s">
        <v>52</v>
      </c>
      <c r="Z100" s="2" t="s">
        <v>52</v>
      </c>
      <c r="AA100" s="31"/>
      <c r="AB100" s="2" t="s">
        <v>52</v>
      </c>
    </row>
    <row r="101" spans="1:28" ht="30" customHeight="1" x14ac:dyDescent="0.3">
      <c r="A101" s="16" t="s">
        <v>399</v>
      </c>
      <c r="B101" s="16" t="s">
        <v>394</v>
      </c>
      <c r="C101" s="16" t="s">
        <v>398</v>
      </c>
      <c r="D101" s="29" t="s">
        <v>60</v>
      </c>
      <c r="E101" s="30"/>
      <c r="F101" s="16" t="s">
        <v>52</v>
      </c>
      <c r="G101" s="30"/>
      <c r="H101" s="16" t="s">
        <v>52</v>
      </c>
      <c r="I101" s="30">
        <v>0</v>
      </c>
      <c r="J101" s="16" t="s">
        <v>52</v>
      </c>
      <c r="K101" s="30">
        <v>0</v>
      </c>
      <c r="L101" s="16" t="s">
        <v>52</v>
      </c>
      <c r="M101" s="30"/>
      <c r="N101" s="16" t="s">
        <v>52</v>
      </c>
      <c r="O101" s="30"/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16" t="s">
        <v>1133</v>
      </c>
      <c r="X101" s="16" t="s">
        <v>52</v>
      </c>
      <c r="Y101" s="2" t="s">
        <v>52</v>
      </c>
      <c r="Z101" s="2" t="s">
        <v>52</v>
      </c>
      <c r="AA101" s="31"/>
      <c r="AB101" s="2" t="s">
        <v>52</v>
      </c>
    </row>
    <row r="102" spans="1:28" ht="30" customHeight="1" x14ac:dyDescent="0.3">
      <c r="A102" s="16" t="s">
        <v>402</v>
      </c>
      <c r="B102" s="16" t="s">
        <v>401</v>
      </c>
      <c r="C102" s="16" t="s">
        <v>395</v>
      </c>
      <c r="D102" s="29" t="s">
        <v>84</v>
      </c>
      <c r="E102" s="30"/>
      <c r="F102" s="16" t="s">
        <v>52</v>
      </c>
      <c r="G102" s="30"/>
      <c r="H102" s="16" t="s">
        <v>52</v>
      </c>
      <c r="I102" s="30">
        <v>0</v>
      </c>
      <c r="J102" s="16" t="s">
        <v>52</v>
      </c>
      <c r="K102" s="30">
        <v>0</v>
      </c>
      <c r="L102" s="16" t="s">
        <v>52</v>
      </c>
      <c r="M102" s="30"/>
      <c r="N102" s="16" t="s">
        <v>52</v>
      </c>
      <c r="O102" s="30"/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16" t="s">
        <v>1134</v>
      </c>
      <c r="X102" s="16" t="s">
        <v>52</v>
      </c>
      <c r="Y102" s="2" t="s">
        <v>52</v>
      </c>
      <c r="Z102" s="2" t="s">
        <v>52</v>
      </c>
      <c r="AA102" s="31"/>
      <c r="AB102" s="2" t="s">
        <v>52</v>
      </c>
    </row>
    <row r="103" spans="1:28" ht="30" customHeight="1" x14ac:dyDescent="0.3">
      <c r="A103" s="16" t="s">
        <v>404</v>
      </c>
      <c r="B103" s="16" t="s">
        <v>401</v>
      </c>
      <c r="C103" s="16" t="s">
        <v>398</v>
      </c>
      <c r="D103" s="29" t="s">
        <v>84</v>
      </c>
      <c r="E103" s="30"/>
      <c r="F103" s="16" t="s">
        <v>52</v>
      </c>
      <c r="G103" s="30"/>
      <c r="H103" s="16" t="s">
        <v>52</v>
      </c>
      <c r="I103" s="30">
        <v>0</v>
      </c>
      <c r="J103" s="16" t="s">
        <v>52</v>
      </c>
      <c r="K103" s="30">
        <v>0</v>
      </c>
      <c r="L103" s="16" t="s">
        <v>52</v>
      </c>
      <c r="M103" s="30"/>
      <c r="N103" s="16" t="s">
        <v>52</v>
      </c>
      <c r="O103" s="30"/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16" t="s">
        <v>1135</v>
      </c>
      <c r="X103" s="16" t="s">
        <v>52</v>
      </c>
      <c r="Y103" s="2" t="s">
        <v>52</v>
      </c>
      <c r="Z103" s="2" t="s">
        <v>52</v>
      </c>
      <c r="AA103" s="31"/>
      <c r="AB103" s="2" t="s">
        <v>52</v>
      </c>
    </row>
    <row r="104" spans="1:28" ht="30" customHeight="1" x14ac:dyDescent="0.3">
      <c r="A104" s="16" t="s">
        <v>408</v>
      </c>
      <c r="B104" s="16" t="s">
        <v>406</v>
      </c>
      <c r="C104" s="16" t="s">
        <v>407</v>
      </c>
      <c r="D104" s="29" t="s">
        <v>60</v>
      </c>
      <c r="E104" s="30"/>
      <c r="F104" s="16" t="s">
        <v>52</v>
      </c>
      <c r="G104" s="30"/>
      <c r="H104" s="16" t="s">
        <v>52</v>
      </c>
      <c r="I104" s="30">
        <v>0</v>
      </c>
      <c r="J104" s="16" t="s">
        <v>52</v>
      </c>
      <c r="K104" s="30">
        <v>0</v>
      </c>
      <c r="L104" s="16" t="s">
        <v>52</v>
      </c>
      <c r="M104" s="30"/>
      <c r="N104" s="16" t="s">
        <v>52</v>
      </c>
      <c r="O104" s="30"/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16" t="s">
        <v>1136</v>
      </c>
      <c r="X104" s="16" t="s">
        <v>52</v>
      </c>
      <c r="Y104" s="2" t="s">
        <v>52</v>
      </c>
      <c r="Z104" s="2" t="s">
        <v>52</v>
      </c>
      <c r="AA104" s="31"/>
      <c r="AB104" s="2" t="s">
        <v>52</v>
      </c>
    </row>
    <row r="105" spans="1:28" ht="30" customHeight="1" x14ac:dyDescent="0.3">
      <c r="A105" s="16" t="s">
        <v>412</v>
      </c>
      <c r="B105" s="16" t="s">
        <v>410</v>
      </c>
      <c r="C105" s="16" t="s">
        <v>411</v>
      </c>
      <c r="D105" s="29" t="s">
        <v>60</v>
      </c>
      <c r="E105" s="30"/>
      <c r="F105" s="16" t="s">
        <v>52</v>
      </c>
      <c r="G105" s="30"/>
      <c r="H105" s="16" t="s">
        <v>52</v>
      </c>
      <c r="I105" s="30">
        <v>0</v>
      </c>
      <c r="J105" s="16" t="s">
        <v>52</v>
      </c>
      <c r="K105" s="30">
        <v>0</v>
      </c>
      <c r="L105" s="16" t="s">
        <v>52</v>
      </c>
      <c r="M105" s="30"/>
      <c r="N105" s="16" t="s">
        <v>52</v>
      </c>
      <c r="O105" s="30"/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16" t="s">
        <v>1137</v>
      </c>
      <c r="X105" s="16" t="s">
        <v>52</v>
      </c>
      <c r="Y105" s="2" t="s">
        <v>52</v>
      </c>
      <c r="Z105" s="2" t="s">
        <v>52</v>
      </c>
      <c r="AA105" s="31"/>
      <c r="AB105" s="2" t="s">
        <v>52</v>
      </c>
    </row>
    <row r="106" spans="1:28" ht="30" customHeight="1" x14ac:dyDescent="0.3">
      <c r="A106" s="16" t="s">
        <v>416</v>
      </c>
      <c r="B106" s="16" t="s">
        <v>414</v>
      </c>
      <c r="C106" s="16" t="s">
        <v>415</v>
      </c>
      <c r="D106" s="29" t="s">
        <v>60</v>
      </c>
      <c r="E106" s="30"/>
      <c r="F106" s="16" t="s">
        <v>52</v>
      </c>
      <c r="G106" s="30"/>
      <c r="H106" s="16" t="s">
        <v>52</v>
      </c>
      <c r="I106" s="30">
        <v>0</v>
      </c>
      <c r="J106" s="16" t="s">
        <v>52</v>
      </c>
      <c r="K106" s="30">
        <v>0</v>
      </c>
      <c r="L106" s="16" t="s">
        <v>52</v>
      </c>
      <c r="M106" s="30"/>
      <c r="N106" s="16" t="s">
        <v>52</v>
      </c>
      <c r="O106" s="30"/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16" t="s">
        <v>1138</v>
      </c>
      <c r="X106" s="16" t="s">
        <v>52</v>
      </c>
      <c r="Y106" s="2" t="s">
        <v>52</v>
      </c>
      <c r="Z106" s="2" t="s">
        <v>52</v>
      </c>
      <c r="AA106" s="31"/>
      <c r="AB106" s="2" t="s">
        <v>52</v>
      </c>
    </row>
    <row r="107" spans="1:28" ht="30" customHeight="1" x14ac:dyDescent="0.3">
      <c r="A107" s="16" t="s">
        <v>420</v>
      </c>
      <c r="B107" s="16" t="s">
        <v>418</v>
      </c>
      <c r="C107" s="16" t="s">
        <v>419</v>
      </c>
      <c r="D107" s="29" t="s">
        <v>84</v>
      </c>
      <c r="E107" s="30"/>
      <c r="F107" s="16" t="s">
        <v>52</v>
      </c>
      <c r="G107" s="30"/>
      <c r="H107" s="16" t="s">
        <v>52</v>
      </c>
      <c r="I107" s="30">
        <v>0</v>
      </c>
      <c r="J107" s="16" t="s">
        <v>52</v>
      </c>
      <c r="K107" s="30">
        <v>0</v>
      </c>
      <c r="L107" s="16" t="s">
        <v>52</v>
      </c>
      <c r="M107" s="30"/>
      <c r="N107" s="16" t="s">
        <v>52</v>
      </c>
      <c r="O107" s="30"/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16" t="s">
        <v>1139</v>
      </c>
      <c r="X107" s="16" t="s">
        <v>52</v>
      </c>
      <c r="Y107" s="2" t="s">
        <v>52</v>
      </c>
      <c r="Z107" s="2" t="s">
        <v>52</v>
      </c>
      <c r="AA107" s="31"/>
      <c r="AB107" s="2" t="s">
        <v>52</v>
      </c>
    </row>
    <row r="108" spans="1:28" ht="30" customHeight="1" x14ac:dyDescent="0.3">
      <c r="A108" s="16" t="s">
        <v>424</v>
      </c>
      <c r="B108" s="16" t="s">
        <v>422</v>
      </c>
      <c r="C108" s="16" t="s">
        <v>423</v>
      </c>
      <c r="D108" s="29" t="s">
        <v>84</v>
      </c>
      <c r="E108" s="30"/>
      <c r="F108" s="16" t="s">
        <v>52</v>
      </c>
      <c r="G108" s="30"/>
      <c r="H108" s="16" t="s">
        <v>52</v>
      </c>
      <c r="I108" s="30">
        <v>0</v>
      </c>
      <c r="J108" s="16" t="s">
        <v>52</v>
      </c>
      <c r="K108" s="30">
        <v>0</v>
      </c>
      <c r="L108" s="16" t="s">
        <v>52</v>
      </c>
      <c r="M108" s="30"/>
      <c r="N108" s="16" t="s">
        <v>52</v>
      </c>
      <c r="O108" s="30"/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16" t="s">
        <v>1140</v>
      </c>
      <c r="X108" s="16" t="s">
        <v>52</v>
      </c>
      <c r="Y108" s="2" t="s">
        <v>52</v>
      </c>
      <c r="Z108" s="2" t="s">
        <v>52</v>
      </c>
      <c r="AA108" s="31"/>
      <c r="AB108" s="2" t="s">
        <v>52</v>
      </c>
    </row>
    <row r="109" spans="1:28" ht="30" customHeight="1" x14ac:dyDescent="0.3">
      <c r="A109" s="16" t="s">
        <v>427</v>
      </c>
      <c r="B109" s="16" t="s">
        <v>426</v>
      </c>
      <c r="C109" s="16" t="s">
        <v>381</v>
      </c>
      <c r="D109" s="29" t="s">
        <v>84</v>
      </c>
      <c r="E109" s="30"/>
      <c r="F109" s="16" t="s">
        <v>52</v>
      </c>
      <c r="G109" s="30"/>
      <c r="H109" s="16" t="s">
        <v>52</v>
      </c>
      <c r="I109" s="30">
        <v>0</v>
      </c>
      <c r="J109" s="16" t="s">
        <v>52</v>
      </c>
      <c r="K109" s="30">
        <v>0</v>
      </c>
      <c r="L109" s="16" t="s">
        <v>52</v>
      </c>
      <c r="M109" s="30"/>
      <c r="N109" s="16" t="s">
        <v>52</v>
      </c>
      <c r="O109" s="30"/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16" t="s">
        <v>1141</v>
      </c>
      <c r="X109" s="16" t="s">
        <v>52</v>
      </c>
      <c r="Y109" s="2" t="s">
        <v>52</v>
      </c>
      <c r="Z109" s="2" t="s">
        <v>52</v>
      </c>
      <c r="AA109" s="31"/>
      <c r="AB109" s="2" t="s">
        <v>52</v>
      </c>
    </row>
    <row r="110" spans="1:28" ht="30" customHeight="1" x14ac:dyDescent="0.3">
      <c r="A110" s="16" t="s">
        <v>429</v>
      </c>
      <c r="B110" s="16" t="s">
        <v>426</v>
      </c>
      <c r="C110" s="16" t="s">
        <v>384</v>
      </c>
      <c r="D110" s="29" t="s">
        <v>84</v>
      </c>
      <c r="E110" s="30"/>
      <c r="F110" s="16" t="s">
        <v>52</v>
      </c>
      <c r="G110" s="30"/>
      <c r="H110" s="16" t="s">
        <v>52</v>
      </c>
      <c r="I110" s="30">
        <v>0</v>
      </c>
      <c r="J110" s="16" t="s">
        <v>52</v>
      </c>
      <c r="K110" s="30">
        <v>0</v>
      </c>
      <c r="L110" s="16" t="s">
        <v>52</v>
      </c>
      <c r="M110" s="30"/>
      <c r="N110" s="16" t="s">
        <v>52</v>
      </c>
      <c r="O110" s="30"/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16" t="s">
        <v>1142</v>
      </c>
      <c r="X110" s="16" t="s">
        <v>52</v>
      </c>
      <c r="Y110" s="2" t="s">
        <v>52</v>
      </c>
      <c r="Z110" s="2" t="s">
        <v>52</v>
      </c>
      <c r="AA110" s="31"/>
      <c r="AB110" s="2" t="s">
        <v>52</v>
      </c>
    </row>
    <row r="111" spans="1:28" ht="30" customHeight="1" x14ac:dyDescent="0.3">
      <c r="A111" s="16" t="s">
        <v>431</v>
      </c>
      <c r="B111" s="16" t="s">
        <v>426</v>
      </c>
      <c r="C111" s="16" t="s">
        <v>387</v>
      </c>
      <c r="D111" s="29" t="s">
        <v>84</v>
      </c>
      <c r="E111" s="30"/>
      <c r="F111" s="16" t="s">
        <v>52</v>
      </c>
      <c r="G111" s="30"/>
      <c r="H111" s="16" t="s">
        <v>52</v>
      </c>
      <c r="I111" s="30">
        <v>0</v>
      </c>
      <c r="J111" s="16" t="s">
        <v>52</v>
      </c>
      <c r="K111" s="30">
        <v>0</v>
      </c>
      <c r="L111" s="16" t="s">
        <v>52</v>
      </c>
      <c r="M111" s="30"/>
      <c r="N111" s="16" t="s">
        <v>52</v>
      </c>
      <c r="O111" s="30"/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16" t="s">
        <v>1143</v>
      </c>
      <c r="X111" s="16" t="s">
        <v>52</v>
      </c>
      <c r="Y111" s="2" t="s">
        <v>52</v>
      </c>
      <c r="Z111" s="2" t="s">
        <v>52</v>
      </c>
      <c r="AA111" s="31"/>
      <c r="AB111" s="2" t="s">
        <v>52</v>
      </c>
    </row>
    <row r="112" spans="1:28" ht="30" customHeight="1" x14ac:dyDescent="0.3">
      <c r="A112" s="16" t="s">
        <v>434</v>
      </c>
      <c r="B112" s="16" t="s">
        <v>433</v>
      </c>
      <c r="C112" s="16" t="s">
        <v>381</v>
      </c>
      <c r="D112" s="29" t="s">
        <v>84</v>
      </c>
      <c r="E112" s="30"/>
      <c r="F112" s="16" t="s">
        <v>52</v>
      </c>
      <c r="G112" s="30"/>
      <c r="H112" s="16" t="s">
        <v>52</v>
      </c>
      <c r="I112" s="30">
        <v>0</v>
      </c>
      <c r="J112" s="16" t="s">
        <v>52</v>
      </c>
      <c r="K112" s="30">
        <v>0</v>
      </c>
      <c r="L112" s="16" t="s">
        <v>52</v>
      </c>
      <c r="M112" s="30"/>
      <c r="N112" s="16" t="s">
        <v>52</v>
      </c>
      <c r="O112" s="30"/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16" t="s">
        <v>1144</v>
      </c>
      <c r="X112" s="16" t="s">
        <v>52</v>
      </c>
      <c r="Y112" s="2" t="s">
        <v>52</v>
      </c>
      <c r="Z112" s="2" t="s">
        <v>52</v>
      </c>
      <c r="AA112" s="31"/>
      <c r="AB112" s="2" t="s">
        <v>52</v>
      </c>
    </row>
    <row r="113" spans="1:28" ht="30" customHeight="1" x14ac:dyDescent="0.3">
      <c r="A113" s="16" t="s">
        <v>436</v>
      </c>
      <c r="B113" s="16" t="s">
        <v>433</v>
      </c>
      <c r="C113" s="16" t="s">
        <v>384</v>
      </c>
      <c r="D113" s="29" t="s">
        <v>84</v>
      </c>
      <c r="E113" s="30"/>
      <c r="F113" s="16" t="s">
        <v>52</v>
      </c>
      <c r="G113" s="30"/>
      <c r="H113" s="16" t="s">
        <v>52</v>
      </c>
      <c r="I113" s="30">
        <v>0</v>
      </c>
      <c r="J113" s="16" t="s">
        <v>52</v>
      </c>
      <c r="K113" s="30">
        <v>0</v>
      </c>
      <c r="L113" s="16" t="s">
        <v>52</v>
      </c>
      <c r="M113" s="30"/>
      <c r="N113" s="16" t="s">
        <v>52</v>
      </c>
      <c r="O113" s="30"/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16" t="s">
        <v>1145</v>
      </c>
      <c r="X113" s="16" t="s">
        <v>52</v>
      </c>
      <c r="Y113" s="2" t="s">
        <v>52</v>
      </c>
      <c r="Z113" s="2" t="s">
        <v>52</v>
      </c>
      <c r="AA113" s="31"/>
      <c r="AB113" s="2" t="s">
        <v>52</v>
      </c>
    </row>
    <row r="114" spans="1:28" ht="30" customHeight="1" x14ac:dyDescent="0.3">
      <c r="A114" s="16" t="s">
        <v>440</v>
      </c>
      <c r="B114" s="16" t="s">
        <v>438</v>
      </c>
      <c r="C114" s="16" t="s">
        <v>439</v>
      </c>
      <c r="D114" s="29" t="s">
        <v>84</v>
      </c>
      <c r="E114" s="30"/>
      <c r="F114" s="16" t="s">
        <v>52</v>
      </c>
      <c r="G114" s="30"/>
      <c r="H114" s="16" t="s">
        <v>52</v>
      </c>
      <c r="I114" s="30">
        <v>0</v>
      </c>
      <c r="J114" s="16" t="s">
        <v>52</v>
      </c>
      <c r="K114" s="30">
        <v>0</v>
      </c>
      <c r="L114" s="16" t="s">
        <v>52</v>
      </c>
      <c r="M114" s="30"/>
      <c r="N114" s="16" t="s">
        <v>52</v>
      </c>
      <c r="O114" s="30"/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16" t="s">
        <v>1146</v>
      </c>
      <c r="X114" s="16" t="s">
        <v>52</v>
      </c>
      <c r="Y114" s="2" t="s">
        <v>52</v>
      </c>
      <c r="Z114" s="2" t="s">
        <v>52</v>
      </c>
      <c r="AA114" s="31"/>
      <c r="AB114" s="2" t="s">
        <v>52</v>
      </c>
    </row>
    <row r="115" spans="1:28" ht="30" customHeight="1" x14ac:dyDescent="0.3">
      <c r="A115" s="16" t="s">
        <v>444</v>
      </c>
      <c r="B115" s="16" t="s">
        <v>442</v>
      </c>
      <c r="C115" s="16" t="s">
        <v>443</v>
      </c>
      <c r="D115" s="29" t="s">
        <v>84</v>
      </c>
      <c r="E115" s="30"/>
      <c r="F115" s="16" t="s">
        <v>52</v>
      </c>
      <c r="G115" s="30"/>
      <c r="H115" s="16" t="s">
        <v>52</v>
      </c>
      <c r="I115" s="30">
        <v>0</v>
      </c>
      <c r="J115" s="16" t="s">
        <v>52</v>
      </c>
      <c r="K115" s="30">
        <v>0</v>
      </c>
      <c r="L115" s="16" t="s">
        <v>52</v>
      </c>
      <c r="M115" s="30"/>
      <c r="N115" s="16" t="s">
        <v>52</v>
      </c>
      <c r="O115" s="30"/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16" t="s">
        <v>1147</v>
      </c>
      <c r="X115" s="16" t="s">
        <v>52</v>
      </c>
      <c r="Y115" s="2" t="s">
        <v>52</v>
      </c>
      <c r="Z115" s="2" t="s">
        <v>52</v>
      </c>
      <c r="AA115" s="31"/>
      <c r="AB115" s="2" t="s">
        <v>52</v>
      </c>
    </row>
    <row r="116" spans="1:28" ht="30" customHeight="1" x14ac:dyDescent="0.3">
      <c r="A116" s="16" t="s">
        <v>447</v>
      </c>
      <c r="B116" s="16" t="s">
        <v>446</v>
      </c>
      <c r="C116" s="16" t="s">
        <v>443</v>
      </c>
      <c r="D116" s="29" t="s">
        <v>84</v>
      </c>
      <c r="E116" s="30"/>
      <c r="F116" s="16" t="s">
        <v>52</v>
      </c>
      <c r="G116" s="30"/>
      <c r="H116" s="16" t="s">
        <v>52</v>
      </c>
      <c r="I116" s="30">
        <v>0</v>
      </c>
      <c r="J116" s="16" t="s">
        <v>52</v>
      </c>
      <c r="K116" s="30">
        <v>0</v>
      </c>
      <c r="L116" s="16" t="s">
        <v>52</v>
      </c>
      <c r="M116" s="30"/>
      <c r="N116" s="16" t="s">
        <v>52</v>
      </c>
      <c r="O116" s="30"/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16" t="s">
        <v>1148</v>
      </c>
      <c r="X116" s="16" t="s">
        <v>52</v>
      </c>
      <c r="Y116" s="2" t="s">
        <v>52</v>
      </c>
      <c r="Z116" s="2" t="s">
        <v>52</v>
      </c>
      <c r="AA116" s="31"/>
      <c r="AB116" s="2" t="s">
        <v>52</v>
      </c>
    </row>
    <row r="117" spans="1:28" ht="30" customHeight="1" x14ac:dyDescent="0.3">
      <c r="A117" s="16" t="s">
        <v>451</v>
      </c>
      <c r="B117" s="16" t="s">
        <v>449</v>
      </c>
      <c r="C117" s="16" t="s">
        <v>450</v>
      </c>
      <c r="D117" s="29" t="s">
        <v>178</v>
      </c>
      <c r="E117" s="30"/>
      <c r="F117" s="16" t="s">
        <v>52</v>
      </c>
      <c r="G117" s="30"/>
      <c r="H117" s="16" t="s">
        <v>52</v>
      </c>
      <c r="I117" s="30">
        <v>0</v>
      </c>
      <c r="J117" s="16" t="s">
        <v>52</v>
      </c>
      <c r="K117" s="30">
        <v>0</v>
      </c>
      <c r="L117" s="16" t="s">
        <v>52</v>
      </c>
      <c r="M117" s="30"/>
      <c r="N117" s="16" t="s">
        <v>52</v>
      </c>
      <c r="O117" s="30"/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16" t="s">
        <v>1149</v>
      </c>
      <c r="X117" s="16" t="s">
        <v>52</v>
      </c>
      <c r="Y117" s="2" t="s">
        <v>52</v>
      </c>
      <c r="Z117" s="2" t="s">
        <v>52</v>
      </c>
      <c r="AA117" s="31"/>
      <c r="AB117" s="2" t="s">
        <v>52</v>
      </c>
    </row>
    <row r="118" spans="1:28" ht="30" customHeight="1" x14ac:dyDescent="0.3">
      <c r="A118" s="16" t="s">
        <v>322</v>
      </c>
      <c r="B118" s="16" t="s">
        <v>320</v>
      </c>
      <c r="C118" s="16" t="s">
        <v>321</v>
      </c>
      <c r="D118" s="29" t="s">
        <v>178</v>
      </c>
      <c r="E118" s="30"/>
      <c r="F118" s="16" t="s">
        <v>52</v>
      </c>
      <c r="G118" s="30"/>
      <c r="H118" s="16" t="s">
        <v>52</v>
      </c>
      <c r="I118" s="30">
        <v>0</v>
      </c>
      <c r="J118" s="16" t="s">
        <v>52</v>
      </c>
      <c r="K118" s="30">
        <v>0</v>
      </c>
      <c r="L118" s="16" t="s">
        <v>52</v>
      </c>
      <c r="M118" s="30"/>
      <c r="N118" s="16" t="s">
        <v>52</v>
      </c>
      <c r="O118" s="30"/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16" t="s">
        <v>1150</v>
      </c>
      <c r="X118" s="16" t="s">
        <v>52</v>
      </c>
      <c r="Y118" s="2" t="s">
        <v>52</v>
      </c>
      <c r="Z118" s="2" t="s">
        <v>52</v>
      </c>
      <c r="AA118" s="31"/>
      <c r="AB118" s="2" t="s">
        <v>52</v>
      </c>
    </row>
    <row r="119" spans="1:28" ht="30" customHeight="1" x14ac:dyDescent="0.3">
      <c r="A119" s="16" t="s">
        <v>465</v>
      </c>
      <c r="B119" s="16" t="s">
        <v>463</v>
      </c>
      <c r="C119" s="16" t="s">
        <v>464</v>
      </c>
      <c r="D119" s="29" t="s">
        <v>178</v>
      </c>
      <c r="E119" s="30"/>
      <c r="F119" s="16" t="s">
        <v>52</v>
      </c>
      <c r="G119" s="30"/>
      <c r="H119" s="16" t="s">
        <v>52</v>
      </c>
      <c r="I119" s="30">
        <v>0</v>
      </c>
      <c r="J119" s="16" t="s">
        <v>52</v>
      </c>
      <c r="K119" s="30">
        <v>0</v>
      </c>
      <c r="L119" s="16" t="s">
        <v>52</v>
      </c>
      <c r="M119" s="30"/>
      <c r="N119" s="16" t="s">
        <v>52</v>
      </c>
      <c r="O119" s="30"/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199365</v>
      </c>
      <c r="V119" s="30">
        <f>SMALL(Q119:U119,COUNTIF(Q119:U119,0)+1)</f>
        <v>199365</v>
      </c>
      <c r="W119" s="16" t="s">
        <v>1151</v>
      </c>
      <c r="X119" s="16" t="s">
        <v>52</v>
      </c>
      <c r="Y119" s="2" t="s">
        <v>52</v>
      </c>
      <c r="Z119" s="2" t="s">
        <v>52</v>
      </c>
      <c r="AA119" s="31"/>
      <c r="AB119" s="2" t="s">
        <v>52</v>
      </c>
    </row>
    <row r="120" spans="1:28" ht="30" customHeight="1" x14ac:dyDescent="0.3">
      <c r="A120" s="16" t="s">
        <v>469</v>
      </c>
      <c r="B120" s="16" t="s">
        <v>467</v>
      </c>
      <c r="C120" s="16" t="s">
        <v>468</v>
      </c>
      <c r="D120" s="29" t="s">
        <v>178</v>
      </c>
      <c r="E120" s="30"/>
      <c r="F120" s="16" t="s">
        <v>52</v>
      </c>
      <c r="G120" s="30"/>
      <c r="H120" s="16" t="s">
        <v>52</v>
      </c>
      <c r="I120" s="30">
        <v>0</v>
      </c>
      <c r="J120" s="16" t="s">
        <v>52</v>
      </c>
      <c r="K120" s="30">
        <v>0</v>
      </c>
      <c r="L120" s="16" t="s">
        <v>52</v>
      </c>
      <c r="M120" s="30"/>
      <c r="N120" s="16" t="s">
        <v>52</v>
      </c>
      <c r="O120" s="30"/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56561</v>
      </c>
      <c r="V120" s="30">
        <f>SMALL(Q120:U120,COUNTIF(Q120:U120,0)+1)</f>
        <v>56561</v>
      </c>
      <c r="W120" s="16" t="s">
        <v>1152</v>
      </c>
      <c r="X120" s="16" t="s">
        <v>52</v>
      </c>
      <c r="Y120" s="2" t="s">
        <v>52</v>
      </c>
      <c r="Z120" s="2" t="s">
        <v>52</v>
      </c>
      <c r="AA120" s="31"/>
      <c r="AB120" s="2" t="s">
        <v>52</v>
      </c>
    </row>
    <row r="121" spans="1:28" ht="30" customHeight="1" x14ac:dyDescent="0.3">
      <c r="A121" s="16" t="s">
        <v>473</v>
      </c>
      <c r="B121" s="16" t="s">
        <v>471</v>
      </c>
      <c r="C121" s="16" t="s">
        <v>472</v>
      </c>
      <c r="D121" s="29" t="s">
        <v>178</v>
      </c>
      <c r="E121" s="30"/>
      <c r="F121" s="16" t="s">
        <v>52</v>
      </c>
      <c r="G121" s="30"/>
      <c r="H121" s="16" t="s">
        <v>52</v>
      </c>
      <c r="I121" s="30">
        <v>0</v>
      </c>
      <c r="J121" s="16" t="s">
        <v>52</v>
      </c>
      <c r="K121" s="30">
        <v>0</v>
      </c>
      <c r="L121" s="16" t="s">
        <v>52</v>
      </c>
      <c r="M121" s="30"/>
      <c r="N121" s="16" t="s">
        <v>52</v>
      </c>
      <c r="O121" s="30"/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201325</v>
      </c>
      <c r="V121" s="30">
        <f>SMALL(Q121:U121,COUNTIF(Q121:U121,0)+1)</f>
        <v>201325</v>
      </c>
      <c r="W121" s="16" t="s">
        <v>1153</v>
      </c>
      <c r="X121" s="16" t="s">
        <v>52</v>
      </c>
      <c r="Y121" s="2" t="s">
        <v>52</v>
      </c>
      <c r="Z121" s="2" t="s">
        <v>52</v>
      </c>
      <c r="AA121" s="31"/>
      <c r="AB121" s="2" t="s">
        <v>52</v>
      </c>
    </row>
    <row r="122" spans="1:28" ht="30" customHeight="1" x14ac:dyDescent="0.3">
      <c r="A122" s="16" t="s">
        <v>477</v>
      </c>
      <c r="B122" s="16" t="s">
        <v>475</v>
      </c>
      <c r="C122" s="16" t="s">
        <v>476</v>
      </c>
      <c r="D122" s="29" t="s">
        <v>178</v>
      </c>
      <c r="E122" s="30"/>
      <c r="F122" s="16" t="s">
        <v>52</v>
      </c>
      <c r="G122" s="30"/>
      <c r="H122" s="16" t="s">
        <v>52</v>
      </c>
      <c r="I122" s="30">
        <v>0</v>
      </c>
      <c r="J122" s="16" t="s">
        <v>52</v>
      </c>
      <c r="K122" s="30">
        <v>0</v>
      </c>
      <c r="L122" s="16" t="s">
        <v>52</v>
      </c>
      <c r="M122" s="30"/>
      <c r="N122" s="16" t="s">
        <v>52</v>
      </c>
      <c r="O122" s="30"/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26454</v>
      </c>
      <c r="V122" s="30">
        <f>SMALL(Q122:U122,COUNTIF(Q122:U122,0)+1)</f>
        <v>26454</v>
      </c>
      <c r="W122" s="16" t="s">
        <v>1154</v>
      </c>
      <c r="X122" s="16" t="s">
        <v>52</v>
      </c>
      <c r="Y122" s="2" t="s">
        <v>52</v>
      </c>
      <c r="Z122" s="2" t="s">
        <v>52</v>
      </c>
      <c r="AA122" s="31"/>
      <c r="AB122" s="2" t="s">
        <v>52</v>
      </c>
    </row>
    <row r="123" spans="1:28" ht="30" customHeight="1" x14ac:dyDescent="0.3">
      <c r="A123" s="16" t="s">
        <v>481</v>
      </c>
      <c r="B123" s="16" t="s">
        <v>479</v>
      </c>
      <c r="C123" s="16" t="s">
        <v>480</v>
      </c>
      <c r="D123" s="29" t="s">
        <v>178</v>
      </c>
      <c r="E123" s="30"/>
      <c r="F123" s="16" t="s">
        <v>52</v>
      </c>
      <c r="G123" s="30"/>
      <c r="H123" s="16" t="s">
        <v>52</v>
      </c>
      <c r="I123" s="30">
        <v>0</v>
      </c>
      <c r="J123" s="16" t="s">
        <v>52</v>
      </c>
      <c r="K123" s="30">
        <v>0</v>
      </c>
      <c r="L123" s="16" t="s">
        <v>52</v>
      </c>
      <c r="M123" s="30"/>
      <c r="N123" s="16" t="s">
        <v>52</v>
      </c>
      <c r="O123" s="30"/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266006</v>
      </c>
      <c r="V123" s="30">
        <f>SMALL(Q123:U123,COUNTIF(Q123:U123,0)+1)</f>
        <v>266006</v>
      </c>
      <c r="W123" s="16" t="s">
        <v>1155</v>
      </c>
      <c r="X123" s="16" t="s">
        <v>52</v>
      </c>
      <c r="Y123" s="2" t="s">
        <v>52</v>
      </c>
      <c r="Z123" s="2" t="s">
        <v>52</v>
      </c>
      <c r="AA123" s="31"/>
      <c r="AB123" s="2" t="s">
        <v>52</v>
      </c>
    </row>
    <row r="124" spans="1:28" ht="30" customHeight="1" x14ac:dyDescent="0.3">
      <c r="A124" s="16" t="s">
        <v>493</v>
      </c>
      <c r="B124" s="16" t="s">
        <v>491</v>
      </c>
      <c r="C124" s="16" t="s">
        <v>492</v>
      </c>
      <c r="D124" s="29" t="s">
        <v>178</v>
      </c>
      <c r="E124" s="30"/>
      <c r="F124" s="16" t="s">
        <v>52</v>
      </c>
      <c r="G124" s="30"/>
      <c r="H124" s="16" t="s">
        <v>52</v>
      </c>
      <c r="I124" s="30">
        <v>0</v>
      </c>
      <c r="J124" s="16" t="s">
        <v>52</v>
      </c>
      <c r="K124" s="30">
        <v>0</v>
      </c>
      <c r="L124" s="16" t="s">
        <v>52</v>
      </c>
      <c r="M124" s="30"/>
      <c r="N124" s="16" t="s">
        <v>52</v>
      </c>
      <c r="O124" s="30"/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16" t="s">
        <v>1156</v>
      </c>
      <c r="X124" s="16" t="s">
        <v>52</v>
      </c>
      <c r="Y124" s="2" t="s">
        <v>52</v>
      </c>
      <c r="Z124" s="2" t="s">
        <v>52</v>
      </c>
      <c r="AA124" s="31"/>
      <c r="AB124" s="2" t="s">
        <v>52</v>
      </c>
    </row>
    <row r="125" spans="1:28" ht="30" customHeight="1" x14ac:dyDescent="0.3">
      <c r="A125" s="16" t="s">
        <v>496</v>
      </c>
      <c r="B125" s="16" t="s">
        <v>320</v>
      </c>
      <c r="C125" s="16" t="s">
        <v>495</v>
      </c>
      <c r="D125" s="29" t="s">
        <v>178</v>
      </c>
      <c r="E125" s="30">
        <v>0</v>
      </c>
      <c r="F125" s="16" t="s">
        <v>52</v>
      </c>
      <c r="G125" s="30"/>
      <c r="H125" s="16" t="s">
        <v>52</v>
      </c>
      <c r="I125" s="30">
        <v>0</v>
      </c>
      <c r="J125" s="16" t="s">
        <v>52</v>
      </c>
      <c r="K125" s="30">
        <v>0</v>
      </c>
      <c r="L125" s="16" t="s">
        <v>52</v>
      </c>
      <c r="M125" s="30"/>
      <c r="N125" s="16" t="s">
        <v>52</v>
      </c>
      <c r="O125" s="30"/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16" t="s">
        <v>1157</v>
      </c>
      <c r="X125" s="16" t="s">
        <v>52</v>
      </c>
      <c r="Y125" s="2" t="s">
        <v>52</v>
      </c>
      <c r="Z125" s="2" t="s">
        <v>52</v>
      </c>
      <c r="AA125" s="31"/>
      <c r="AB125" s="2" t="s">
        <v>52</v>
      </c>
    </row>
    <row r="126" spans="1:28" ht="30" customHeight="1" x14ac:dyDescent="0.3">
      <c r="A126" s="16" t="s">
        <v>485</v>
      </c>
      <c r="B126" s="16" t="s">
        <v>483</v>
      </c>
      <c r="C126" s="16" t="s">
        <v>484</v>
      </c>
      <c r="D126" s="29" t="s">
        <v>178</v>
      </c>
      <c r="E126" s="30">
        <v>0</v>
      </c>
      <c r="F126" s="16" t="s">
        <v>52</v>
      </c>
      <c r="G126" s="30"/>
      <c r="H126" s="16" t="s">
        <v>52</v>
      </c>
      <c r="I126" s="30">
        <v>0</v>
      </c>
      <c r="J126" s="16" t="s">
        <v>52</v>
      </c>
      <c r="K126" s="30">
        <v>0</v>
      </c>
      <c r="L126" s="16" t="s">
        <v>52</v>
      </c>
      <c r="M126" s="30">
        <v>0</v>
      </c>
      <c r="N126" s="16" t="s">
        <v>52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336</v>
      </c>
      <c r="V126" s="30">
        <f>SMALL(Q126:U126,COUNTIF(Q126:U126,0)+1)</f>
        <v>336</v>
      </c>
      <c r="W126" s="16" t="s">
        <v>1158</v>
      </c>
      <c r="X126" s="16" t="s">
        <v>52</v>
      </c>
      <c r="Y126" s="2" t="s">
        <v>52</v>
      </c>
      <c r="Z126" s="2" t="s">
        <v>52</v>
      </c>
      <c r="AA126" s="31"/>
      <c r="AB126" s="2" t="s">
        <v>52</v>
      </c>
    </row>
    <row r="127" spans="1:28" ht="30" customHeight="1" x14ac:dyDescent="0.3">
      <c r="A127" s="16" t="s">
        <v>489</v>
      </c>
      <c r="B127" s="16" t="s">
        <v>487</v>
      </c>
      <c r="C127" s="16" t="s">
        <v>488</v>
      </c>
      <c r="D127" s="29" t="s">
        <v>178</v>
      </c>
      <c r="E127" s="30">
        <v>0</v>
      </c>
      <c r="F127" s="16" t="s">
        <v>52</v>
      </c>
      <c r="G127" s="30"/>
      <c r="H127" s="16" t="s">
        <v>52</v>
      </c>
      <c r="I127" s="30">
        <v>0</v>
      </c>
      <c r="J127" s="16" t="s">
        <v>52</v>
      </c>
      <c r="K127" s="30">
        <v>0</v>
      </c>
      <c r="L127" s="16" t="s">
        <v>52</v>
      </c>
      <c r="M127" s="30">
        <v>0</v>
      </c>
      <c r="N127" s="16" t="s">
        <v>52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5040</v>
      </c>
      <c r="V127" s="30">
        <f>SMALL(Q127:U127,COUNTIF(Q127:U127,0)+1)</f>
        <v>5040</v>
      </c>
      <c r="W127" s="16" t="s">
        <v>1159</v>
      </c>
      <c r="X127" s="16" t="s">
        <v>52</v>
      </c>
      <c r="Y127" s="2" t="s">
        <v>52</v>
      </c>
      <c r="Z127" s="2" t="s">
        <v>52</v>
      </c>
      <c r="AA127" s="31"/>
      <c r="AB127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6.5" x14ac:dyDescent="0.3"/>
  <sheetData>
    <row r="1" spans="1:7" x14ac:dyDescent="0.3">
      <c r="A1" t="s">
        <v>1160</v>
      </c>
    </row>
    <row r="2" spans="1:7" x14ac:dyDescent="0.3">
      <c r="A2" s="1" t="s">
        <v>1161</v>
      </c>
      <c r="B2" t="s">
        <v>1092</v>
      </c>
      <c r="C2" s="1" t="s">
        <v>1162</v>
      </c>
    </row>
    <row r="3" spans="1:7" x14ac:dyDescent="0.3">
      <c r="A3" s="1" t="s">
        <v>1163</v>
      </c>
      <c r="B3" t="s">
        <v>1164</v>
      </c>
    </row>
    <row r="4" spans="1:7" x14ac:dyDescent="0.3">
      <c r="A4" s="1" t="s">
        <v>1165</v>
      </c>
      <c r="B4">
        <v>5</v>
      </c>
    </row>
    <row r="5" spans="1:7" x14ac:dyDescent="0.3">
      <c r="A5" s="1" t="s">
        <v>1166</v>
      </c>
      <c r="B5">
        <v>5</v>
      </c>
    </row>
    <row r="6" spans="1:7" x14ac:dyDescent="0.3">
      <c r="A6" s="1" t="s">
        <v>1167</v>
      </c>
      <c r="B6" t="s">
        <v>1168</v>
      </c>
    </row>
    <row r="7" spans="1:7" x14ac:dyDescent="0.3">
      <c r="A7" s="1" t="s">
        <v>1169</v>
      </c>
      <c r="B7" t="s">
        <v>1092</v>
      </c>
      <c r="C7">
        <v>1</v>
      </c>
    </row>
    <row r="8" spans="1:7" x14ac:dyDescent="0.3">
      <c r="A8" s="1" t="s">
        <v>1170</v>
      </c>
      <c r="B8" t="s">
        <v>1092</v>
      </c>
      <c r="C8">
        <v>2</v>
      </c>
    </row>
    <row r="9" spans="1:7" x14ac:dyDescent="0.3">
      <c r="A9" s="1" t="s">
        <v>1171</v>
      </c>
      <c r="B9" t="s">
        <v>979</v>
      </c>
      <c r="C9" t="s">
        <v>981</v>
      </c>
      <c r="D9" t="s">
        <v>982</v>
      </c>
      <c r="E9" t="s">
        <v>983</v>
      </c>
      <c r="F9" t="s">
        <v>984</v>
      </c>
      <c r="G9" t="s">
        <v>1172</v>
      </c>
    </row>
    <row r="10" spans="1:7" x14ac:dyDescent="0.3">
      <c r="A10" s="1" t="s">
        <v>1173</v>
      </c>
      <c r="B10">
        <v>1185</v>
      </c>
      <c r="C10">
        <v>0</v>
      </c>
      <c r="D10">
        <v>0</v>
      </c>
    </row>
    <row r="11" spans="1:7" x14ac:dyDescent="0.3">
      <c r="A11" s="1" t="s">
        <v>1174</v>
      </c>
      <c r="B11" t="s">
        <v>1175</v>
      </c>
      <c r="C11">
        <v>3</v>
      </c>
    </row>
    <row r="12" spans="1:7" x14ac:dyDescent="0.3">
      <c r="A12" s="1" t="s">
        <v>1176</v>
      </c>
      <c r="B12" t="s">
        <v>1175</v>
      </c>
      <c r="C12">
        <v>3</v>
      </c>
    </row>
    <row r="13" spans="1:7" x14ac:dyDescent="0.3">
      <c r="A13" s="1" t="s">
        <v>1177</v>
      </c>
      <c r="B13" t="s">
        <v>1175</v>
      </c>
      <c r="C13">
        <v>3</v>
      </c>
    </row>
    <row r="14" spans="1:7" x14ac:dyDescent="0.3">
      <c r="A14" s="1" t="s">
        <v>1178</v>
      </c>
      <c r="B14" t="s">
        <v>1175</v>
      </c>
      <c r="C14">
        <v>3</v>
      </c>
    </row>
    <row r="15" spans="1:7" x14ac:dyDescent="0.3">
      <c r="A15" s="1" t="s">
        <v>1179</v>
      </c>
      <c r="B15" t="s">
        <v>524</v>
      </c>
      <c r="C15" t="s">
        <v>1180</v>
      </c>
      <c r="D15" t="s">
        <v>1180</v>
      </c>
      <c r="E15" t="s">
        <v>1180</v>
      </c>
      <c r="F15" t="s">
        <v>1180</v>
      </c>
    </row>
    <row r="16" spans="1:7" x14ac:dyDescent="0.3">
      <c r="A16" s="1" t="s">
        <v>1181</v>
      </c>
      <c r="B16">
        <v>1.1100000000000001</v>
      </c>
      <c r="C16">
        <v>1.1200000000000001</v>
      </c>
    </row>
    <row r="17" spans="1:13" x14ac:dyDescent="0.3">
      <c r="A17" s="1" t="s">
        <v>1182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1183</v>
      </c>
      <c r="B18">
        <v>1.25</v>
      </c>
      <c r="C18">
        <v>1.071</v>
      </c>
    </row>
    <row r="19" spans="1:13" x14ac:dyDescent="0.3">
      <c r="A19" s="1" t="s">
        <v>1184</v>
      </c>
    </row>
    <row r="20" spans="1:13" x14ac:dyDescent="0.3">
      <c r="A20" s="1" t="s">
        <v>1185</v>
      </c>
      <c r="B20" s="1" t="s">
        <v>1092</v>
      </c>
      <c r="C20">
        <v>1</v>
      </c>
    </row>
    <row r="21" spans="1:13" x14ac:dyDescent="0.3">
      <c r="A21" t="s">
        <v>1187</v>
      </c>
      <c r="B21" t="s">
        <v>1188</v>
      </c>
      <c r="C21" t="s">
        <v>1189</v>
      </c>
    </row>
    <row r="22" spans="1:13" x14ac:dyDescent="0.3">
      <c r="A22">
        <v>1</v>
      </c>
      <c r="B22" s="1" t="s">
        <v>1190</v>
      </c>
      <c r="C22" s="1" t="s">
        <v>1191</v>
      </c>
    </row>
    <row r="23" spans="1:13" x14ac:dyDescent="0.3">
      <c r="A23">
        <v>2</v>
      </c>
      <c r="B23" s="1" t="s">
        <v>1192</v>
      </c>
      <c r="C23" s="1" t="s">
        <v>1193</v>
      </c>
    </row>
    <row r="24" spans="1:13" x14ac:dyDescent="0.3">
      <c r="A24">
        <v>3</v>
      </c>
      <c r="B24" s="1" t="s">
        <v>1194</v>
      </c>
      <c r="C24" s="1" t="s">
        <v>1195</v>
      </c>
    </row>
    <row r="25" spans="1:13" x14ac:dyDescent="0.3">
      <c r="A25">
        <v>4</v>
      </c>
      <c r="B25" s="1" t="s">
        <v>1196</v>
      </c>
      <c r="C25" s="1" t="s">
        <v>1197</v>
      </c>
    </row>
    <row r="26" spans="1:13" x14ac:dyDescent="0.3">
      <c r="A26">
        <v>5</v>
      </c>
      <c r="B26" s="1" t="s">
        <v>1198</v>
      </c>
      <c r="C26" s="1" t="s">
        <v>52</v>
      </c>
    </row>
    <row r="27" spans="1:13" x14ac:dyDescent="0.3">
      <c r="A27">
        <v>6</v>
      </c>
      <c r="B27" s="1" t="s">
        <v>1199</v>
      </c>
      <c r="C27" s="1" t="s">
        <v>52</v>
      </c>
    </row>
    <row r="28" spans="1:13" x14ac:dyDescent="0.3">
      <c r="A28">
        <v>7</v>
      </c>
      <c r="B28" s="1" t="s">
        <v>1200</v>
      </c>
      <c r="C28" s="1" t="s">
        <v>52</v>
      </c>
    </row>
    <row r="29" spans="1:13" x14ac:dyDescent="0.3">
      <c r="A29">
        <v>8</v>
      </c>
      <c r="B29" s="1" t="s">
        <v>292</v>
      </c>
      <c r="C29" s="1" t="s">
        <v>52</v>
      </c>
    </row>
    <row r="30" spans="1:13" x14ac:dyDescent="0.3">
      <c r="A30">
        <v>9</v>
      </c>
      <c r="B30" s="1" t="s">
        <v>1201</v>
      </c>
      <c r="C30" s="1" t="s">
        <v>52</v>
      </c>
    </row>
    <row r="43" spans="1:2" x14ac:dyDescent="0.3">
      <c r="A43" t="s">
        <v>1186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원가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공종별내역서!Print_Area</vt:lpstr>
      <vt:lpstr>공종별집계표!Print_Area</vt:lpstr>
      <vt:lpstr>단가대비표!Print_Area</vt:lpstr>
      <vt:lpstr>원가!Print_Area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2026-09-30T01:09:04Z</dcterms:created>
  <dcterms:modified xsi:type="dcterms:W3CDTF">2026-10-06T01:36:58Z</dcterms:modified>
</cp:coreProperties>
</file>