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8_{1590192D-3822-432B-AC9B-D4F47448D6F3}" xr6:coauthVersionLast="47" xr6:coauthVersionMax="47" xr10:uidLastSave="{00000000-0000-0000-0000-000000000000}"/>
  <bookViews>
    <workbookView xWindow="-28920" yWindow="-120" windowWidth="29040" windowHeight="15720" tabRatio="956" firstSheet="12" activeTab="12" xr2:uid="{1A49F592-C297-4B62-B5CB-2D15655D3800}"/>
  </bookViews>
  <sheets>
    <sheet name="기초자료" sheetId="100" state="hidden" r:id="rId1"/>
    <sheet name="간지" sheetId="6" state="hidden" r:id="rId2"/>
    <sheet name="속지" sheetId="118" state="hidden" r:id="rId3"/>
    <sheet name="표지설계서" sheetId="5" state="hidden" r:id="rId4"/>
    <sheet name="목차" sheetId="4" state="hidden" r:id="rId5"/>
    <sheet name="설계사진" sheetId="92" state="hidden" r:id="rId6"/>
    <sheet name="설계설명서" sheetId="50" state="hidden" r:id="rId7"/>
    <sheet name="예정공정표" sheetId="11" state="hidden" r:id="rId8"/>
    <sheet name="공정별 소요인원" sheetId="113" state="hidden" r:id="rId9"/>
    <sheet name="시방서" sheetId="2" state="hidden" r:id="rId10"/>
    <sheet name="필지별조서" sheetId="76" state="hidden" r:id="rId11"/>
    <sheet name="표준지좌표" sheetId="139" state="hidden" r:id="rId12"/>
    <sheet name="공사원가계산서" sheetId="47" r:id="rId13"/>
    <sheet name="총괄내역서" sheetId="132" r:id="rId14"/>
    <sheet name="내역서" sheetId="131" r:id="rId15"/>
    <sheet name="뿌리굴취" sheetId="177" state="hidden" r:id="rId16"/>
    <sheet name="살포" sheetId="185" state="hidden" r:id="rId17"/>
    <sheet name="덩굴걷기" sheetId="189" state="hidden" r:id="rId18"/>
    <sheet name="1-1" sheetId="201" state="hidden" r:id="rId19"/>
    <sheet name="1111" sheetId="202" state="hidden" r:id="rId20"/>
    <sheet name="1-2" sheetId="226" state="hidden" r:id="rId21"/>
    <sheet name="1-3(약제)" sheetId="203" state="hidden" r:id="rId22"/>
    <sheet name="2-1" sheetId="204" state="hidden" r:id="rId23"/>
    <sheet name="2-2" sheetId="205" state="hidden" r:id="rId24"/>
    <sheet name="2-3" sheetId="206" state="hidden" r:id="rId25"/>
    <sheet name="2-4" sheetId="207" state="hidden" r:id="rId26"/>
    <sheet name="2-5" sheetId="228" state="hidden" r:id="rId27"/>
    <sheet name="4-1" sheetId="209" state="hidden" r:id="rId28"/>
    <sheet name="4-2" sheetId="210" state="hidden" r:id="rId29"/>
    <sheet name="5-1" sheetId="211" state="hidden" r:id="rId30"/>
    <sheet name="6-1" sheetId="212" state="hidden" r:id="rId31"/>
    <sheet name="6-2" sheetId="213" state="hidden" r:id="rId32"/>
    <sheet name="소1-1" sheetId="154" state="hidden" r:id="rId33"/>
    <sheet name="소5" sheetId="196" state="hidden" r:id="rId34"/>
    <sheet name="소6" sheetId="198" state="hidden" r:id="rId35"/>
    <sheet name="소7" sheetId="200" state="hidden" r:id="rId36"/>
    <sheet name="111111" sheetId="214" state="hidden" r:id="rId37"/>
    <sheet name="소1-2" sheetId="215" state="hidden" r:id="rId38"/>
    <sheet name="소1-3" sheetId="216" state="hidden" r:id="rId39"/>
    <sheet name="소2-2" sheetId="217" state="hidden" r:id="rId40"/>
    <sheet name="소2-3" sheetId="218" state="hidden" r:id="rId41"/>
    <sheet name="소2-4" sheetId="219" state="hidden" r:id="rId42"/>
    <sheet name="소2-5" sheetId="220" state="hidden" r:id="rId43"/>
    <sheet name="소4-1" sheetId="221" state="hidden" r:id="rId44"/>
    <sheet name="소4-2" sheetId="222" state="hidden" r:id="rId45"/>
    <sheet name="소5-1" sheetId="223" state="hidden" r:id="rId46"/>
    <sheet name="소6-1" sheetId="224" state="hidden" r:id="rId47"/>
    <sheet name="소6-2" sheetId="225" state="hidden" r:id="rId48"/>
    <sheet name="입력1-1" sheetId="238" state="hidden" r:id="rId49"/>
    <sheet name="본수1-1" sheetId="239" state="hidden" r:id="rId50"/>
    <sheet name="야장1-1" sheetId="240" state="hidden" r:id="rId51"/>
    <sheet name="노임단가등" sheetId="184" state="hidden" r:id="rId52"/>
  </sheets>
  <externalReferences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</externalReferences>
  <definedNames>
    <definedName name="_Fill" localSheetId="18" hidden="1">#REF!</definedName>
    <definedName name="_Fill" localSheetId="19" hidden="1">#REF!</definedName>
    <definedName name="_Fill" localSheetId="36" hidden="1">#REF!</definedName>
    <definedName name="_Fill" localSheetId="20" hidden="1">#REF!</definedName>
    <definedName name="_Fill" localSheetId="21" hidden="1">#REF!</definedName>
    <definedName name="_Fill" localSheetId="22" hidden="1">#REF!</definedName>
    <definedName name="_Fill" localSheetId="23" hidden="1">#REF!</definedName>
    <definedName name="_Fill" localSheetId="24" hidden="1">#REF!</definedName>
    <definedName name="_Fill" localSheetId="25" hidden="1">#REF!</definedName>
    <definedName name="_Fill" localSheetId="26" hidden="1">#REF!</definedName>
    <definedName name="_Fill" localSheetId="27" hidden="1">#REF!</definedName>
    <definedName name="_Fill" localSheetId="28" hidden="1">#REF!</definedName>
    <definedName name="_Fill" localSheetId="29" hidden="1">#REF!</definedName>
    <definedName name="_Fill" localSheetId="30" hidden="1">#REF!</definedName>
    <definedName name="_Fill" localSheetId="31" hidden="1">#REF!</definedName>
    <definedName name="_Fill" localSheetId="12" hidden="1">#REF!</definedName>
    <definedName name="_Fill" localSheetId="8" hidden="1">#REF!</definedName>
    <definedName name="_Fill" localSheetId="14" hidden="1">#REF!</definedName>
    <definedName name="_Fill" localSheetId="51" hidden="1">#REF!</definedName>
    <definedName name="_Fill" localSheetId="17" hidden="1">#REF!</definedName>
    <definedName name="_Fill" localSheetId="15" hidden="1">#REF!</definedName>
    <definedName name="_Fill" localSheetId="16" hidden="1">#REF!</definedName>
    <definedName name="_Fill" localSheetId="32" hidden="1">#REF!</definedName>
    <definedName name="_Fill" localSheetId="37" hidden="1">#REF!</definedName>
    <definedName name="_Fill" localSheetId="38" hidden="1">#REF!</definedName>
    <definedName name="_Fill" localSheetId="39" hidden="1">#REF!</definedName>
    <definedName name="_Fill" localSheetId="40" hidden="1">#REF!</definedName>
    <definedName name="_Fill" localSheetId="41" hidden="1">#REF!</definedName>
    <definedName name="_Fill" localSheetId="42" hidden="1">#REF!</definedName>
    <definedName name="_Fill" localSheetId="43" hidden="1">#REF!</definedName>
    <definedName name="_Fill" localSheetId="44" hidden="1">#REF!</definedName>
    <definedName name="_Fill" localSheetId="33" hidden="1">#REF!</definedName>
    <definedName name="_Fill" localSheetId="45" hidden="1">#REF!</definedName>
    <definedName name="_Fill" localSheetId="34" hidden="1">#REF!</definedName>
    <definedName name="_Fill" localSheetId="46" hidden="1">#REF!</definedName>
    <definedName name="_Fill" localSheetId="47" hidden="1">#REF!</definedName>
    <definedName name="_Fill" localSheetId="35" hidden="1">#REF!</definedName>
    <definedName name="_Fill" localSheetId="10" hidden="1">#REF!</definedName>
    <definedName name="_Fill" hidden="1">#REF!</definedName>
    <definedName name="_xlnm._FilterDatabase" localSheetId="49" hidden="1">'본수1-1'!$A$1:$K$48</definedName>
    <definedName name="_Key1" localSheetId="18" hidden="1">#REF!</definedName>
    <definedName name="_Key1" localSheetId="19" hidden="1">#REF!</definedName>
    <definedName name="_Key1" localSheetId="36" hidden="1">#REF!</definedName>
    <definedName name="_Key1" localSheetId="20" hidden="1">#REF!</definedName>
    <definedName name="_Key1" localSheetId="21" hidden="1">#REF!</definedName>
    <definedName name="_Key1" localSheetId="22" hidden="1">#REF!</definedName>
    <definedName name="_Key1" localSheetId="23" hidden="1">#REF!</definedName>
    <definedName name="_Key1" localSheetId="24" hidden="1">#REF!</definedName>
    <definedName name="_Key1" localSheetId="25" hidden="1">#REF!</definedName>
    <definedName name="_Key1" localSheetId="26" hidden="1">#REF!</definedName>
    <definedName name="_Key1" localSheetId="27" hidden="1">#REF!</definedName>
    <definedName name="_Key1" localSheetId="28" hidden="1">#REF!</definedName>
    <definedName name="_Key1" localSheetId="29" hidden="1">#REF!</definedName>
    <definedName name="_Key1" localSheetId="30" hidden="1">#REF!</definedName>
    <definedName name="_Key1" localSheetId="31" hidden="1">#REF!</definedName>
    <definedName name="_Key1" localSheetId="12" hidden="1">#REF!</definedName>
    <definedName name="_Key1" localSheetId="8" hidden="1">#REF!</definedName>
    <definedName name="_Key1" localSheetId="14" hidden="1">#REF!</definedName>
    <definedName name="_Key1" localSheetId="51" hidden="1">#REF!</definedName>
    <definedName name="_Key1" localSheetId="17" hidden="1">#REF!</definedName>
    <definedName name="_Key1" localSheetId="15" hidden="1">#REF!</definedName>
    <definedName name="_Key1" localSheetId="16" hidden="1">#REF!</definedName>
    <definedName name="_Key1" localSheetId="32" hidden="1">#REF!</definedName>
    <definedName name="_Key1" localSheetId="37" hidden="1">#REF!</definedName>
    <definedName name="_Key1" localSheetId="38" hidden="1">#REF!</definedName>
    <definedName name="_Key1" localSheetId="39" hidden="1">#REF!</definedName>
    <definedName name="_Key1" localSheetId="40" hidden="1">#REF!</definedName>
    <definedName name="_Key1" localSheetId="41" hidden="1">#REF!</definedName>
    <definedName name="_Key1" localSheetId="42" hidden="1">#REF!</definedName>
    <definedName name="_Key1" localSheetId="43" hidden="1">#REF!</definedName>
    <definedName name="_Key1" localSheetId="44" hidden="1">#REF!</definedName>
    <definedName name="_Key1" localSheetId="33" hidden="1">#REF!</definedName>
    <definedName name="_Key1" localSheetId="45" hidden="1">#REF!</definedName>
    <definedName name="_Key1" localSheetId="34" hidden="1">#REF!</definedName>
    <definedName name="_Key1" localSheetId="46" hidden="1">#REF!</definedName>
    <definedName name="_Key1" localSheetId="47" hidden="1">#REF!</definedName>
    <definedName name="_Key1" localSheetId="35" hidden="1">#REF!</definedName>
    <definedName name="_Key1" localSheetId="10" hidden="1">#REF!</definedName>
    <definedName name="_Key1" hidden="1">#REF!</definedName>
    <definedName name="_Key2" localSheetId="18" hidden="1">#REF!</definedName>
    <definedName name="_Key2" localSheetId="19" hidden="1">#REF!</definedName>
    <definedName name="_Key2" localSheetId="36" hidden="1">#REF!</definedName>
    <definedName name="_Key2" localSheetId="20" hidden="1">#REF!</definedName>
    <definedName name="_Key2" localSheetId="21" hidden="1">#REF!</definedName>
    <definedName name="_Key2" localSheetId="22" hidden="1">#REF!</definedName>
    <definedName name="_Key2" localSheetId="23" hidden="1">#REF!</definedName>
    <definedName name="_Key2" localSheetId="24" hidden="1">#REF!</definedName>
    <definedName name="_Key2" localSheetId="25" hidden="1">#REF!</definedName>
    <definedName name="_Key2" localSheetId="26" hidden="1">#REF!</definedName>
    <definedName name="_Key2" localSheetId="27" hidden="1">#REF!</definedName>
    <definedName name="_Key2" localSheetId="28" hidden="1">#REF!</definedName>
    <definedName name="_Key2" localSheetId="29" hidden="1">#REF!</definedName>
    <definedName name="_Key2" localSheetId="30" hidden="1">#REF!</definedName>
    <definedName name="_Key2" localSheetId="31" hidden="1">#REF!</definedName>
    <definedName name="_Key2" localSheetId="12" hidden="1">#REF!</definedName>
    <definedName name="_Key2" localSheetId="8" hidden="1">#REF!</definedName>
    <definedName name="_Key2" localSheetId="51" hidden="1">[1]설계내역서!$C$21</definedName>
    <definedName name="_Key2" localSheetId="17" hidden="1">#REF!</definedName>
    <definedName name="_Key2" localSheetId="15" hidden="1">#REF!</definedName>
    <definedName name="_Key2" localSheetId="16" hidden="1">#REF!</definedName>
    <definedName name="_Key2" localSheetId="32" hidden="1">#REF!</definedName>
    <definedName name="_Key2" localSheetId="37" hidden="1">#REF!</definedName>
    <definedName name="_Key2" localSheetId="38" hidden="1">#REF!</definedName>
    <definedName name="_Key2" localSheetId="39" hidden="1">#REF!</definedName>
    <definedName name="_Key2" localSheetId="40" hidden="1">#REF!</definedName>
    <definedName name="_Key2" localSheetId="41" hidden="1">#REF!</definedName>
    <definedName name="_Key2" localSheetId="42" hidden="1">#REF!</definedName>
    <definedName name="_Key2" localSheetId="43" hidden="1">#REF!</definedName>
    <definedName name="_Key2" localSheetId="44" hidden="1">#REF!</definedName>
    <definedName name="_Key2" localSheetId="33" hidden="1">#REF!</definedName>
    <definedName name="_Key2" localSheetId="45" hidden="1">#REF!</definedName>
    <definedName name="_Key2" localSheetId="34" hidden="1">#REF!</definedName>
    <definedName name="_Key2" localSheetId="46" hidden="1">#REF!</definedName>
    <definedName name="_Key2" localSheetId="47" hidden="1">#REF!</definedName>
    <definedName name="_Key2" localSheetId="35" hidden="1">#REF!</definedName>
    <definedName name="_Key2" hidden="1">#REF!</definedName>
    <definedName name="_Order1" localSheetId="51" hidden="1">255</definedName>
    <definedName name="_Order1" hidden="1">255</definedName>
    <definedName name="_Order2" localSheetId="51" hidden="1">255</definedName>
    <definedName name="_Order2" hidden="1">255</definedName>
    <definedName name="_Sort" localSheetId="18" hidden="1">#REF!</definedName>
    <definedName name="_Sort" localSheetId="19" hidden="1">#REF!</definedName>
    <definedName name="_Sort" localSheetId="36" hidden="1">#REF!</definedName>
    <definedName name="_Sort" localSheetId="20" hidden="1">#REF!</definedName>
    <definedName name="_Sort" localSheetId="21" hidden="1">#REF!</definedName>
    <definedName name="_Sort" localSheetId="22" hidden="1">#REF!</definedName>
    <definedName name="_Sort" localSheetId="23" hidden="1">#REF!</definedName>
    <definedName name="_Sort" localSheetId="24" hidden="1">#REF!</definedName>
    <definedName name="_Sort" localSheetId="25" hidden="1">#REF!</definedName>
    <definedName name="_Sort" localSheetId="26" hidden="1">#REF!</definedName>
    <definedName name="_Sort" localSheetId="27" hidden="1">#REF!</definedName>
    <definedName name="_Sort" localSheetId="28" hidden="1">#REF!</definedName>
    <definedName name="_Sort" localSheetId="29" hidden="1">#REF!</definedName>
    <definedName name="_Sort" localSheetId="30" hidden="1">#REF!</definedName>
    <definedName name="_Sort" localSheetId="31" hidden="1">#REF!</definedName>
    <definedName name="_Sort" localSheetId="12" hidden="1">#REF!</definedName>
    <definedName name="_Sort" localSheetId="8" hidden="1">#REF!</definedName>
    <definedName name="_Sort" localSheetId="51" hidden="1">#REF!</definedName>
    <definedName name="_Sort" localSheetId="17" hidden="1">#REF!</definedName>
    <definedName name="_Sort" localSheetId="15" hidden="1">#REF!</definedName>
    <definedName name="_Sort" localSheetId="16" hidden="1">#REF!</definedName>
    <definedName name="_Sort" localSheetId="32" hidden="1">#REF!</definedName>
    <definedName name="_Sort" localSheetId="37" hidden="1">#REF!</definedName>
    <definedName name="_Sort" localSheetId="38" hidden="1">#REF!</definedName>
    <definedName name="_Sort" localSheetId="39" hidden="1">#REF!</definedName>
    <definedName name="_Sort" localSheetId="40" hidden="1">#REF!</definedName>
    <definedName name="_Sort" localSheetId="41" hidden="1">#REF!</definedName>
    <definedName name="_Sort" localSheetId="42" hidden="1">#REF!</definedName>
    <definedName name="_Sort" localSheetId="43" hidden="1">#REF!</definedName>
    <definedName name="_Sort" localSheetId="44" hidden="1">#REF!</definedName>
    <definedName name="_Sort" localSheetId="33" hidden="1">#REF!</definedName>
    <definedName name="_Sort" localSheetId="45" hidden="1">#REF!</definedName>
    <definedName name="_Sort" localSheetId="34" hidden="1">#REF!</definedName>
    <definedName name="_Sort" localSheetId="46" hidden="1">#REF!</definedName>
    <definedName name="_Sort" localSheetId="47" hidden="1">#REF!</definedName>
    <definedName name="_Sort" localSheetId="35" hidden="1">#REF!</definedName>
    <definedName name="_Sort" hidden="1">#REF!</definedName>
    <definedName name="\a">#REF!</definedName>
    <definedName name="\c">#REF!</definedName>
    <definedName name="\l">#REF!</definedName>
    <definedName name="\m">#REF!</definedName>
    <definedName name="\q">#REF!</definedName>
    <definedName name="\x">#REF!</definedName>
    <definedName name="\z">#REF!</definedName>
    <definedName name="A">#REF!</definedName>
    <definedName name="aa">#REF!</definedName>
    <definedName name="ap_s_t">#REF!</definedName>
    <definedName name="as" localSheetId="18" hidden="1">#REF!</definedName>
    <definedName name="as" localSheetId="19" hidden="1">#REF!</definedName>
    <definedName name="as" localSheetId="36" hidden="1">#REF!</definedName>
    <definedName name="as" localSheetId="20" hidden="1">#REF!</definedName>
    <definedName name="as" localSheetId="21" hidden="1">#REF!</definedName>
    <definedName name="as" localSheetId="22" hidden="1">#REF!</definedName>
    <definedName name="as" localSheetId="23" hidden="1">#REF!</definedName>
    <definedName name="as" localSheetId="24" hidden="1">#REF!</definedName>
    <definedName name="as" localSheetId="25" hidden="1">#REF!</definedName>
    <definedName name="as" localSheetId="26" hidden="1">#REF!</definedName>
    <definedName name="as" localSheetId="27" hidden="1">#REF!</definedName>
    <definedName name="as" localSheetId="28" hidden="1">#REF!</definedName>
    <definedName name="as" localSheetId="29" hidden="1">#REF!</definedName>
    <definedName name="as" localSheetId="30" hidden="1">#REF!</definedName>
    <definedName name="as" localSheetId="31" hidden="1">#REF!</definedName>
    <definedName name="as" localSheetId="14" hidden="1">#REF!</definedName>
    <definedName name="as" localSheetId="51" hidden="1">#REF!</definedName>
    <definedName name="as" localSheetId="17" hidden="1">#REF!</definedName>
    <definedName name="as" localSheetId="15" hidden="1">#REF!</definedName>
    <definedName name="as" localSheetId="16" hidden="1">#REF!</definedName>
    <definedName name="as" localSheetId="32" hidden="1">#REF!</definedName>
    <definedName name="as" localSheetId="37" hidden="1">#REF!</definedName>
    <definedName name="as" localSheetId="38" hidden="1">#REF!</definedName>
    <definedName name="as" localSheetId="39" hidden="1">#REF!</definedName>
    <definedName name="as" localSheetId="40" hidden="1">#REF!</definedName>
    <definedName name="as" localSheetId="41" hidden="1">#REF!</definedName>
    <definedName name="as" localSheetId="42" hidden="1">#REF!</definedName>
    <definedName name="as" localSheetId="43" hidden="1">#REF!</definedName>
    <definedName name="as" localSheetId="44" hidden="1">#REF!</definedName>
    <definedName name="as" localSheetId="33" hidden="1">#REF!</definedName>
    <definedName name="as" localSheetId="45" hidden="1">#REF!</definedName>
    <definedName name="as" localSheetId="34" hidden="1">#REF!</definedName>
    <definedName name="as" localSheetId="46" hidden="1">#REF!</definedName>
    <definedName name="as" localSheetId="47" hidden="1">#REF!</definedName>
    <definedName name="as" localSheetId="35" hidden="1">#REF!</definedName>
    <definedName name="as" hidden="1">#REF!</definedName>
    <definedName name="b">#REF!</definedName>
    <definedName name="B5B">[2]교각1!#REF!</definedName>
    <definedName name="B6B">[2]교각1!#REF!</definedName>
    <definedName name="B7B">[2]교각1!#REF!</definedName>
    <definedName name="BOM_OF_ECP">#REF!</definedName>
    <definedName name="Bust">#REF!</definedName>
    <definedName name="CCC">#REF!</definedName>
    <definedName name="Continue">#REF!</definedName>
    <definedName name="COPING_L">'[3]COPING-1'!#REF!</definedName>
    <definedName name="COPING_W">'[3]COPING-1'!#REF!</definedName>
    <definedName name="_xlnm.Criteria">#REF!</definedName>
    <definedName name="d" localSheetId="21">#REF!</definedName>
    <definedName name="d" localSheetId="17">#REF!</definedName>
    <definedName name="d" localSheetId="16">#REF!</definedName>
    <definedName name="d" localSheetId="33">#REF!</definedName>
    <definedName name="d" localSheetId="34">#REF!</definedName>
    <definedName name="d" localSheetId="35">#REF!</definedName>
    <definedName name="d">#REF!</definedName>
    <definedName name="_xlnm.Database">#REF!</definedName>
    <definedName name="ddd">#REF!</definedName>
    <definedName name="DIA">[2]교각1!#REF!</definedName>
    <definedName name="Document_array">{"Book1"}</definedName>
    <definedName name="Documents_array">#REF!</definedName>
    <definedName name="ee">[4]일위대가!#REF!</definedName>
    <definedName name="F1F">[2]교각1!#REF!</definedName>
    <definedName name="F2F">[2]교각1!#REF!</definedName>
    <definedName name="F3F">[2]교각1!#REF!</definedName>
    <definedName name="FEEL">#REF!</definedName>
    <definedName name="FN">[2]교각1!#REF!</definedName>
    <definedName name="ford2">'[3]역T형교대-2수량'!#REF!</definedName>
    <definedName name="GEMCO" localSheetId="18" hidden="1">#REF!</definedName>
    <definedName name="GEMCO" localSheetId="19" hidden="1">#REF!</definedName>
    <definedName name="GEMCO" localSheetId="36" hidden="1">#REF!</definedName>
    <definedName name="GEMCO" localSheetId="20" hidden="1">#REF!</definedName>
    <definedName name="GEMCO" localSheetId="21" hidden="1">#REF!</definedName>
    <definedName name="GEMCO" localSheetId="22" hidden="1">#REF!</definedName>
    <definedName name="GEMCO" localSheetId="23" hidden="1">#REF!</definedName>
    <definedName name="GEMCO" localSheetId="24" hidden="1">#REF!</definedName>
    <definedName name="GEMCO" localSheetId="25" hidden="1">#REF!</definedName>
    <definedName name="GEMCO" localSheetId="26" hidden="1">#REF!</definedName>
    <definedName name="GEMCO" localSheetId="27" hidden="1">#REF!</definedName>
    <definedName name="GEMCO" localSheetId="28" hidden="1">#REF!</definedName>
    <definedName name="GEMCO" localSheetId="29" hidden="1">#REF!</definedName>
    <definedName name="GEMCO" localSheetId="30" hidden="1">#REF!</definedName>
    <definedName name="GEMCO" localSheetId="31" hidden="1">#REF!</definedName>
    <definedName name="GEMCO" localSheetId="14" hidden="1">#REF!</definedName>
    <definedName name="GEMCO" localSheetId="51" hidden="1">#REF!</definedName>
    <definedName name="GEMCO" localSheetId="17" hidden="1">#REF!</definedName>
    <definedName name="GEMCO" localSheetId="15" hidden="1">#REF!</definedName>
    <definedName name="GEMCO" localSheetId="16" hidden="1">#REF!</definedName>
    <definedName name="GEMCO" localSheetId="32" hidden="1">#REF!</definedName>
    <definedName name="GEMCO" localSheetId="37" hidden="1">#REF!</definedName>
    <definedName name="GEMCO" localSheetId="38" hidden="1">#REF!</definedName>
    <definedName name="GEMCO" localSheetId="39" hidden="1">#REF!</definedName>
    <definedName name="GEMCO" localSheetId="40" hidden="1">#REF!</definedName>
    <definedName name="GEMCO" localSheetId="41" hidden="1">#REF!</definedName>
    <definedName name="GEMCO" localSheetId="42" hidden="1">#REF!</definedName>
    <definedName name="GEMCO" localSheetId="43" hidden="1">#REF!</definedName>
    <definedName name="GEMCO" localSheetId="44" hidden="1">#REF!</definedName>
    <definedName name="GEMCO" localSheetId="33" hidden="1">#REF!</definedName>
    <definedName name="GEMCO" localSheetId="45" hidden="1">#REF!</definedName>
    <definedName name="GEMCO" localSheetId="34" hidden="1">#REF!</definedName>
    <definedName name="GEMCO" localSheetId="46" hidden="1">#REF!</definedName>
    <definedName name="GEMCO" localSheetId="47" hidden="1">#REF!</definedName>
    <definedName name="GEMCO" localSheetId="35" hidden="1">#REF!</definedName>
    <definedName name="GEMCO" hidden="1">#REF!</definedName>
    <definedName name="hardwar" localSheetId="18" hidden="1">#REF!</definedName>
    <definedName name="hardwar" localSheetId="19" hidden="1">#REF!</definedName>
    <definedName name="hardwar" localSheetId="36" hidden="1">#REF!</definedName>
    <definedName name="hardwar" localSheetId="20" hidden="1">#REF!</definedName>
    <definedName name="hardwar" localSheetId="21" hidden="1">#REF!</definedName>
    <definedName name="hardwar" localSheetId="22" hidden="1">#REF!</definedName>
    <definedName name="hardwar" localSheetId="23" hidden="1">#REF!</definedName>
    <definedName name="hardwar" localSheetId="24" hidden="1">#REF!</definedName>
    <definedName name="hardwar" localSheetId="25" hidden="1">#REF!</definedName>
    <definedName name="hardwar" localSheetId="26" hidden="1">#REF!</definedName>
    <definedName name="hardwar" localSheetId="27" hidden="1">#REF!</definedName>
    <definedName name="hardwar" localSheetId="28" hidden="1">#REF!</definedName>
    <definedName name="hardwar" localSheetId="29" hidden="1">#REF!</definedName>
    <definedName name="hardwar" localSheetId="30" hidden="1">#REF!</definedName>
    <definedName name="hardwar" localSheetId="31" hidden="1">#REF!</definedName>
    <definedName name="hardwar" localSheetId="14" hidden="1">#REF!</definedName>
    <definedName name="hardwar" localSheetId="51" hidden="1">#REF!</definedName>
    <definedName name="hardwar" localSheetId="17" hidden="1">#REF!</definedName>
    <definedName name="hardwar" localSheetId="15" hidden="1">#REF!</definedName>
    <definedName name="hardwar" localSheetId="16" hidden="1">#REF!</definedName>
    <definedName name="hardwar" localSheetId="32" hidden="1">#REF!</definedName>
    <definedName name="hardwar" localSheetId="37" hidden="1">#REF!</definedName>
    <definedName name="hardwar" localSheetId="38" hidden="1">#REF!</definedName>
    <definedName name="hardwar" localSheetId="39" hidden="1">#REF!</definedName>
    <definedName name="hardwar" localSheetId="40" hidden="1">#REF!</definedName>
    <definedName name="hardwar" localSheetId="41" hidden="1">#REF!</definedName>
    <definedName name="hardwar" localSheetId="42" hidden="1">#REF!</definedName>
    <definedName name="hardwar" localSheetId="43" hidden="1">#REF!</definedName>
    <definedName name="hardwar" localSheetId="44" hidden="1">#REF!</definedName>
    <definedName name="hardwar" localSheetId="33" hidden="1">#REF!</definedName>
    <definedName name="hardwar" localSheetId="45" hidden="1">#REF!</definedName>
    <definedName name="hardwar" localSheetId="34" hidden="1">#REF!</definedName>
    <definedName name="hardwar" localSheetId="46" hidden="1">#REF!</definedName>
    <definedName name="hardwar" localSheetId="47" hidden="1">#REF!</definedName>
    <definedName name="hardwar" localSheetId="35" hidden="1">#REF!</definedName>
    <definedName name="hardwar" hidden="1">#REF!</definedName>
    <definedName name="Hello">#REF!</definedName>
    <definedName name="HH">[2]교각1!#REF!</definedName>
    <definedName name="HS">[2]교각1!#REF!</definedName>
    <definedName name="I">#REF!</definedName>
    <definedName name="l">#REF!</definedName>
    <definedName name="Macro1" localSheetId="18">'[5]ⴭⴭⴭⴭ'!Macro1</definedName>
    <definedName name="Macro1" localSheetId="19">'[5]ⴭⴭⴭⴭ'!Macro1</definedName>
    <definedName name="Macro1" localSheetId="36">'[5]ⴭⴭⴭⴭ'!Macro1</definedName>
    <definedName name="Macro1" localSheetId="20">'[5]ⴭⴭⴭⴭ'!Macro1</definedName>
    <definedName name="Macro1" localSheetId="21">'[5]ⴭⴭⴭⴭ'!Macro1</definedName>
    <definedName name="Macro1" localSheetId="22">'[5]ⴭⴭⴭⴭ'!Macro1</definedName>
    <definedName name="Macro1" localSheetId="23">'[5]ⴭⴭⴭⴭ'!Macro1</definedName>
    <definedName name="Macro1" localSheetId="24">'[5]ⴭⴭⴭⴭ'!Macro1</definedName>
    <definedName name="Macro1" localSheetId="25">'[5]ⴭⴭⴭⴭ'!Macro1</definedName>
    <definedName name="Macro1" localSheetId="26">'[5]ⴭⴭⴭⴭ'!Macro1</definedName>
    <definedName name="Macro1" localSheetId="27">'[5]ⴭⴭⴭⴭ'!Macro1</definedName>
    <definedName name="Macro1" localSheetId="28">'[5]ⴭⴭⴭⴭ'!Macro1</definedName>
    <definedName name="Macro1" localSheetId="29">'[5]ⴭⴭⴭⴭ'!Macro1</definedName>
    <definedName name="Macro1" localSheetId="30">'[5]ⴭⴭⴭⴭ'!Macro1</definedName>
    <definedName name="Macro1" localSheetId="31">'[5]ⴭⴭⴭⴭ'!Macro1</definedName>
    <definedName name="Macro1" localSheetId="17">'[5]ⴭⴭⴭⴭ'!Macro1</definedName>
    <definedName name="Macro1" localSheetId="16">'[5]ⴭⴭⴭⴭ'!Macro1</definedName>
    <definedName name="Macro1" localSheetId="37">'[5]ⴭⴭⴭⴭ'!Macro1</definedName>
    <definedName name="Macro1" localSheetId="38">'[5]ⴭⴭⴭⴭ'!Macro1</definedName>
    <definedName name="Macro1" localSheetId="39">'[5]ⴭⴭⴭⴭ'!Macro1</definedName>
    <definedName name="Macro1" localSheetId="40">'[5]ⴭⴭⴭⴭ'!Macro1</definedName>
    <definedName name="Macro1" localSheetId="41">'[5]ⴭⴭⴭⴭ'!Macro1</definedName>
    <definedName name="Macro1" localSheetId="42">'[5]ⴭⴭⴭⴭ'!Macro1</definedName>
    <definedName name="Macro1" localSheetId="43">'[5]ⴭⴭⴭⴭ'!Macro1</definedName>
    <definedName name="Macro1" localSheetId="44">'[5]ⴭⴭⴭⴭ'!Macro1</definedName>
    <definedName name="Macro1" localSheetId="33">'[5]ⴭⴭⴭⴭ'!Macro1</definedName>
    <definedName name="Macro1" localSheetId="45">'[5]ⴭⴭⴭⴭ'!Macro1</definedName>
    <definedName name="Macro1" localSheetId="34">'[5]ⴭⴭⴭⴭ'!Macro1</definedName>
    <definedName name="Macro1" localSheetId="46">'[5]ⴭⴭⴭⴭ'!Macro1</definedName>
    <definedName name="Macro1" localSheetId="47">'[5]ⴭⴭⴭⴭ'!Macro1</definedName>
    <definedName name="Macro1" localSheetId="35">'[5]ⴭⴭⴭⴭ'!Macro1</definedName>
    <definedName name="Macro1">'[5]ⴭⴭⴭⴭ'!Macro1</definedName>
    <definedName name="OOO">#REF!</definedName>
    <definedName name="P_H2">#REF!</definedName>
    <definedName name="PL">[2]교각1!#REF!</definedName>
    <definedName name="PN">[2]교각1!#REF!</definedName>
    <definedName name="PPP">#REF!</definedName>
    <definedName name="_xlnm.Print_Area" localSheetId="18">'1-1'!$A$1:$M$31</definedName>
    <definedName name="_xlnm.Print_Area" localSheetId="19">'1111'!$A$1:$M$31</definedName>
    <definedName name="_xlnm.Print_Area" localSheetId="36">'111111'!$A$1:$H$49</definedName>
    <definedName name="_xlnm.Print_Area" localSheetId="20">'1-2'!$A$1:$M$31</definedName>
    <definedName name="_xlnm.Print_Area" localSheetId="21">'1-3(약제)'!$A$1:$M$31</definedName>
    <definedName name="_xlnm.Print_Area" localSheetId="22">'2-1'!$A$1:$M$31</definedName>
    <definedName name="_xlnm.Print_Area" localSheetId="23">'2-2'!$A$1:$M$31</definedName>
    <definedName name="_xlnm.Print_Area" localSheetId="24">'2-3'!$A$1:$M$31</definedName>
    <definedName name="_xlnm.Print_Area" localSheetId="25">'2-4'!$A$1:$M$31</definedName>
    <definedName name="_xlnm.Print_Area" localSheetId="26">'2-5'!$A$1:$M$31</definedName>
    <definedName name="_xlnm.Print_Area" localSheetId="27">'4-1'!$A$1:$M$31</definedName>
    <definedName name="_xlnm.Print_Area" localSheetId="28">'4-2'!$A$1:$M$31</definedName>
    <definedName name="_xlnm.Print_Area" localSheetId="29">'5-1'!$A$1:$M$31</definedName>
    <definedName name="_xlnm.Print_Area" localSheetId="30">'6-1'!$A$1:$M$31</definedName>
    <definedName name="_xlnm.Print_Area" localSheetId="31">'6-2'!$A$1:$M$31</definedName>
    <definedName name="_xlnm.Print_Area" localSheetId="12">공사원가계산서!$A$1:$G$26</definedName>
    <definedName name="_xlnm.Print_Area" localSheetId="8">'공정별 소요인원'!$A$1:$M$28</definedName>
    <definedName name="_xlnm.Print_Area" localSheetId="14">내역서!$A$1:$K$20</definedName>
    <definedName name="_xlnm.Print_Area" localSheetId="51">노임단가등!$A$1:$D$14</definedName>
    <definedName name="_xlnm.Print_Area" localSheetId="17">덩굴걷기!$A$1:$M$31</definedName>
    <definedName name="_xlnm.Print_Area" localSheetId="49">'본수1-1'!$A$1:$G$48</definedName>
    <definedName name="_xlnm.Print_Area" localSheetId="15">뿌리굴취!$A$1:$M$31</definedName>
    <definedName name="_xlnm.Print_Area" localSheetId="16">살포!$A$1:$M$31</definedName>
    <definedName name="_xlnm.Print_Area" localSheetId="5">설계사진!$A$1:$U$29</definedName>
    <definedName name="_xlnm.Print_Area" localSheetId="6">설계설명서!$A$1:$L$39</definedName>
    <definedName name="_xlnm.Print_Area" localSheetId="32">'소1-1'!$A$1:$H$49</definedName>
    <definedName name="_xlnm.Print_Area" localSheetId="37">'소1-2'!$A$1:$H$49</definedName>
    <definedName name="_xlnm.Print_Area" localSheetId="38">'소1-3'!$A$1:$H$49</definedName>
    <definedName name="_xlnm.Print_Area" localSheetId="39">'소2-2'!$A$1:$H$49</definedName>
    <definedName name="_xlnm.Print_Area" localSheetId="40">'소2-3'!$A$1:$H$49</definedName>
    <definedName name="_xlnm.Print_Area" localSheetId="41">'소2-4'!$A$1:$H$49</definedName>
    <definedName name="_xlnm.Print_Area" localSheetId="42">'소2-5'!$A$1:$H$49</definedName>
    <definedName name="_xlnm.Print_Area" localSheetId="43">'소4-1'!$A$1:$H$49</definedName>
    <definedName name="_xlnm.Print_Area" localSheetId="44">'소4-2'!$A$1:$H$49</definedName>
    <definedName name="_xlnm.Print_Area" localSheetId="33">소5!$A$1:$H$49</definedName>
    <definedName name="_xlnm.Print_Area" localSheetId="45">'소5-1'!$A$1:$H$49</definedName>
    <definedName name="_xlnm.Print_Area" localSheetId="34">소6!$A$1:$H$49</definedName>
    <definedName name="_xlnm.Print_Area" localSheetId="46">'소6-1'!$A$1:$H$49</definedName>
    <definedName name="_xlnm.Print_Area" localSheetId="47">'소6-2'!$A$1:$H$49</definedName>
    <definedName name="_xlnm.Print_Area" localSheetId="35">소7!$A$1:$H$49</definedName>
    <definedName name="_xlnm.Print_Area" localSheetId="2">속지!$A$1:$D$130</definedName>
    <definedName name="_xlnm.Print_Area" localSheetId="9">시방서!$A$1:$A$338</definedName>
    <definedName name="_xlnm.Print_Area" localSheetId="50">'야장1-1'!$A$1:$H$264</definedName>
    <definedName name="_xlnm.Print_Area" localSheetId="7">예정공정표!$A$1:$V$22</definedName>
    <definedName name="_xlnm.Print_Area" localSheetId="48">'입력1-1'!$A$1:$C$14</definedName>
    <definedName name="_xlnm.Print_Area" localSheetId="11">표준지좌표!$A$1:$L$65</definedName>
    <definedName name="_xlnm.Print_Area" localSheetId="3">표지설계서!$A$1:$L$21</definedName>
    <definedName name="_xlnm.Print_Area" localSheetId="10">필지별조서!$A$1:$T$281</definedName>
    <definedName name="Print_Area_MI">#REF!</definedName>
    <definedName name="PRINT_AREA_MI1">#REF!</definedName>
    <definedName name="PRINT_TITLE">#REF!</definedName>
    <definedName name="_xlnm.Print_Titles" localSheetId="8">'공정별 소요인원'!$2:$5</definedName>
    <definedName name="_xlnm.Print_Titles" localSheetId="14">내역서!$2:$3</definedName>
    <definedName name="_xlnm.Print_Titles" localSheetId="49">'본수1-1'!$1:$6</definedName>
    <definedName name="_xlnm.Print_Titles" localSheetId="11">표준지좌표!$1:$4</definedName>
    <definedName name="_xlnm.Print_Titles" localSheetId="10">필지별조서!$3:$5</definedName>
    <definedName name="_xlnm.Print_Titles">#REF!</definedName>
    <definedName name="Print_Titles_MI">#REF!</definedName>
    <definedName name="PRINT_TITLES_MI1">#REF!</definedName>
    <definedName name="PT">[2]교각1!#REF!</definedName>
    <definedName name="qq">#REF!</definedName>
    <definedName name="QQQ" localSheetId="18" hidden="1">#REF!</definedName>
    <definedName name="QQQ" localSheetId="19" hidden="1">#REF!</definedName>
    <definedName name="QQQ" localSheetId="36" hidden="1">#REF!</definedName>
    <definedName name="QQQ" localSheetId="20" hidden="1">#REF!</definedName>
    <definedName name="QQQ" localSheetId="21" hidden="1">#REF!</definedName>
    <definedName name="QQQ" localSheetId="22" hidden="1">#REF!</definedName>
    <definedName name="QQQ" localSheetId="23" hidden="1">#REF!</definedName>
    <definedName name="QQQ" localSheetId="24" hidden="1">#REF!</definedName>
    <definedName name="QQQ" localSheetId="25" hidden="1">#REF!</definedName>
    <definedName name="QQQ" localSheetId="26" hidden="1">#REF!</definedName>
    <definedName name="QQQ" localSheetId="27" hidden="1">#REF!</definedName>
    <definedName name="QQQ" localSheetId="28" hidden="1">#REF!</definedName>
    <definedName name="QQQ" localSheetId="29" hidden="1">#REF!</definedName>
    <definedName name="QQQ" localSheetId="30" hidden="1">#REF!</definedName>
    <definedName name="QQQ" localSheetId="31" hidden="1">#REF!</definedName>
    <definedName name="QQQ" localSheetId="14" hidden="1">#REF!</definedName>
    <definedName name="QQQ" localSheetId="17" hidden="1">#REF!</definedName>
    <definedName name="QQQ" localSheetId="15" hidden="1">#REF!</definedName>
    <definedName name="QQQ" localSheetId="16" hidden="1">#REF!</definedName>
    <definedName name="QQQ" localSheetId="32" hidden="1">#REF!</definedName>
    <definedName name="QQQ" localSheetId="37" hidden="1">#REF!</definedName>
    <definedName name="QQQ" localSheetId="38" hidden="1">#REF!</definedName>
    <definedName name="QQQ" localSheetId="39" hidden="1">#REF!</definedName>
    <definedName name="QQQ" localSheetId="40" hidden="1">#REF!</definedName>
    <definedName name="QQQ" localSheetId="41" hidden="1">#REF!</definedName>
    <definedName name="QQQ" localSheetId="42" hidden="1">#REF!</definedName>
    <definedName name="QQQ" localSheetId="43" hidden="1">#REF!</definedName>
    <definedName name="QQQ" localSheetId="44" hidden="1">#REF!</definedName>
    <definedName name="QQQ" localSheetId="33" hidden="1">#REF!</definedName>
    <definedName name="QQQ" localSheetId="45" hidden="1">#REF!</definedName>
    <definedName name="QQQ" localSheetId="34" hidden="1">#REF!</definedName>
    <definedName name="QQQ" localSheetId="46" hidden="1">#REF!</definedName>
    <definedName name="QQQ" localSheetId="47" hidden="1">#REF!</definedName>
    <definedName name="QQQ" localSheetId="35" hidden="1">#REF!</definedName>
    <definedName name="QQQ" localSheetId="10" hidden="1">#REF!</definedName>
    <definedName name="QQQ" hidden="1">#REF!</definedName>
    <definedName name="_xlnm.Recorder">#REF!</definedName>
    <definedName name="RRR">#REF!</definedName>
    <definedName name="SDF">{"Book1"}</definedName>
    <definedName name="ss">#REF!</definedName>
    <definedName name="t">#REF!</definedName>
    <definedName name="TTT">#REF!</definedName>
    <definedName name="U" localSheetId="21">#REF!</definedName>
    <definedName name="U" localSheetId="17">#REF!</definedName>
    <definedName name="U" localSheetId="16">#REF!</definedName>
    <definedName name="U" localSheetId="33">#REF!</definedName>
    <definedName name="U" localSheetId="34">#REF!</definedName>
    <definedName name="U" localSheetId="35">#REF!</definedName>
    <definedName name="U">#REF!</definedName>
    <definedName name="U형측구">#REF!</definedName>
    <definedName name="VVV">#REF!</definedName>
    <definedName name="WA">[2]교각1!#REF!</definedName>
    <definedName name="wing_l">#REF!</definedName>
    <definedName name="WING_T">#REF!</definedName>
    <definedName name="wing_tt">'[3]역T형교대-2수량'!#REF!</definedName>
    <definedName name="WL">[2]교각1!#REF!</definedName>
    <definedName name="WN">[2]교각1!#REF!</definedName>
    <definedName name="WW">#REF!</definedName>
    <definedName name="x">#REF!</definedName>
    <definedName name="XX">#REF!</definedName>
    <definedName name="xxx">#REF!</definedName>
    <definedName name="ㄱ1">[6]수량산출표!$U$130</definedName>
    <definedName name="가시나무R4">[7]데이타!$E$2</definedName>
    <definedName name="가시나무R5">[7]데이타!$E$3</definedName>
    <definedName name="가시나무R6">[7]데이타!$E$4</definedName>
    <definedName name="가시나무R8">[7]데이타!$E$5</definedName>
    <definedName name="가이즈까향1204">[7]데이타!$E$6</definedName>
    <definedName name="가이즈까향1505">[7]데이타!$E$7</definedName>
    <definedName name="가이즈까향2006">[7]데이타!$E$8</definedName>
    <definedName name="가이즈까향2008">[7]데이타!$E$9</definedName>
    <definedName name="가이즈까향2510">[7]데이타!$E$10</definedName>
    <definedName name="가중나무B10">[7]데이타!$E$19</definedName>
    <definedName name="가중나무B4">[7]데이타!$E$15</definedName>
    <definedName name="가중나무B5">[7]데이타!$E$16</definedName>
    <definedName name="가중나무B6">[7]데이타!$E$17</definedName>
    <definedName name="가중나무B8">[7]데이타!$E$18</definedName>
    <definedName name="감R10">[7]데이타!$E$24</definedName>
    <definedName name="감R12">[7]데이타!$E$25</definedName>
    <definedName name="감R15">[7]데이타!$E$26</definedName>
    <definedName name="감R5">[7]데이타!$E$20</definedName>
    <definedName name="감R6">[7]데이타!$E$21</definedName>
    <definedName name="감R7">[7]데이타!$E$22</definedName>
    <definedName name="감R8">[7]데이타!$E$23</definedName>
    <definedName name="갑">#REF!</definedName>
    <definedName name="강송재적">[8]강원소나무!$B$2:$AW$32</definedName>
    <definedName name="개나리12">[7]데이타!$E$31</definedName>
    <definedName name="개나리3">[7]데이타!$E$27</definedName>
    <definedName name="개나리5">[7]데이타!$E$28</definedName>
    <definedName name="개나리7">[7]데이타!$E$29</definedName>
    <definedName name="개나리9">[7]데이타!$E$30</definedName>
    <definedName name="개쉬땅1204">[7]데이타!$E$32</definedName>
    <definedName name="개쉬땅1506">[7]데이타!$E$33</definedName>
    <definedName name="겹동백1002">[7]데이타!$E$145</definedName>
    <definedName name="겹동백1204">[7]데이타!$E$146</definedName>
    <definedName name="겹동백1506">[7]데이타!$E$147</definedName>
    <definedName name="겹벗R6">[7]데이타!$E$34</definedName>
    <definedName name="겹벗R8">[7]데이타!$E$35</definedName>
    <definedName name="겹철쭉0304">[7]데이타!$E$36</definedName>
    <definedName name="겹철쭉0506">[7]데이타!$E$37</definedName>
    <definedName name="겹철쭉0608">[7]데이타!$E$38</definedName>
    <definedName name="겹철쭉0810">[7]데이타!$E$39</definedName>
    <definedName name="겹철쭉0812">[7]데이타!$E$40</definedName>
    <definedName name="경비">#REF!</definedName>
    <definedName name="경비단가">#REF!</definedName>
    <definedName name="계">#REF!</definedName>
    <definedName name="계수B5">[7]데이타!$E$41</definedName>
    <definedName name="계수B6">[7]데이타!$E$42</definedName>
    <definedName name="계수B8">[7]데이타!$E$43</definedName>
    <definedName name="고광3">[7]데이타!$E$44</definedName>
    <definedName name="고광5">[7]데이타!$E$45</definedName>
    <definedName name="곰솔2508">[9]데이타!$E$46</definedName>
    <definedName name="곰솔3010">[7]데이타!$E$47</definedName>
    <definedName name="곰솔R10">[7]데이타!$E$48</definedName>
    <definedName name="곰솔R12">[7]데이타!$E$49</definedName>
    <definedName name="곰솔R15">[7]데이타!$E$50</definedName>
    <definedName name="공기1" localSheetId="18" hidden="1">[1]설계내역서!#REF!</definedName>
    <definedName name="공기1" localSheetId="19" hidden="1">[1]설계내역서!#REF!</definedName>
    <definedName name="공기1" localSheetId="36" hidden="1">[1]설계내역서!#REF!</definedName>
    <definedName name="공기1" localSheetId="20" hidden="1">[1]설계내역서!#REF!</definedName>
    <definedName name="공기1" localSheetId="21" hidden="1">[1]설계내역서!#REF!</definedName>
    <definedName name="공기1" localSheetId="22" hidden="1">[1]설계내역서!#REF!</definedName>
    <definedName name="공기1" localSheetId="23" hidden="1">[1]설계내역서!#REF!</definedName>
    <definedName name="공기1" localSheetId="24" hidden="1">[1]설계내역서!#REF!</definedName>
    <definedName name="공기1" localSheetId="25" hidden="1">[1]설계내역서!#REF!</definedName>
    <definedName name="공기1" localSheetId="26" hidden="1">[1]설계내역서!#REF!</definedName>
    <definedName name="공기1" localSheetId="27" hidden="1">[1]설계내역서!#REF!</definedName>
    <definedName name="공기1" localSheetId="28" hidden="1">[1]설계내역서!#REF!</definedName>
    <definedName name="공기1" localSheetId="29" hidden="1">[1]설계내역서!#REF!</definedName>
    <definedName name="공기1" localSheetId="30" hidden="1">[1]설계내역서!#REF!</definedName>
    <definedName name="공기1" localSheetId="31" hidden="1">[1]설계내역서!#REF!</definedName>
    <definedName name="공기1" localSheetId="14" hidden="1">[1]설계내역서!#REF!</definedName>
    <definedName name="공기1" localSheetId="51" hidden="1">[1]설계내역서!#REF!</definedName>
    <definedName name="공기1" localSheetId="17" hidden="1">[1]설계내역서!#REF!</definedName>
    <definedName name="공기1" localSheetId="15" hidden="1">[1]설계내역서!#REF!</definedName>
    <definedName name="공기1" localSheetId="16" hidden="1">[1]설계내역서!#REF!</definedName>
    <definedName name="공기1" localSheetId="32" hidden="1">[1]설계내역서!#REF!</definedName>
    <definedName name="공기1" localSheetId="37" hidden="1">[1]설계내역서!#REF!</definedName>
    <definedName name="공기1" localSheetId="38" hidden="1">[1]설계내역서!#REF!</definedName>
    <definedName name="공기1" localSheetId="39" hidden="1">[1]설계내역서!#REF!</definedName>
    <definedName name="공기1" localSheetId="40" hidden="1">[1]설계내역서!#REF!</definedName>
    <definedName name="공기1" localSheetId="41" hidden="1">[1]설계내역서!#REF!</definedName>
    <definedName name="공기1" localSheetId="42" hidden="1">[1]설계내역서!#REF!</definedName>
    <definedName name="공기1" localSheetId="43" hidden="1">[1]설계내역서!#REF!</definedName>
    <definedName name="공기1" localSheetId="44" hidden="1">[1]설계내역서!#REF!</definedName>
    <definedName name="공기1" localSheetId="33" hidden="1">[1]설계내역서!#REF!</definedName>
    <definedName name="공기1" localSheetId="45" hidden="1">[1]설계내역서!#REF!</definedName>
    <definedName name="공기1" localSheetId="34" hidden="1">[1]설계내역서!#REF!</definedName>
    <definedName name="공기1" localSheetId="46" hidden="1">[1]설계내역서!#REF!</definedName>
    <definedName name="공기1" localSheetId="47" hidden="1">[1]설계내역서!#REF!</definedName>
    <definedName name="공기1" localSheetId="35" hidden="1">[1]설계내역서!#REF!</definedName>
    <definedName name="공기1" hidden="1">[1]설계내역서!#REF!</definedName>
    <definedName name="공사명">#REF!</definedName>
    <definedName name="관총자재">#REF!</definedName>
    <definedName name="광나무1003">[7]데이타!$E$51</definedName>
    <definedName name="광나무1203">[7]데이타!$E$52</definedName>
    <definedName name="광나무1506">[7]데이타!$E$53</definedName>
    <definedName name="광편백0405">[7]데이타!$E$153</definedName>
    <definedName name="광편백0507">[7]데이타!$E$154</definedName>
    <definedName name="광편백0509">[7]데이타!$E$155</definedName>
    <definedName name="구상나무1505">[7]데이타!$E$69</definedName>
    <definedName name="구상나무2008">[7]데이타!$E$70</definedName>
    <definedName name="구상나무2510">[7]데이타!$E$71</definedName>
    <definedName name="구상나무3012">[7]데이타!$E$72</definedName>
    <definedName name="금송1006">[7]데이타!$E$73</definedName>
    <definedName name="금송1208">[7]데이타!$E$74</definedName>
    <definedName name="금송1510">[7]데이타!$E$75</definedName>
    <definedName name="금액명칭">OFFSET(#REF!,0,0,COUNTA(#REF!),1)</definedName>
    <definedName name="기경수정">#REF!</definedName>
    <definedName name="꽃복숭아R3">[7]데이타!$E$58</definedName>
    <definedName name="꽃복숭아R4">[7]데이타!$E$59</definedName>
    <definedName name="꽃복숭아R5">[7]데이타!$E$60</definedName>
    <definedName name="꽃사과R10">[7]데이타!$E$64</definedName>
    <definedName name="꽃사과R4">[7]데이타!$E$61</definedName>
    <definedName name="꽃사과R6">[7]데이타!$E$62</definedName>
    <definedName name="꽃사과R8">[7]데이타!$E$63</definedName>
    <definedName name="꽃아그배R10">[7]데이타!$E$68</definedName>
    <definedName name="꽃아그배R4">[7]데이타!$E$65</definedName>
    <definedName name="꽃아그배R6">[7]데이타!$E$66</definedName>
    <definedName name="꽃아그배R8">[7]데이타!$E$67</definedName>
    <definedName name="꽝꽝0304">[7]데이타!$E$54</definedName>
    <definedName name="꽝꽝0406">[7]데이타!$E$55</definedName>
    <definedName name="꽝꽝0508">[7]데이타!$E$56</definedName>
    <definedName name="꽝꽝0610">[7]데이타!$E$57</definedName>
    <definedName name="ㄴㅇ">#REF!</definedName>
    <definedName name="낙상홍1004">[7]데이타!$E$76</definedName>
    <definedName name="낙상홍1506">[7]데이타!$E$77</definedName>
    <definedName name="낙상홍1808">[7]데이타!$E$78</definedName>
    <definedName name="낙상홍2010">[7]데이타!$E$79</definedName>
    <definedName name="낙상홍2515">[7]데이타!$E$80</definedName>
    <definedName name="낙엽송재적">[8]낙엽송!$B$2:$AW$32</definedName>
    <definedName name="낙우송R10">[7]데이타!$E$84</definedName>
    <definedName name="낙우송R12">[7]데이타!$E$85</definedName>
    <definedName name="낙우송R5">[7]데이타!$E$81</definedName>
    <definedName name="낙우송R6">[7]데이타!$E$82</definedName>
    <definedName name="낙우송R8">[7]데이타!$E$83</definedName>
    <definedName name="내역서">#REF!</definedName>
    <definedName name="노르웨이R12">[7]데이타!$E$90</definedName>
    <definedName name="노르웨이R15">[7]데이타!$E$91</definedName>
    <definedName name="노르웨이R4">[7]데이타!$E$86</definedName>
    <definedName name="노르웨이R5">[7]데이타!$E$87</definedName>
    <definedName name="노르웨이R6">[7]데이타!$E$88</definedName>
    <definedName name="노르웨이R8">[7]데이타!$E$89</definedName>
    <definedName name="노무비">#REF!</definedName>
    <definedName name="노무비단가">#REF!</definedName>
    <definedName name="누">[10]대치판정!#REF!</definedName>
    <definedName name="눈향L06">[7]데이타!$E$92</definedName>
    <definedName name="눈향L08">[7]데이타!$E$93</definedName>
    <definedName name="눈향L10">[7]데이타!$E$94</definedName>
    <definedName name="눈향L14">[7]데이타!$E$95</definedName>
    <definedName name="눈향L20">[7]데이타!$E$96</definedName>
    <definedName name="느릅R10">[7]데이타!$E$100</definedName>
    <definedName name="느릅R4">[7]데이타!$E$97</definedName>
    <definedName name="느릅R5">[7]데이타!$E$98</definedName>
    <definedName name="느릅R8">[9]데이타!$E$99</definedName>
    <definedName name="느티R10">[9]데이타!$E$104</definedName>
    <definedName name="느티R12">[7]데이타!$E$105</definedName>
    <definedName name="느티R15">[7]데이타!$E$106</definedName>
    <definedName name="느티R18">[7]데이타!$E$107</definedName>
    <definedName name="느티R20">[7]데이타!$E$108</definedName>
    <definedName name="느티R25">[7]데이타!$E$109</definedName>
    <definedName name="느티R30">[7]데이타!$E$110</definedName>
    <definedName name="느티R5">[7]데이타!$E$101</definedName>
    <definedName name="느티R6">[7]데이타!$E$102</definedName>
    <definedName name="느티R8">[7]데이타!$E$103</definedName>
    <definedName name="능소화R2">[7]데이타!$E$111</definedName>
    <definedName name="능소화R4">[7]데이타!$E$112</definedName>
    <definedName name="능소화R6">[7]데이타!$E$113</definedName>
    <definedName name="ㄷ3">#REF!</definedName>
    <definedName name="단가산출">#REF!</definedName>
    <definedName name="담쟁이L03">[7]데이타!$E$114</definedName>
    <definedName name="대왕참R10">[7]데이타!$E$118</definedName>
    <definedName name="대왕참R4">[7]데이타!$E$115</definedName>
    <definedName name="대왕참R6">[7]데이타!$E$116</definedName>
    <definedName name="대왕참R8">[7]데이타!$E$117</definedName>
    <definedName name="대추R10">[7]데이타!$E$123</definedName>
    <definedName name="대추R4">[7]데이타!$E$119</definedName>
    <definedName name="대추R5">[7]데이타!$E$120</definedName>
    <definedName name="대추R6">[7]데이타!$E$121</definedName>
    <definedName name="대추R8">[7]데이타!$E$122</definedName>
    <definedName name="덩굴장미3">[7]데이타!$E$128</definedName>
    <definedName name="덩굴장미4">[7]데이타!$E$129</definedName>
    <definedName name="덩굴장미5">[7]데이타!$E$130</definedName>
    <definedName name="도급공사비">'[11]2공구산출내역'!#REF!</definedName>
    <definedName name="독일가문비1206">[7]데이타!$E$131</definedName>
    <definedName name="독일가문비1508">[7]데이타!$E$132</definedName>
    <definedName name="독일가문비2010">[7]데이타!$E$133</definedName>
    <definedName name="독일가문비2512">[7]데이타!$E$134</definedName>
    <definedName name="독일가문비3015">[7]데이타!$E$135</definedName>
    <definedName name="독일가문비3518">[7]데이타!$E$136</definedName>
    <definedName name="돈나무0504">[7]데이타!$E$137</definedName>
    <definedName name="돈나무0805">[7]데이타!$E$138</definedName>
    <definedName name="돈나무1007">[7]데이타!$E$139</definedName>
    <definedName name="돈나무1210">[7]데이타!$E$140</definedName>
    <definedName name="동백1002">[7]데이타!$E$141</definedName>
    <definedName name="동백1204">[7]데이타!$E$142</definedName>
    <definedName name="동백1506">[7]데이타!$E$143</definedName>
    <definedName name="동백1808">[7]데이타!$E$144</definedName>
    <definedName name="등R2">[7]데이타!$E$156</definedName>
    <definedName name="등R4">[7]데이타!$E$157</definedName>
    <definedName name="등R6">[7]데이타!$E$158</definedName>
    <definedName name="등R8">[7]데이타!$E$159</definedName>
    <definedName name="때죽R10">[7]데이타!$E$127</definedName>
    <definedName name="때죽R4">[7]데이타!$E$124</definedName>
    <definedName name="때죽R6">[7]데이타!$E$125</definedName>
    <definedName name="때죽R8">[7]데이타!$E$126</definedName>
    <definedName name="ㄹㄹㄹ" localSheetId="18" hidden="1">#REF!</definedName>
    <definedName name="ㄹㄹㄹ" localSheetId="19" hidden="1">#REF!</definedName>
    <definedName name="ㄹㄹㄹ" localSheetId="36" hidden="1">#REF!</definedName>
    <definedName name="ㄹㄹㄹ" localSheetId="20" hidden="1">#REF!</definedName>
    <definedName name="ㄹㄹㄹ" localSheetId="21" hidden="1">#REF!</definedName>
    <definedName name="ㄹㄹㄹ" localSheetId="22" hidden="1">#REF!</definedName>
    <definedName name="ㄹㄹㄹ" localSheetId="23" hidden="1">#REF!</definedName>
    <definedName name="ㄹㄹㄹ" localSheetId="24" hidden="1">#REF!</definedName>
    <definedName name="ㄹㄹㄹ" localSheetId="25" hidden="1">#REF!</definedName>
    <definedName name="ㄹㄹㄹ" localSheetId="26" hidden="1">#REF!</definedName>
    <definedName name="ㄹㄹㄹ" localSheetId="27" hidden="1">#REF!</definedName>
    <definedName name="ㄹㄹㄹ" localSheetId="28" hidden="1">#REF!</definedName>
    <definedName name="ㄹㄹㄹ" localSheetId="29" hidden="1">#REF!</definedName>
    <definedName name="ㄹㄹㄹ" localSheetId="30" hidden="1">#REF!</definedName>
    <definedName name="ㄹㄹㄹ" localSheetId="31" hidden="1">#REF!</definedName>
    <definedName name="ㄹㄹㄹ" localSheetId="12" hidden="1">#REF!</definedName>
    <definedName name="ㄹㄹㄹ" localSheetId="8" hidden="1">#REF!</definedName>
    <definedName name="ㄹㄹㄹ" localSheetId="14" hidden="1">#REF!</definedName>
    <definedName name="ㄹㄹㄹ" localSheetId="17" hidden="1">#REF!</definedName>
    <definedName name="ㄹㄹㄹ" localSheetId="15" hidden="1">#REF!</definedName>
    <definedName name="ㄹㄹㄹ" localSheetId="16" hidden="1">#REF!</definedName>
    <definedName name="ㄹㄹㄹ" localSheetId="32" hidden="1">#REF!</definedName>
    <definedName name="ㄹㄹㄹ" localSheetId="37" hidden="1">#REF!</definedName>
    <definedName name="ㄹㄹㄹ" localSheetId="38" hidden="1">#REF!</definedName>
    <definedName name="ㄹㄹㄹ" localSheetId="39" hidden="1">#REF!</definedName>
    <definedName name="ㄹㄹㄹ" localSheetId="40" hidden="1">#REF!</definedName>
    <definedName name="ㄹㄹㄹ" localSheetId="41" hidden="1">#REF!</definedName>
    <definedName name="ㄹㄹㄹ" localSheetId="42" hidden="1">#REF!</definedName>
    <definedName name="ㄹㄹㄹ" localSheetId="43" hidden="1">#REF!</definedName>
    <definedName name="ㄹㄹㄹ" localSheetId="44" hidden="1">#REF!</definedName>
    <definedName name="ㄹㄹㄹ" localSheetId="33" hidden="1">#REF!</definedName>
    <definedName name="ㄹㄹㄹ" localSheetId="45" hidden="1">#REF!</definedName>
    <definedName name="ㄹㄹㄹ" localSheetId="34" hidden="1">#REF!</definedName>
    <definedName name="ㄹㄹㄹ" localSheetId="46" hidden="1">#REF!</definedName>
    <definedName name="ㄹㄹㄹ" localSheetId="47" hidden="1">#REF!</definedName>
    <definedName name="ㄹㄹㄹ" localSheetId="35" hidden="1">#REF!</definedName>
    <definedName name="ㄹㄹㄹ" localSheetId="10" hidden="1">#REF!</definedName>
    <definedName name="ㄹㄹㄹ" hidden="1">#REF!</definedName>
    <definedName name="ㄹ우">[10]대치판정!#REF!</definedName>
    <definedName name="ㅁ" localSheetId="18" hidden="1">#REF!</definedName>
    <definedName name="ㅁ" localSheetId="19" hidden="1">#REF!</definedName>
    <definedName name="ㅁ" localSheetId="36" hidden="1">#REF!</definedName>
    <definedName name="ㅁ" localSheetId="20" hidden="1">#REF!</definedName>
    <definedName name="ㅁ" localSheetId="21" hidden="1">#REF!</definedName>
    <definedName name="ㅁ" localSheetId="22" hidden="1">#REF!</definedName>
    <definedName name="ㅁ" localSheetId="23" hidden="1">#REF!</definedName>
    <definedName name="ㅁ" localSheetId="24" hidden="1">#REF!</definedName>
    <definedName name="ㅁ" localSheetId="25" hidden="1">#REF!</definedName>
    <definedName name="ㅁ" localSheetId="26" hidden="1">#REF!</definedName>
    <definedName name="ㅁ" localSheetId="27" hidden="1">#REF!</definedName>
    <definedName name="ㅁ" localSheetId="28" hidden="1">#REF!</definedName>
    <definedName name="ㅁ" localSheetId="29" hidden="1">#REF!</definedName>
    <definedName name="ㅁ" localSheetId="30" hidden="1">#REF!</definedName>
    <definedName name="ㅁ" localSheetId="31" hidden="1">#REF!</definedName>
    <definedName name="ㅁ" localSheetId="12" hidden="1">#REF!</definedName>
    <definedName name="ㅁ" localSheetId="8" hidden="1">#REF!</definedName>
    <definedName name="ㅁ" localSheetId="14" hidden="1">#REF!</definedName>
    <definedName name="ㅁ" localSheetId="17" hidden="1">#REF!</definedName>
    <definedName name="ㅁ" localSheetId="15" hidden="1">#REF!</definedName>
    <definedName name="ㅁ" localSheetId="16" hidden="1">#REF!</definedName>
    <definedName name="ㅁ" localSheetId="32" hidden="1">#REF!</definedName>
    <definedName name="ㅁ" localSheetId="37" hidden="1">#REF!</definedName>
    <definedName name="ㅁ" localSheetId="38" hidden="1">#REF!</definedName>
    <definedName name="ㅁ" localSheetId="39" hidden="1">#REF!</definedName>
    <definedName name="ㅁ" localSheetId="40" hidden="1">#REF!</definedName>
    <definedName name="ㅁ" localSheetId="41" hidden="1">#REF!</definedName>
    <definedName name="ㅁ" localSheetId="42" hidden="1">#REF!</definedName>
    <definedName name="ㅁ" localSheetId="43" hidden="1">#REF!</definedName>
    <definedName name="ㅁ" localSheetId="44" hidden="1">#REF!</definedName>
    <definedName name="ㅁ" localSheetId="33" hidden="1">#REF!</definedName>
    <definedName name="ㅁ" localSheetId="45" hidden="1">#REF!</definedName>
    <definedName name="ㅁ" localSheetId="34" hidden="1">#REF!</definedName>
    <definedName name="ㅁ" localSheetId="46" hidden="1">#REF!</definedName>
    <definedName name="ㅁ" localSheetId="47" hidden="1">#REF!</definedName>
    <definedName name="ㅁ" localSheetId="35" hidden="1">#REF!</definedName>
    <definedName name="ㅁ" localSheetId="10" hidden="1">#REF!</definedName>
    <definedName name="ㅁ" hidden="1">#REF!</definedName>
    <definedName name="ㅁ1">#REF!</definedName>
    <definedName name="ㅁ147">[12]일위대가!#REF!</definedName>
    <definedName name="ㅁㄴㄹㅇ">#REF!</definedName>
    <definedName name="ㅁㄴㅇㄹ">#REF!</definedName>
    <definedName name="ㅁㄴㅇ루">#REF!</definedName>
    <definedName name="ㅁㄴㅇㅁㄴㅇ" localSheetId="18" hidden="1">#REF!</definedName>
    <definedName name="ㅁㄴㅇㅁㄴㅇ" localSheetId="19" hidden="1">#REF!</definedName>
    <definedName name="ㅁㄴㅇㅁㄴㅇ" localSheetId="36" hidden="1">#REF!</definedName>
    <definedName name="ㅁㄴㅇㅁㄴㅇ" localSheetId="20" hidden="1">#REF!</definedName>
    <definedName name="ㅁㄴㅇㅁㄴㅇ" localSheetId="21" hidden="1">#REF!</definedName>
    <definedName name="ㅁㄴㅇㅁㄴㅇ" localSheetId="22" hidden="1">#REF!</definedName>
    <definedName name="ㅁㄴㅇㅁㄴㅇ" localSheetId="23" hidden="1">#REF!</definedName>
    <definedName name="ㅁㄴㅇㅁㄴㅇ" localSheetId="24" hidden="1">#REF!</definedName>
    <definedName name="ㅁㄴㅇㅁㄴㅇ" localSheetId="25" hidden="1">#REF!</definedName>
    <definedName name="ㅁㄴㅇㅁㄴㅇ" localSheetId="26" hidden="1">#REF!</definedName>
    <definedName name="ㅁㄴㅇㅁㄴㅇ" localSheetId="27" hidden="1">#REF!</definedName>
    <definedName name="ㅁㄴㅇㅁㄴㅇ" localSheetId="28" hidden="1">#REF!</definedName>
    <definedName name="ㅁㄴㅇㅁㄴㅇ" localSheetId="29" hidden="1">#REF!</definedName>
    <definedName name="ㅁㄴㅇㅁㄴㅇ" localSheetId="30" hidden="1">#REF!</definedName>
    <definedName name="ㅁㄴㅇㅁㄴㅇ" localSheetId="31" hidden="1">#REF!</definedName>
    <definedName name="ㅁㄴㅇㅁㄴㅇ" localSheetId="12" hidden="1">#REF!</definedName>
    <definedName name="ㅁㄴㅇㅁㄴㅇ" localSheetId="8" hidden="1">#REF!</definedName>
    <definedName name="ㅁㄴㅇㅁㄴㅇ" localSheetId="17" hidden="1">#REF!</definedName>
    <definedName name="ㅁㄴㅇㅁㄴㅇ" localSheetId="15" hidden="1">#REF!</definedName>
    <definedName name="ㅁㄴㅇㅁㄴㅇ" localSheetId="16" hidden="1">#REF!</definedName>
    <definedName name="ㅁㄴㅇㅁㄴㅇ" localSheetId="32" hidden="1">#REF!</definedName>
    <definedName name="ㅁㄴㅇㅁㄴㅇ" localSheetId="37" hidden="1">#REF!</definedName>
    <definedName name="ㅁㄴㅇㅁㄴㅇ" localSheetId="38" hidden="1">#REF!</definedName>
    <definedName name="ㅁㄴㅇㅁㄴㅇ" localSheetId="39" hidden="1">#REF!</definedName>
    <definedName name="ㅁㄴㅇㅁㄴㅇ" localSheetId="40" hidden="1">#REF!</definedName>
    <definedName name="ㅁㄴㅇㅁㄴㅇ" localSheetId="41" hidden="1">#REF!</definedName>
    <definedName name="ㅁㄴㅇㅁㄴㅇ" localSheetId="42" hidden="1">#REF!</definedName>
    <definedName name="ㅁㄴㅇㅁㄴㅇ" localSheetId="43" hidden="1">#REF!</definedName>
    <definedName name="ㅁㄴㅇㅁㄴㅇ" localSheetId="44" hidden="1">#REF!</definedName>
    <definedName name="ㅁㄴㅇㅁㄴㅇ" localSheetId="33" hidden="1">#REF!</definedName>
    <definedName name="ㅁㄴㅇㅁㄴㅇ" localSheetId="45" hidden="1">#REF!</definedName>
    <definedName name="ㅁㄴㅇㅁㄴㅇ" localSheetId="34" hidden="1">#REF!</definedName>
    <definedName name="ㅁㄴㅇㅁㄴㅇ" localSheetId="46" hidden="1">#REF!</definedName>
    <definedName name="ㅁㄴㅇㅁㄴㅇ" localSheetId="47" hidden="1">#REF!</definedName>
    <definedName name="ㅁㄴㅇㅁㄴㅇ" localSheetId="35" hidden="1">#REF!</definedName>
    <definedName name="ㅁㄴㅇㅁㄴㅇ" hidden="1">#REF!</definedName>
    <definedName name="ㅁㅁ">[6]댐구조도!$BT$11</definedName>
    <definedName name="ㅁㅁㅁ" localSheetId="18" hidden="1">#REF!</definedName>
    <definedName name="ㅁㅁㅁ" localSheetId="19" hidden="1">#REF!</definedName>
    <definedName name="ㅁㅁㅁ" localSheetId="36" hidden="1">#REF!</definedName>
    <definedName name="ㅁㅁㅁ" localSheetId="20" hidden="1">#REF!</definedName>
    <definedName name="ㅁㅁㅁ" localSheetId="21" hidden="1">#REF!</definedName>
    <definedName name="ㅁㅁㅁ" localSheetId="22" hidden="1">#REF!</definedName>
    <definedName name="ㅁㅁㅁ" localSheetId="23" hidden="1">#REF!</definedName>
    <definedName name="ㅁㅁㅁ" localSheetId="24" hidden="1">#REF!</definedName>
    <definedName name="ㅁㅁㅁ" localSheetId="25" hidden="1">#REF!</definedName>
    <definedName name="ㅁㅁㅁ" localSheetId="26" hidden="1">#REF!</definedName>
    <definedName name="ㅁㅁㅁ" localSheetId="27" hidden="1">#REF!</definedName>
    <definedName name="ㅁㅁㅁ" localSheetId="28" hidden="1">#REF!</definedName>
    <definedName name="ㅁㅁㅁ" localSheetId="29" hidden="1">#REF!</definedName>
    <definedName name="ㅁㅁㅁ" localSheetId="30" hidden="1">#REF!</definedName>
    <definedName name="ㅁㅁㅁ" localSheetId="31" hidden="1">#REF!</definedName>
    <definedName name="ㅁㅁㅁ" localSheetId="12" hidden="1">#REF!</definedName>
    <definedName name="ㅁㅁㅁ" localSheetId="8" hidden="1">#REF!</definedName>
    <definedName name="ㅁㅁㅁ" localSheetId="14" hidden="1">#REF!</definedName>
    <definedName name="ㅁㅁㅁ" localSheetId="17" hidden="1">#REF!</definedName>
    <definedName name="ㅁㅁㅁ" localSheetId="15" hidden="1">#REF!</definedName>
    <definedName name="ㅁㅁㅁ" localSheetId="16" hidden="1">#REF!</definedName>
    <definedName name="ㅁㅁㅁ" localSheetId="32" hidden="1">#REF!</definedName>
    <definedName name="ㅁㅁㅁ" localSheetId="37" hidden="1">#REF!</definedName>
    <definedName name="ㅁㅁㅁ" localSheetId="38" hidden="1">#REF!</definedName>
    <definedName name="ㅁㅁㅁ" localSheetId="39" hidden="1">#REF!</definedName>
    <definedName name="ㅁㅁㅁ" localSheetId="40" hidden="1">#REF!</definedName>
    <definedName name="ㅁㅁㅁ" localSheetId="41" hidden="1">#REF!</definedName>
    <definedName name="ㅁㅁㅁ" localSheetId="42" hidden="1">#REF!</definedName>
    <definedName name="ㅁㅁㅁ" localSheetId="43" hidden="1">#REF!</definedName>
    <definedName name="ㅁㅁㅁ" localSheetId="44" hidden="1">#REF!</definedName>
    <definedName name="ㅁㅁㅁ" localSheetId="33" hidden="1">#REF!</definedName>
    <definedName name="ㅁㅁㅁ" localSheetId="45" hidden="1">#REF!</definedName>
    <definedName name="ㅁㅁㅁ" localSheetId="34" hidden="1">#REF!</definedName>
    <definedName name="ㅁㅁㅁ" localSheetId="46" hidden="1">#REF!</definedName>
    <definedName name="ㅁㅁㅁ" localSheetId="47" hidden="1">#REF!</definedName>
    <definedName name="ㅁㅁㅁ" localSheetId="35" hidden="1">#REF!</definedName>
    <definedName name="ㅁㅁㅁ" localSheetId="10" hidden="1">#REF!</definedName>
    <definedName name="ㅁㅁㅁ" hidden="1">#REF!</definedName>
    <definedName name="ㅁㅇㄴㄹ">[13]건축내역!#REF!</definedName>
    <definedName name="ㅁㅋ401">#REF!</definedName>
    <definedName name="ㅁㅌ280">#REF!</definedName>
    <definedName name="마가목R3">[7]데이타!$E$160</definedName>
    <definedName name="마가목R5">[7]데이타!$E$161</definedName>
    <definedName name="마가목R7">[7]데이타!$E$162</definedName>
    <definedName name="말발도리1003">[7]데이타!$E$163</definedName>
    <definedName name="말발도리1204">[7]데이타!$E$164</definedName>
    <definedName name="말발도리1506">[7]데이타!$E$165</definedName>
    <definedName name="매자0804">[7]데이타!$E$166</definedName>
    <definedName name="매자1005">[7]데이타!$E$167</definedName>
    <definedName name="매크로1">#REF!</definedName>
    <definedName name="매화R10">[7]데이타!$E$174</definedName>
    <definedName name="매화R4">[7]데이타!$E$171</definedName>
    <definedName name="매화R6">[7]데이타!$E$172</definedName>
    <definedName name="매화R8">[7]데이타!$E$173</definedName>
    <definedName name="메1">#REF!</definedName>
    <definedName name="메60">#REF!</definedName>
    <definedName name="메타B10">[7]데이타!$E$179</definedName>
    <definedName name="메타B12">[7]데이타!$E$180</definedName>
    <definedName name="메타B15">[7]데이타!$E$181</definedName>
    <definedName name="메타B18">[7]데이타!$E$182</definedName>
    <definedName name="메타B4">[7]데이타!$E$175</definedName>
    <definedName name="메타B5">[7]데이타!$E$176</definedName>
    <definedName name="메타B6">[7]데이타!$E$177</definedName>
    <definedName name="메타B8">[7]데이타!$E$178</definedName>
    <definedName name="명자0604">[7]데이타!$E$183</definedName>
    <definedName name="명자0805">[7]데이타!$E$184</definedName>
    <definedName name="명자1006">[7]데이타!$E$185</definedName>
    <definedName name="명자1208">[7]데이타!$E$186</definedName>
    <definedName name="모감주R10">[7]데이타!$E$190</definedName>
    <definedName name="모감주R4">[7]데이타!$E$187</definedName>
    <definedName name="모감주R6">[7]데이타!$E$188</definedName>
    <definedName name="모감주R8">[7]데이타!$E$189</definedName>
    <definedName name="모과2005">[7]데이타!$E$191</definedName>
    <definedName name="모과2507">[7]데이타!$E$192</definedName>
    <definedName name="모과R10">[7]데이타!$E$195</definedName>
    <definedName name="모과R12">[7]데이타!$E$196</definedName>
    <definedName name="모과R15">[7]데이타!$E$197</definedName>
    <definedName name="모과R20">[7]데이타!$E$198</definedName>
    <definedName name="모과R25">[7]데이타!$E$199</definedName>
    <definedName name="모과R5">[7]데이타!$E$193</definedName>
    <definedName name="모과R8">[7]데이타!$E$194</definedName>
    <definedName name="모란5가지">[7]데이타!$E$200</definedName>
    <definedName name="모란6가지">[7]데이타!$E$201</definedName>
    <definedName name="목련R10">[7]데이타!$E$206</definedName>
    <definedName name="목련R12">[7]데이타!$E$207</definedName>
    <definedName name="목련R15">[7]데이타!$E$208</definedName>
    <definedName name="목련R20">[7]데이타!$E$209</definedName>
    <definedName name="목련R4">[7]데이타!$E$202</definedName>
    <definedName name="목련R5">[7]데이타!$E$203</definedName>
    <definedName name="목련R6">[7]데이타!$E$204</definedName>
    <definedName name="목련R8">[7]데이타!$E$205</definedName>
    <definedName name="목서1506">[7]데이타!$E$213</definedName>
    <definedName name="목서2012">[7]데이타!$E$214</definedName>
    <definedName name="목서2515">[7]데이타!$E$215</definedName>
    <definedName name="목수국1006">[7]데이타!$E$210</definedName>
    <definedName name="목수국1208">[7]데이타!$E$211</definedName>
    <definedName name="목수국1510">[7]데이타!$E$212</definedName>
    <definedName name="무궁화1003">[7]데이타!$E$216</definedName>
    <definedName name="무궁화1203">[7]데이타!$E$217</definedName>
    <definedName name="무궁화1504">[7]데이타!$E$218</definedName>
    <definedName name="무궁화1805">[7]데이타!$E$219</definedName>
    <definedName name="무궁화2006">[7]데이타!$E$220</definedName>
    <definedName name="물푸레R5">[7]데이타!$E$221</definedName>
    <definedName name="물푸레R6">[7]데이타!$E$222</definedName>
    <definedName name="물푸레R8">[7]데이타!$E$223</definedName>
    <definedName name="미선0804">[7]데이타!$E$224</definedName>
    <definedName name="미선1206">[7]데이타!$E$225</definedName>
    <definedName name="ㅂ">#REF!</definedName>
    <definedName name="ㅂㅂ">#REF!</definedName>
    <definedName name="ㅂㅈ">[6]수량산출표!$U$130</definedName>
    <definedName name="ㅂㅈ1">[6]댐구조도!$BT$11</definedName>
    <definedName name="ㅂㅈ12">[6]댐구조도!$BT$11</definedName>
    <definedName name="반송1012">[7]데이타!$E$148</definedName>
    <definedName name="반송1215">[7]데이타!$E$149</definedName>
    <definedName name="반송1518">[7]데이타!$E$150</definedName>
    <definedName name="반송1520">[7]데이타!$E$151</definedName>
    <definedName name="반송2022">[7]데이타!$E$152</definedName>
    <definedName name="번호">#REF!</definedName>
    <definedName name="보통">37483</definedName>
    <definedName name="보통인부">[9]데이타!$E$659</definedName>
    <definedName name="보통인부B10">[7]식재인부!$C$24</definedName>
    <definedName name="보통인부B4이하">[7]식재인부!$C$18</definedName>
    <definedName name="보통인부B5">[7]식재인부!$C$19</definedName>
    <definedName name="보통인부B6">[7]식재인부!$C$20</definedName>
    <definedName name="보통인부B8">[7]식재인부!$C$22</definedName>
    <definedName name="보통인부R10">[7]식재인부!$C$54</definedName>
    <definedName name="보통인부R12">[7]식재인부!$C$56</definedName>
    <definedName name="보통인부R15">[7]식재인부!$C$59</definedName>
    <definedName name="보통인부R4이하">[7]식재인부!$C$48</definedName>
    <definedName name="보통인부R5">[7]식재인부!$C$49</definedName>
    <definedName name="보통인부R6">[7]식재인부!$C$50</definedName>
    <definedName name="보통인부R7">[7]식재인부!$C$51</definedName>
    <definedName name="보통인부R8">[7]식재인부!$C$52</definedName>
    <definedName name="비목1">#REF!</definedName>
    <definedName name="비목2">#REF!</definedName>
    <definedName name="비목3">#REF!</definedName>
    <definedName name="비목4">#REF!</definedName>
    <definedName name="산물대운반1구역">#REF!</definedName>
    <definedName name="산물대운반2구역">#REF!</definedName>
    <definedName name="상수리재적">[8]상수리!$B$2:$AW$32</definedName>
    <definedName name="수량">#REF!</definedName>
    <definedName name="수식입력매크로" localSheetId="18">[14]!수식입력매크로</definedName>
    <definedName name="수식입력매크로" localSheetId="19">[14]!수식입력매크로</definedName>
    <definedName name="수식입력매크로" localSheetId="36">[14]!수식입력매크로</definedName>
    <definedName name="수식입력매크로" localSheetId="20">[14]!수식입력매크로</definedName>
    <definedName name="수식입력매크로" localSheetId="21">[14]!수식입력매크로</definedName>
    <definedName name="수식입력매크로" localSheetId="22">[14]!수식입력매크로</definedName>
    <definedName name="수식입력매크로" localSheetId="23">[14]!수식입력매크로</definedName>
    <definedName name="수식입력매크로" localSheetId="24">[14]!수식입력매크로</definedName>
    <definedName name="수식입력매크로" localSheetId="25">[14]!수식입력매크로</definedName>
    <definedName name="수식입력매크로" localSheetId="26">[14]!수식입력매크로</definedName>
    <definedName name="수식입력매크로" localSheetId="27">[14]!수식입력매크로</definedName>
    <definedName name="수식입력매크로" localSheetId="28">[14]!수식입력매크로</definedName>
    <definedName name="수식입력매크로" localSheetId="29">[14]!수식입력매크로</definedName>
    <definedName name="수식입력매크로" localSheetId="30">[14]!수식입력매크로</definedName>
    <definedName name="수식입력매크로" localSheetId="31">[14]!수식입력매크로</definedName>
    <definedName name="수식입력매크로" localSheetId="17">[14]!수식입력매크로</definedName>
    <definedName name="수식입력매크로" localSheetId="16">[14]!수식입력매크로</definedName>
    <definedName name="수식입력매크로" localSheetId="37">[14]!수식입력매크로</definedName>
    <definedName name="수식입력매크로" localSheetId="38">[14]!수식입력매크로</definedName>
    <definedName name="수식입력매크로" localSheetId="39">[14]!수식입력매크로</definedName>
    <definedName name="수식입력매크로" localSheetId="40">[14]!수식입력매크로</definedName>
    <definedName name="수식입력매크로" localSheetId="41">[14]!수식입력매크로</definedName>
    <definedName name="수식입력매크로" localSheetId="42">[14]!수식입력매크로</definedName>
    <definedName name="수식입력매크로" localSheetId="43">[14]!수식입력매크로</definedName>
    <definedName name="수식입력매크로" localSheetId="44">[14]!수식입력매크로</definedName>
    <definedName name="수식입력매크로" localSheetId="33">[14]!수식입력매크로</definedName>
    <definedName name="수식입력매크로" localSheetId="45">[14]!수식입력매크로</definedName>
    <definedName name="수식입력매크로" localSheetId="34">[14]!수식입력매크로</definedName>
    <definedName name="수식입력매크로" localSheetId="46">[14]!수식입력매크로</definedName>
    <definedName name="수식입력매크로" localSheetId="47">[14]!수식입력매크로</definedName>
    <definedName name="수식입력매크로" localSheetId="35">[14]!수식입력매크로</definedName>
    <definedName name="수식입력매크로">[14]!수식입력매크로</definedName>
    <definedName name="신갈재적">[8]신갈!$B$2:$AW$32</definedName>
    <definedName name="신성">#REF!</definedName>
    <definedName name="신성감">#REF!</definedName>
    <definedName name="심우">#REF!</definedName>
    <definedName name="심우을">#REF!</definedName>
    <definedName name="ㅇㄷ1">[6]세월교산출기초!$J$11</definedName>
    <definedName name="ㅇㄹㄹ" localSheetId="18" hidden="1">#REF!</definedName>
    <definedName name="ㅇㄹㄹ" localSheetId="19" hidden="1">#REF!</definedName>
    <definedName name="ㅇㄹㄹ" localSheetId="36" hidden="1">#REF!</definedName>
    <definedName name="ㅇㄹㄹ" localSheetId="20" hidden="1">#REF!</definedName>
    <definedName name="ㅇㄹㄹ" localSheetId="21" hidden="1">#REF!</definedName>
    <definedName name="ㅇㄹㄹ" localSheetId="22" hidden="1">#REF!</definedName>
    <definedName name="ㅇㄹㄹ" localSheetId="23" hidden="1">#REF!</definedName>
    <definedName name="ㅇㄹㄹ" localSheetId="24" hidden="1">#REF!</definedName>
    <definedName name="ㅇㄹㄹ" localSheetId="25" hidden="1">#REF!</definedName>
    <definedName name="ㅇㄹㄹ" localSheetId="26" hidden="1">#REF!</definedName>
    <definedName name="ㅇㄹㄹ" localSheetId="27" hidden="1">#REF!</definedName>
    <definedName name="ㅇㄹㄹ" localSheetId="28" hidden="1">#REF!</definedName>
    <definedName name="ㅇㄹㄹ" localSheetId="29" hidden="1">#REF!</definedName>
    <definedName name="ㅇㄹㄹ" localSheetId="30" hidden="1">#REF!</definedName>
    <definedName name="ㅇㄹㄹ" localSheetId="31" hidden="1">#REF!</definedName>
    <definedName name="ㅇㄹㄹ" localSheetId="12" hidden="1">#REF!</definedName>
    <definedName name="ㅇㄹㄹ" localSheetId="8" hidden="1">#REF!</definedName>
    <definedName name="ㅇㄹㄹ" localSheetId="14" hidden="1">#REF!</definedName>
    <definedName name="ㅇㄹㄹ" localSheetId="17" hidden="1">#REF!</definedName>
    <definedName name="ㅇㄹㄹ" localSheetId="15" hidden="1">#REF!</definedName>
    <definedName name="ㅇㄹㄹ" localSheetId="16" hidden="1">#REF!</definedName>
    <definedName name="ㅇㄹㄹ" localSheetId="32" hidden="1">#REF!</definedName>
    <definedName name="ㅇㄹㄹ" localSheetId="37" hidden="1">#REF!</definedName>
    <definedName name="ㅇㄹㄹ" localSheetId="38" hidden="1">#REF!</definedName>
    <definedName name="ㅇㄹㄹ" localSheetId="39" hidden="1">#REF!</definedName>
    <definedName name="ㅇㄹㄹ" localSheetId="40" hidden="1">#REF!</definedName>
    <definedName name="ㅇㄹㄹ" localSheetId="41" hidden="1">#REF!</definedName>
    <definedName name="ㅇㄹㄹ" localSheetId="42" hidden="1">#REF!</definedName>
    <definedName name="ㅇㄹㄹ" localSheetId="43" hidden="1">#REF!</definedName>
    <definedName name="ㅇㄹㄹ" localSheetId="44" hidden="1">#REF!</definedName>
    <definedName name="ㅇㄹㄹ" localSheetId="33" hidden="1">#REF!</definedName>
    <definedName name="ㅇㄹㄹ" localSheetId="45" hidden="1">#REF!</definedName>
    <definedName name="ㅇㄹㄹ" localSheetId="34" hidden="1">#REF!</definedName>
    <definedName name="ㅇㄹㄹ" localSheetId="46" hidden="1">#REF!</definedName>
    <definedName name="ㅇㄹㄹ" localSheetId="47" hidden="1">#REF!</definedName>
    <definedName name="ㅇㄹㄹ" localSheetId="35" hidden="1">#REF!</definedName>
    <definedName name="ㅇㄹㄹ" localSheetId="10" hidden="1">#REF!</definedName>
    <definedName name="ㅇㄹㄹ" hidden="1">#REF!</definedName>
    <definedName name="ㅇ루">#REF!</definedName>
    <definedName name="ㅇ룽ㅜㄹ">#REF!</definedName>
    <definedName name="ㅇㅜㄴㅇ">#REF!</definedName>
    <definedName name="양매자0403">[7]데이타!$E$168</definedName>
    <definedName name="양매자0505">[7]데이타!$E$169</definedName>
    <definedName name="양매자0606">[7]데이타!$E$170</definedName>
    <definedName name="원가계산" localSheetId="18">[15]!원가계산</definedName>
    <definedName name="원가계산" localSheetId="19">[15]!원가계산</definedName>
    <definedName name="원가계산" localSheetId="36">[15]!원가계산</definedName>
    <definedName name="원가계산" localSheetId="20">[15]!원가계산</definedName>
    <definedName name="원가계산" localSheetId="21">[15]!원가계산</definedName>
    <definedName name="원가계산" localSheetId="22">[15]!원가계산</definedName>
    <definedName name="원가계산" localSheetId="23">[15]!원가계산</definedName>
    <definedName name="원가계산" localSheetId="24">[15]!원가계산</definedName>
    <definedName name="원가계산" localSheetId="25">[15]!원가계산</definedName>
    <definedName name="원가계산" localSheetId="26">[15]!원가계산</definedName>
    <definedName name="원가계산" localSheetId="27">[15]!원가계산</definedName>
    <definedName name="원가계산" localSheetId="28">[15]!원가계산</definedName>
    <definedName name="원가계산" localSheetId="29">[15]!원가계산</definedName>
    <definedName name="원가계산" localSheetId="30">[15]!원가계산</definedName>
    <definedName name="원가계산" localSheetId="31">[15]!원가계산</definedName>
    <definedName name="원가계산" localSheetId="17">[15]!원가계산</definedName>
    <definedName name="원가계산" localSheetId="16">[15]!원가계산</definedName>
    <definedName name="원가계산" localSheetId="37">[15]!원가계산</definedName>
    <definedName name="원가계산" localSheetId="38">[15]!원가계산</definedName>
    <definedName name="원가계산" localSheetId="39">[15]!원가계산</definedName>
    <definedName name="원가계산" localSheetId="40">[15]!원가계산</definedName>
    <definedName name="원가계산" localSheetId="41">[15]!원가계산</definedName>
    <definedName name="원가계산" localSheetId="42">[15]!원가계산</definedName>
    <definedName name="원가계산" localSheetId="43">[15]!원가계산</definedName>
    <definedName name="원가계산" localSheetId="44">[15]!원가계산</definedName>
    <definedName name="원가계산" localSheetId="33">[15]!원가계산</definedName>
    <definedName name="원가계산" localSheetId="45">[15]!원가계산</definedName>
    <definedName name="원가계산" localSheetId="34">[15]!원가계산</definedName>
    <definedName name="원가계산" localSheetId="46">[15]!원가계산</definedName>
    <definedName name="원가계산" localSheetId="47">[15]!원가계산</definedName>
    <definedName name="원가계산" localSheetId="35">[15]!원가계산</definedName>
    <definedName name="원가계산">[15]!원가계산</definedName>
    <definedName name="을">#REF!</definedName>
    <definedName name="이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'[11]2공구산출내역'!#REF!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일공구직영비">#REF!</definedName>
    <definedName name="일위2">#REF!</definedName>
    <definedName name="일위규격매크로" localSheetId="18">[14]!일위규격매크로</definedName>
    <definedName name="일위규격매크로" localSheetId="19">[14]!일위규격매크로</definedName>
    <definedName name="일위규격매크로" localSheetId="36">[14]!일위규격매크로</definedName>
    <definedName name="일위규격매크로" localSheetId="20">[14]!일위규격매크로</definedName>
    <definedName name="일위규격매크로" localSheetId="21">[14]!일위규격매크로</definedName>
    <definedName name="일위규격매크로" localSheetId="22">[14]!일위규격매크로</definedName>
    <definedName name="일위규격매크로" localSheetId="23">[14]!일위규격매크로</definedName>
    <definedName name="일위규격매크로" localSheetId="24">[14]!일위규격매크로</definedName>
    <definedName name="일위규격매크로" localSheetId="25">[14]!일위규격매크로</definedName>
    <definedName name="일위규격매크로" localSheetId="26">[14]!일위규격매크로</definedName>
    <definedName name="일위규격매크로" localSheetId="27">[14]!일위규격매크로</definedName>
    <definedName name="일위규격매크로" localSheetId="28">[14]!일위규격매크로</definedName>
    <definedName name="일위규격매크로" localSheetId="29">[14]!일위규격매크로</definedName>
    <definedName name="일위규격매크로" localSheetId="30">[14]!일위규격매크로</definedName>
    <definedName name="일위규격매크로" localSheetId="31">[14]!일위규격매크로</definedName>
    <definedName name="일위규격매크로" localSheetId="17">[14]!일위규격매크로</definedName>
    <definedName name="일위규격매크로" localSheetId="16">[14]!일위규격매크로</definedName>
    <definedName name="일위규격매크로" localSheetId="37">[14]!일위규격매크로</definedName>
    <definedName name="일위규격매크로" localSheetId="38">[14]!일위규격매크로</definedName>
    <definedName name="일위규격매크로" localSheetId="39">[14]!일위규격매크로</definedName>
    <definedName name="일위규격매크로" localSheetId="40">[14]!일위규격매크로</definedName>
    <definedName name="일위규격매크로" localSheetId="41">[14]!일위규격매크로</definedName>
    <definedName name="일위규격매크로" localSheetId="42">[14]!일위규격매크로</definedName>
    <definedName name="일위규격매크로" localSheetId="43">[14]!일위규격매크로</definedName>
    <definedName name="일위규격매크로" localSheetId="44">[14]!일위규격매크로</definedName>
    <definedName name="일위규격매크로" localSheetId="33">[14]!일위규격매크로</definedName>
    <definedName name="일위규격매크로" localSheetId="45">[14]!일위규격매크로</definedName>
    <definedName name="일위규격매크로" localSheetId="34">[14]!일위규격매크로</definedName>
    <definedName name="일위규격매크로" localSheetId="46">[14]!일위규격매크로</definedName>
    <definedName name="일위규격매크로" localSheetId="47">[14]!일위규격매크로</definedName>
    <definedName name="일위규격매크로" localSheetId="35">[14]!일위규격매크로</definedName>
    <definedName name="일위규격매크로">[14]!일위규격매크로</definedName>
    <definedName name="일위코드입력매크로" localSheetId="18">[14]!일위코드입력매크로</definedName>
    <definedName name="일위코드입력매크로" localSheetId="19">[14]!일위코드입력매크로</definedName>
    <definedName name="일위코드입력매크로" localSheetId="36">[14]!일위코드입력매크로</definedName>
    <definedName name="일위코드입력매크로" localSheetId="20">[14]!일위코드입력매크로</definedName>
    <definedName name="일위코드입력매크로" localSheetId="21">[14]!일위코드입력매크로</definedName>
    <definedName name="일위코드입력매크로" localSheetId="22">[14]!일위코드입력매크로</definedName>
    <definedName name="일위코드입력매크로" localSheetId="23">[14]!일위코드입력매크로</definedName>
    <definedName name="일위코드입력매크로" localSheetId="24">[14]!일위코드입력매크로</definedName>
    <definedName name="일위코드입력매크로" localSheetId="25">[14]!일위코드입력매크로</definedName>
    <definedName name="일위코드입력매크로" localSheetId="26">[14]!일위코드입력매크로</definedName>
    <definedName name="일위코드입력매크로" localSheetId="27">[14]!일위코드입력매크로</definedName>
    <definedName name="일위코드입력매크로" localSheetId="28">[14]!일위코드입력매크로</definedName>
    <definedName name="일위코드입력매크로" localSheetId="29">[14]!일위코드입력매크로</definedName>
    <definedName name="일위코드입력매크로" localSheetId="30">[14]!일위코드입력매크로</definedName>
    <definedName name="일위코드입력매크로" localSheetId="31">[14]!일위코드입력매크로</definedName>
    <definedName name="일위코드입력매크로" localSheetId="17">[14]!일위코드입력매크로</definedName>
    <definedName name="일위코드입력매크로" localSheetId="16">[14]!일위코드입력매크로</definedName>
    <definedName name="일위코드입력매크로" localSheetId="37">[14]!일위코드입력매크로</definedName>
    <definedName name="일위코드입력매크로" localSheetId="38">[14]!일위코드입력매크로</definedName>
    <definedName name="일위코드입력매크로" localSheetId="39">[14]!일위코드입력매크로</definedName>
    <definedName name="일위코드입력매크로" localSheetId="40">[14]!일위코드입력매크로</definedName>
    <definedName name="일위코드입력매크로" localSheetId="41">[14]!일위코드입력매크로</definedName>
    <definedName name="일위코드입력매크로" localSheetId="42">[14]!일위코드입력매크로</definedName>
    <definedName name="일위코드입력매크로" localSheetId="43">[14]!일위코드입력매크로</definedName>
    <definedName name="일위코드입력매크로" localSheetId="44">[14]!일위코드입력매크로</definedName>
    <definedName name="일위코드입력매크로" localSheetId="33">[14]!일위코드입력매크로</definedName>
    <definedName name="일위코드입력매크로" localSheetId="45">[14]!일위코드입력매크로</definedName>
    <definedName name="일위코드입력매크로" localSheetId="34">[14]!일위코드입력매크로</definedName>
    <definedName name="일위코드입력매크로" localSheetId="46">[14]!일위코드입력매크로</definedName>
    <definedName name="일위코드입력매크로" localSheetId="47">[14]!일위코드입력매크로</definedName>
    <definedName name="일위코드입력매크로" localSheetId="35">[14]!일위코드입력매크로</definedName>
    <definedName name="일위코드입력매크로">[14]!일위코드입력매크로</definedName>
    <definedName name="일위화면복귀매크로" localSheetId="18">[14]일위대가모듈!일위화면복귀매크로</definedName>
    <definedName name="일위화면복귀매크로" localSheetId="19">[14]일위대가모듈!일위화면복귀매크로</definedName>
    <definedName name="일위화면복귀매크로" localSheetId="36">[14]일위대가모듈!일위화면복귀매크로</definedName>
    <definedName name="일위화면복귀매크로" localSheetId="20">[14]일위대가모듈!일위화면복귀매크로</definedName>
    <definedName name="일위화면복귀매크로" localSheetId="21">[14]일위대가모듈!일위화면복귀매크로</definedName>
    <definedName name="일위화면복귀매크로" localSheetId="22">[14]일위대가모듈!일위화면복귀매크로</definedName>
    <definedName name="일위화면복귀매크로" localSheetId="23">[14]일위대가모듈!일위화면복귀매크로</definedName>
    <definedName name="일위화면복귀매크로" localSheetId="24">[14]일위대가모듈!일위화면복귀매크로</definedName>
    <definedName name="일위화면복귀매크로" localSheetId="25">[14]일위대가모듈!일위화면복귀매크로</definedName>
    <definedName name="일위화면복귀매크로" localSheetId="26">[14]일위대가모듈!일위화면복귀매크로</definedName>
    <definedName name="일위화면복귀매크로" localSheetId="27">[14]일위대가모듈!일위화면복귀매크로</definedName>
    <definedName name="일위화면복귀매크로" localSheetId="28">[14]일위대가모듈!일위화면복귀매크로</definedName>
    <definedName name="일위화면복귀매크로" localSheetId="29">[14]일위대가모듈!일위화면복귀매크로</definedName>
    <definedName name="일위화면복귀매크로" localSheetId="30">[14]일위대가모듈!일위화면복귀매크로</definedName>
    <definedName name="일위화면복귀매크로" localSheetId="31">[14]일위대가모듈!일위화면복귀매크로</definedName>
    <definedName name="일위화면복귀매크로" localSheetId="17">[14]일위대가모듈!일위화면복귀매크로</definedName>
    <definedName name="일위화면복귀매크로" localSheetId="16">[14]일위대가모듈!일위화면복귀매크로</definedName>
    <definedName name="일위화면복귀매크로" localSheetId="37">[14]일위대가모듈!일위화면복귀매크로</definedName>
    <definedName name="일위화면복귀매크로" localSheetId="38">[14]일위대가모듈!일위화면복귀매크로</definedName>
    <definedName name="일위화면복귀매크로" localSheetId="39">[14]일위대가모듈!일위화면복귀매크로</definedName>
    <definedName name="일위화면복귀매크로" localSheetId="40">[14]일위대가모듈!일위화면복귀매크로</definedName>
    <definedName name="일위화면복귀매크로" localSheetId="41">[14]일위대가모듈!일위화면복귀매크로</definedName>
    <definedName name="일위화면복귀매크로" localSheetId="42">[14]일위대가모듈!일위화면복귀매크로</definedName>
    <definedName name="일위화면복귀매크로" localSheetId="43">[14]일위대가모듈!일위화면복귀매크로</definedName>
    <definedName name="일위화면복귀매크로" localSheetId="44">[14]일위대가모듈!일위화면복귀매크로</definedName>
    <definedName name="일위화면복귀매크로" localSheetId="33">[14]일위대가모듈!일위화면복귀매크로</definedName>
    <definedName name="일위화면복귀매크로" localSheetId="45">[14]일위대가모듈!일위화면복귀매크로</definedName>
    <definedName name="일위화면복귀매크로" localSheetId="34">[14]일위대가모듈!일위화면복귀매크로</definedName>
    <definedName name="일위화면복귀매크로" localSheetId="46">[14]일위대가모듈!일위화면복귀매크로</definedName>
    <definedName name="일위화면복귀매크로" localSheetId="47">[14]일위대가모듈!일위화면복귀매크로</definedName>
    <definedName name="일위화면복귀매크로" localSheetId="35">[14]일위대가모듈!일위화면복귀매크로</definedName>
    <definedName name="일위화면복귀매크로">[14]일위대가모듈!일위화면복귀매크로</definedName>
    <definedName name="임내정리" localSheetId="18">[15]!원가계산</definedName>
    <definedName name="임내정리" localSheetId="19">[15]!원가계산</definedName>
    <definedName name="임내정리" localSheetId="36">[15]!원가계산</definedName>
    <definedName name="임내정리" localSheetId="20">[15]!원가계산</definedName>
    <definedName name="임내정리" localSheetId="21">[15]!원가계산</definedName>
    <definedName name="임내정리" localSheetId="22">[15]!원가계산</definedName>
    <definedName name="임내정리" localSheetId="23">[15]!원가계산</definedName>
    <definedName name="임내정리" localSheetId="24">[15]!원가계산</definedName>
    <definedName name="임내정리" localSheetId="25">[15]!원가계산</definedName>
    <definedName name="임내정리" localSheetId="26">[15]!원가계산</definedName>
    <definedName name="임내정리" localSheetId="27">[15]!원가계산</definedName>
    <definedName name="임내정리" localSheetId="28">[15]!원가계산</definedName>
    <definedName name="임내정리" localSheetId="29">[15]!원가계산</definedName>
    <definedName name="임내정리" localSheetId="30">[15]!원가계산</definedName>
    <definedName name="임내정리" localSheetId="31">[15]!원가계산</definedName>
    <definedName name="임내정리" localSheetId="17">[15]!원가계산</definedName>
    <definedName name="임내정리" localSheetId="16">[15]!원가계산</definedName>
    <definedName name="임내정리" localSheetId="37">[15]!원가계산</definedName>
    <definedName name="임내정리" localSheetId="38">[15]!원가계산</definedName>
    <definedName name="임내정리" localSheetId="39">[15]!원가계산</definedName>
    <definedName name="임내정리" localSheetId="40">[15]!원가계산</definedName>
    <definedName name="임내정리" localSheetId="41">[15]!원가계산</definedName>
    <definedName name="임내정리" localSheetId="42">[15]!원가계산</definedName>
    <definedName name="임내정리" localSheetId="43">[15]!원가계산</definedName>
    <definedName name="임내정리" localSheetId="44">[15]!원가계산</definedName>
    <definedName name="임내정리" localSheetId="33">[15]!원가계산</definedName>
    <definedName name="임내정리" localSheetId="45">[15]!원가계산</definedName>
    <definedName name="임내정리" localSheetId="34">[15]!원가계산</definedName>
    <definedName name="임내정리" localSheetId="46">[15]!원가계산</definedName>
    <definedName name="임내정리" localSheetId="47">[15]!원가계산</definedName>
    <definedName name="임내정리" localSheetId="35">[15]!원가계산</definedName>
    <definedName name="임내정리">[15]!원가계산</definedName>
    <definedName name="잣재적">[8]잣나무!$B$2:$AW$32</definedName>
    <definedName name="장산교">#REF!</definedName>
    <definedName name="재료비">#REF!</definedName>
    <definedName name="재료비단가">#REF!</definedName>
    <definedName name="쟁료비" localSheetId="21">#REF!</definedName>
    <definedName name="쟁료비" localSheetId="17">#REF!</definedName>
    <definedName name="쟁료비" localSheetId="16">#REF!</definedName>
    <definedName name="쟁료비" localSheetId="33">#REF!</definedName>
    <definedName name="쟁료비" localSheetId="34">#REF!</definedName>
    <definedName name="쟁료비" localSheetId="35">#REF!</definedName>
    <definedName name="쟁료비">#REF!</definedName>
    <definedName name="전석쌓기">#REF!</definedName>
    <definedName name="조경">54828</definedName>
    <definedName name="조경공">[9]데이타!$E$658</definedName>
    <definedName name="조경공B10">[7]식재인부!$B$24</definedName>
    <definedName name="조경공B4이하">[7]식재인부!$B$18</definedName>
    <definedName name="조경공B5">[7]식재인부!$B$19</definedName>
    <definedName name="조경공B6">[7]식재인부!$B$20</definedName>
    <definedName name="조경공B8">[7]식재인부!$B$22</definedName>
    <definedName name="조경공R10">[7]식재인부!$B$54</definedName>
    <definedName name="조경공R12">[7]식재인부!$B$56</definedName>
    <definedName name="조경공R15">[7]식재인부!$B$59</definedName>
    <definedName name="조경공R4이하">[7]식재인부!$B$48</definedName>
    <definedName name="조경공R5">[7]식재인부!$B$49</definedName>
    <definedName name="조경공R6">[7]식재인부!$B$50</definedName>
    <definedName name="조경공R7">[7]식재인부!$B$51</definedName>
    <definedName name="조경공R8">[7]식재인부!$B$52</definedName>
    <definedName name="조원공_1.1_1.5">[7]식재인부!$B$5</definedName>
    <definedName name="조형가이즈까3010">[7]데이타!$E$11</definedName>
    <definedName name="조형가이즈까3012">[7]데이타!$E$12</definedName>
    <definedName name="조형가이즈까3014">[7]데이타!$E$13</definedName>
    <definedName name="조형가이즈까3516">[7]데이타!$E$14</definedName>
    <definedName name="직영비">'[11]2공구산출내역'!#REF!</definedName>
    <definedName name="ㅊㅇ1">[6]수량산출표!$U$130</definedName>
    <definedName name="ㅊㅇ122">#REF!</definedName>
    <definedName name="참">[16]단재적표!#REF!</definedName>
    <definedName name="출장지">INDIRECT("데이타!A4:a"&amp;COUNTA(#REF!)+3)</definedName>
    <definedName name="취수휀스">#REF!</definedName>
    <definedName name="ㅋㅌ1">#REF!</definedName>
    <definedName name="콘크">[17]바닥막이1.5!$AD$281</definedName>
    <definedName name="토공2">'[18]1'!$A$1:$O$51</definedName>
    <definedName name="플라타너스B8">[7]데이타!$E$552</definedName>
    <definedName name="ㅎ4">[6]세월교산출기초!$J$11</definedName>
    <definedName name="호지별번호">#REF!</definedName>
    <definedName name="휀스스스" localSheetId="18">[14]!수식입력매크로</definedName>
    <definedName name="휀스스스" localSheetId="19">[14]!수식입력매크로</definedName>
    <definedName name="휀스스스" localSheetId="36">[14]!수식입력매크로</definedName>
    <definedName name="휀스스스" localSheetId="20">[14]!수식입력매크로</definedName>
    <definedName name="휀스스스" localSheetId="21">[14]!수식입력매크로</definedName>
    <definedName name="휀스스스" localSheetId="22">[14]!수식입력매크로</definedName>
    <definedName name="휀스스스" localSheetId="23">[14]!수식입력매크로</definedName>
    <definedName name="휀스스스" localSheetId="24">[14]!수식입력매크로</definedName>
    <definedName name="휀스스스" localSheetId="25">[14]!수식입력매크로</definedName>
    <definedName name="휀스스스" localSheetId="26">[14]!수식입력매크로</definedName>
    <definedName name="휀스스스" localSheetId="27">[14]!수식입력매크로</definedName>
    <definedName name="휀스스스" localSheetId="28">[14]!수식입력매크로</definedName>
    <definedName name="휀스스스" localSheetId="29">[14]!수식입력매크로</definedName>
    <definedName name="휀스스스" localSheetId="30">[14]!수식입력매크로</definedName>
    <definedName name="휀스스스" localSheetId="31">[14]!수식입력매크로</definedName>
    <definedName name="휀스스스" localSheetId="17">[14]!수식입력매크로</definedName>
    <definedName name="휀스스스" localSheetId="16">[14]!수식입력매크로</definedName>
    <definedName name="휀스스스" localSheetId="37">[14]!수식입력매크로</definedName>
    <definedName name="휀스스스" localSheetId="38">[14]!수식입력매크로</definedName>
    <definedName name="휀스스스" localSheetId="39">[14]!수식입력매크로</definedName>
    <definedName name="휀스스스" localSheetId="40">[14]!수식입력매크로</definedName>
    <definedName name="휀스스스" localSheetId="41">[14]!수식입력매크로</definedName>
    <definedName name="휀스스스" localSheetId="42">[14]!수식입력매크로</definedName>
    <definedName name="휀스스스" localSheetId="43">[14]!수식입력매크로</definedName>
    <definedName name="휀스스스" localSheetId="44">[14]!수식입력매크로</definedName>
    <definedName name="휀스스스" localSheetId="33">[14]!수식입력매크로</definedName>
    <definedName name="휀스스스" localSheetId="45">[14]!수식입력매크로</definedName>
    <definedName name="휀스스스" localSheetId="34">[14]!수식입력매크로</definedName>
    <definedName name="휀스스스" localSheetId="46">[14]!수식입력매크로</definedName>
    <definedName name="휀스스스" localSheetId="47">[14]!수식입력매크로</definedName>
    <definedName name="휀스스스" localSheetId="35">[14]!수식입력매크로</definedName>
    <definedName name="휀스스스">[14]!수식입력매크로</definedName>
    <definedName name="ㅐ520">#REF!</definedName>
    <definedName name="ㅕ130">#REF!</definedName>
    <definedName name="ㅕ422" localSheetId="21">#REF!</definedName>
    <definedName name="ㅕ422" localSheetId="17">#REF!</definedName>
    <definedName name="ㅕ422" localSheetId="16">#REF!</definedName>
    <definedName name="ㅕ422" localSheetId="33">#REF!</definedName>
    <definedName name="ㅕ422" localSheetId="34">#REF!</definedName>
    <definedName name="ㅕ422" localSheetId="35">#REF!</definedName>
    <definedName name="ㅕ422">#REF!</definedName>
    <definedName name="ㅡ79">[19]일위대가!#REF!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4" i="11" l="1"/>
  <c r="E11" i="113"/>
  <c r="E10" i="113"/>
  <c r="E9" i="113"/>
  <c r="E8" i="113"/>
  <c r="I7" i="113"/>
  <c r="G7" i="113"/>
  <c r="E6" i="113"/>
  <c r="A8" i="113"/>
  <c r="F45" i="139"/>
  <c r="F42" i="139"/>
  <c r="F36" i="139"/>
  <c r="B32" i="139"/>
  <c r="B6" i="131" s="1"/>
  <c r="K258" i="76"/>
  <c r="J258" i="76"/>
  <c r="I258" i="76"/>
  <c r="K240" i="76"/>
  <c r="J240" i="76"/>
  <c r="I240" i="76"/>
  <c r="H240" i="76"/>
  <c r="E240" i="76"/>
  <c r="H258" i="76"/>
  <c r="B45" i="139" s="1"/>
  <c r="E258" i="76"/>
  <c r="G258" i="76"/>
  <c r="G240" i="76"/>
  <c r="K218" i="76"/>
  <c r="J218" i="76"/>
  <c r="I218" i="76"/>
  <c r="H218" i="76"/>
  <c r="D26" i="215" s="1"/>
  <c r="C17" i="215" s="1"/>
  <c r="E218" i="76"/>
  <c r="G218" i="76"/>
  <c r="K180" i="76"/>
  <c r="J180" i="76"/>
  <c r="H180" i="76"/>
  <c r="I167" i="76"/>
  <c r="I168" i="76"/>
  <c r="I169" i="76"/>
  <c r="I166" i="76"/>
  <c r="E180" i="76"/>
  <c r="G180" i="76"/>
  <c r="V20" i="11"/>
  <c r="F18" i="139"/>
  <c r="H18" i="139" s="1"/>
  <c r="M6" i="226" s="1"/>
  <c r="D8" i="226" s="1"/>
  <c r="K40" i="76"/>
  <c r="K41" i="76"/>
  <c r="K42" i="76"/>
  <c r="K43" i="76"/>
  <c r="K44" i="76"/>
  <c r="K45" i="76"/>
  <c r="K46" i="76"/>
  <c r="K47" i="76"/>
  <c r="K48" i="76"/>
  <c r="K49" i="76"/>
  <c r="K50" i="76"/>
  <c r="K51" i="76"/>
  <c r="K52" i="76"/>
  <c r="K53" i="76"/>
  <c r="K54" i="76"/>
  <c r="K55" i="76"/>
  <c r="K56" i="76"/>
  <c r="K57" i="76"/>
  <c r="K58" i="76"/>
  <c r="K59" i="76"/>
  <c r="K60" i="76"/>
  <c r="K61" i="76"/>
  <c r="K62" i="76"/>
  <c r="K63" i="76"/>
  <c r="K64" i="76"/>
  <c r="K65" i="76"/>
  <c r="K66" i="76"/>
  <c r="K67" i="76"/>
  <c r="K68" i="76"/>
  <c r="K69" i="76"/>
  <c r="K70" i="76"/>
  <c r="K71" i="76"/>
  <c r="K72" i="76"/>
  <c r="K73" i="76"/>
  <c r="K74" i="76"/>
  <c r="K75" i="76"/>
  <c r="K76" i="76"/>
  <c r="K77" i="76"/>
  <c r="K78" i="76"/>
  <c r="K79" i="76"/>
  <c r="K80" i="76"/>
  <c r="K81" i="76"/>
  <c r="K82" i="76"/>
  <c r="K83" i="76"/>
  <c r="K84" i="76"/>
  <c r="K85" i="76"/>
  <c r="K86" i="76"/>
  <c r="K87" i="76"/>
  <c r="K88" i="76"/>
  <c r="K89" i="76"/>
  <c r="K90" i="76"/>
  <c r="K91" i="76"/>
  <c r="K92" i="76"/>
  <c r="K93" i="76"/>
  <c r="K94" i="76"/>
  <c r="K95" i="76"/>
  <c r="K96" i="76"/>
  <c r="K97" i="76"/>
  <c r="K98" i="76"/>
  <c r="K99" i="76"/>
  <c r="K100" i="76"/>
  <c r="K101" i="76"/>
  <c r="K102" i="76"/>
  <c r="K103" i="76"/>
  <c r="K104" i="76"/>
  <c r="K105" i="76"/>
  <c r="K106" i="76"/>
  <c r="K107" i="76"/>
  <c r="K108" i="76"/>
  <c r="K109" i="76"/>
  <c r="K110" i="76"/>
  <c r="K111" i="76"/>
  <c r="K112" i="76"/>
  <c r="K113" i="76"/>
  <c r="K114" i="76"/>
  <c r="K115" i="76"/>
  <c r="K116" i="76"/>
  <c r="K117" i="76"/>
  <c r="K118" i="76"/>
  <c r="K119" i="76"/>
  <c r="K120" i="76"/>
  <c r="K121" i="76"/>
  <c r="K122" i="76"/>
  <c r="K123" i="76"/>
  <c r="K124" i="76"/>
  <c r="K125" i="76"/>
  <c r="K126" i="76"/>
  <c r="K127" i="76"/>
  <c r="K128" i="76"/>
  <c r="K129" i="76"/>
  <c r="K130" i="76"/>
  <c r="K131" i="76"/>
  <c r="K132" i="76"/>
  <c r="K133" i="76"/>
  <c r="K134" i="76"/>
  <c r="K135" i="76"/>
  <c r="K136" i="76"/>
  <c r="K137" i="76"/>
  <c r="K138" i="76"/>
  <c r="K139" i="76"/>
  <c r="K140" i="76"/>
  <c r="K141" i="76"/>
  <c r="K142" i="76"/>
  <c r="K143" i="76"/>
  <c r="K144" i="76"/>
  <c r="K145" i="76"/>
  <c r="K146" i="76"/>
  <c r="K147" i="76"/>
  <c r="K148" i="76"/>
  <c r="K149" i="76"/>
  <c r="K150" i="76"/>
  <c r="K151" i="76"/>
  <c r="K152" i="76"/>
  <c r="K153" i="76"/>
  <c r="K154" i="76"/>
  <c r="K155" i="76"/>
  <c r="K156" i="76"/>
  <c r="K157" i="76"/>
  <c r="K158" i="76"/>
  <c r="K159" i="76"/>
  <c r="K160" i="76"/>
  <c r="K161" i="76"/>
  <c r="K162" i="76"/>
  <c r="K163" i="76"/>
  <c r="K164" i="76"/>
  <c r="K39" i="76"/>
  <c r="I13" i="76"/>
  <c r="I38" i="76" s="1"/>
  <c r="I14" i="76"/>
  <c r="I15" i="76"/>
  <c r="I16" i="76"/>
  <c r="I17" i="76"/>
  <c r="I18" i="76"/>
  <c r="I19" i="76"/>
  <c r="I20" i="76"/>
  <c r="I21" i="76"/>
  <c r="I22" i="76"/>
  <c r="I23" i="76"/>
  <c r="I24" i="76"/>
  <c r="I25" i="76"/>
  <c r="I26" i="76"/>
  <c r="I27" i="76"/>
  <c r="I28" i="76"/>
  <c r="I29" i="76"/>
  <c r="I30" i="76"/>
  <c r="I31" i="76"/>
  <c r="I32" i="76"/>
  <c r="I33" i="76"/>
  <c r="I34" i="76"/>
  <c r="I35" i="76"/>
  <c r="I36" i="76"/>
  <c r="I37" i="76"/>
  <c r="I12" i="76"/>
  <c r="J165" i="76"/>
  <c r="I165" i="76"/>
  <c r="E165" i="76"/>
  <c r="H165" i="76"/>
  <c r="H280" i="76" s="1"/>
  <c r="H281" i="76" s="1"/>
  <c r="G165" i="76"/>
  <c r="E19" i="100"/>
  <c r="E18" i="100"/>
  <c r="A4" i="5"/>
  <c r="D4" i="50" s="1"/>
  <c r="D6" i="5"/>
  <c r="D6" i="50"/>
  <c r="D18" i="5"/>
  <c r="J18" i="5"/>
  <c r="I20" i="5"/>
  <c r="K35" i="113"/>
  <c r="M33" i="113"/>
  <c r="M25" i="113"/>
  <c r="L23" i="113"/>
  <c r="K21" i="113"/>
  <c r="K20" i="113"/>
  <c r="B20" i="113"/>
  <c r="K19" i="113"/>
  <c r="B19" i="113"/>
  <c r="B18" i="113"/>
  <c r="A18" i="113"/>
  <c r="B17" i="113"/>
  <c r="F17" i="113" s="1"/>
  <c r="K17" i="113" s="1"/>
  <c r="A17" i="113"/>
  <c r="B16" i="113"/>
  <c r="A16" i="113"/>
  <c r="B15" i="113"/>
  <c r="A15" i="113"/>
  <c r="B14" i="113"/>
  <c r="A14" i="113"/>
  <c r="B13" i="113"/>
  <c r="H13" i="113" s="1"/>
  <c r="A13" i="113"/>
  <c r="B12" i="113"/>
  <c r="A12" i="113"/>
  <c r="C4" i="113"/>
  <c r="B4" i="184"/>
  <c r="I4" i="113" s="1"/>
  <c r="B5" i="184"/>
  <c r="G4" i="113" s="1"/>
  <c r="C5" i="184"/>
  <c r="C7" i="184"/>
  <c r="B8" i="184"/>
  <c r="B4" i="240"/>
  <c r="B48" i="240" s="1"/>
  <c r="B92" i="240" s="1"/>
  <c r="B136" i="240" s="1"/>
  <c r="B180" i="240" s="1"/>
  <c r="B224" i="240" s="1"/>
  <c r="B268" i="240" s="1"/>
  <c r="B312" i="240" s="1"/>
  <c r="B356" i="240" s="1"/>
  <c r="E4" i="240"/>
  <c r="B6" i="240"/>
  <c r="B7" i="240"/>
  <c r="H10" i="240"/>
  <c r="B10" i="240" s="1"/>
  <c r="B16" i="240"/>
  <c r="H20" i="240"/>
  <c r="B20" i="240" s="1"/>
  <c r="B26" i="240"/>
  <c r="H30" i="240"/>
  <c r="B30" i="240" s="1"/>
  <c r="B36" i="240"/>
  <c r="B37" i="240"/>
  <c r="B40" i="240"/>
  <c r="H40" i="240"/>
  <c r="E48" i="240"/>
  <c r="B50" i="240"/>
  <c r="B51" i="240"/>
  <c r="B54" i="240"/>
  <c r="H54" i="240"/>
  <c r="B60" i="240"/>
  <c r="B64" i="240"/>
  <c r="H64" i="240"/>
  <c r="B70" i="240"/>
  <c r="H74" i="240"/>
  <c r="B74" i="240" s="1"/>
  <c r="B80" i="240"/>
  <c r="B81" i="240"/>
  <c r="B84" i="240"/>
  <c r="H84" i="240"/>
  <c r="E92" i="240"/>
  <c r="B94" i="240"/>
  <c r="H98" i="240"/>
  <c r="B98" i="240" s="1"/>
  <c r="B104" i="240"/>
  <c r="B108" i="240"/>
  <c r="H108" i="240"/>
  <c r="B114" i="240"/>
  <c r="H118" i="240"/>
  <c r="B118" i="240" s="1"/>
  <c r="B124" i="240"/>
  <c r="B125" i="240"/>
  <c r="H128" i="240"/>
  <c r="B128" i="240" s="1"/>
  <c r="E136" i="240"/>
  <c r="B138" i="240"/>
  <c r="H142" i="240"/>
  <c r="B142" i="240" s="1"/>
  <c r="B148" i="240"/>
  <c r="B149" i="240"/>
  <c r="B152" i="240"/>
  <c r="H152" i="240"/>
  <c r="B158" i="240"/>
  <c r="B162" i="240"/>
  <c r="H162" i="240"/>
  <c r="B168" i="240"/>
  <c r="B172" i="240"/>
  <c r="H172" i="240"/>
  <c r="E180" i="240"/>
  <c r="B182" i="240"/>
  <c r="B183" i="240"/>
  <c r="H186" i="240"/>
  <c r="B186" i="240" s="1"/>
  <c r="B192" i="240"/>
  <c r="B193" i="240"/>
  <c r="H196" i="240"/>
  <c r="B196" i="240" s="1"/>
  <c r="B202" i="240"/>
  <c r="H206" i="240"/>
  <c r="B206" i="240" s="1"/>
  <c r="B212" i="240"/>
  <c r="H216" i="240"/>
  <c r="B216" i="240" s="1"/>
  <c r="E224" i="240"/>
  <c r="B226" i="240"/>
  <c r="B230" i="240"/>
  <c r="H230" i="240"/>
  <c r="B236" i="240"/>
  <c r="B240" i="240"/>
  <c r="H240" i="240"/>
  <c r="B246" i="240"/>
  <c r="B250" i="240"/>
  <c r="H250" i="240"/>
  <c r="B256" i="240"/>
  <c r="H260" i="240"/>
  <c r="B260" i="240" s="1"/>
  <c r="E268" i="240"/>
  <c r="B270" i="240"/>
  <c r="H274" i="240"/>
  <c r="B274" i="240" s="1"/>
  <c r="B280" i="240"/>
  <c r="B281" i="240"/>
  <c r="B290" i="240"/>
  <c r="B291" i="240"/>
  <c r="B300" i="240"/>
  <c r="E312" i="240"/>
  <c r="B314" i="240"/>
  <c r="B3" i="239"/>
  <c r="G3" i="239"/>
  <c r="B4" i="239"/>
  <c r="F7" i="239"/>
  <c r="F48" i="239" s="1"/>
  <c r="G7" i="239"/>
  <c r="H7" i="239"/>
  <c r="F8" i="239"/>
  <c r="G8" i="239"/>
  <c r="B17" i="240" s="1"/>
  <c r="H8" i="239"/>
  <c r="F9" i="239"/>
  <c r="G9" i="239"/>
  <c r="B27" i="240" s="1"/>
  <c r="H9" i="239"/>
  <c r="F10" i="239"/>
  <c r="G10" i="239"/>
  <c r="H10" i="239"/>
  <c r="F11" i="239"/>
  <c r="G11" i="239"/>
  <c r="H11" i="239"/>
  <c r="F12" i="239"/>
  <c r="G12" i="239"/>
  <c r="B61" i="240" s="1"/>
  <c r="H12" i="239"/>
  <c r="F13" i="239"/>
  <c r="G13" i="239"/>
  <c r="B71" i="240" s="1"/>
  <c r="H13" i="239"/>
  <c r="F14" i="239"/>
  <c r="G14" i="239"/>
  <c r="H14" i="239"/>
  <c r="F15" i="239"/>
  <c r="G15" i="239"/>
  <c r="B95" i="240" s="1"/>
  <c r="H15" i="239"/>
  <c r="F16" i="239"/>
  <c r="G16" i="239"/>
  <c r="B105" i="240" s="1"/>
  <c r="H16" i="239"/>
  <c r="F17" i="239"/>
  <c r="G17" i="239"/>
  <c r="B115" i="240" s="1"/>
  <c r="H17" i="239"/>
  <c r="F18" i="239"/>
  <c r="G18" i="239"/>
  <c r="H18" i="239"/>
  <c r="F19" i="239"/>
  <c r="G19" i="239"/>
  <c r="B139" i="240" s="1"/>
  <c r="H19" i="239"/>
  <c r="F20" i="239"/>
  <c r="G20" i="239"/>
  <c r="H20" i="239"/>
  <c r="F21" i="239"/>
  <c r="G21" i="239"/>
  <c r="B159" i="240" s="1"/>
  <c r="H21" i="239"/>
  <c r="F22" i="239"/>
  <c r="G22" i="239"/>
  <c r="B169" i="240" s="1"/>
  <c r="H22" i="239"/>
  <c r="F23" i="239"/>
  <c r="G23" i="239"/>
  <c r="H23" i="239"/>
  <c r="F24" i="239"/>
  <c r="G24" i="239"/>
  <c r="H24" i="239"/>
  <c r="F25" i="239"/>
  <c r="G25" i="239"/>
  <c r="B203" i="240" s="1"/>
  <c r="H25" i="239"/>
  <c r="F26" i="239"/>
  <c r="G26" i="239"/>
  <c r="B213" i="240" s="1"/>
  <c r="H26" i="239"/>
  <c r="E27" i="239"/>
  <c r="H27" i="239" s="1"/>
  <c r="F27" i="239"/>
  <c r="G27" i="239"/>
  <c r="B227" i="240" s="1"/>
  <c r="E28" i="239"/>
  <c r="F28" i="239"/>
  <c r="G28" i="239"/>
  <c r="B237" i="240" s="1"/>
  <c r="H28" i="239"/>
  <c r="E29" i="239"/>
  <c r="G29" i="239" s="1"/>
  <c r="B247" i="240" s="1"/>
  <c r="F29" i="239"/>
  <c r="E30" i="239"/>
  <c r="F30" i="239"/>
  <c r="G30" i="239"/>
  <c r="B257" i="240" s="1"/>
  <c r="H30" i="239"/>
  <c r="E31" i="239"/>
  <c r="F31" i="239"/>
  <c r="E32" i="239"/>
  <c r="H32" i="239" s="1"/>
  <c r="F32" i="239"/>
  <c r="G32" i="239"/>
  <c r="E33" i="239"/>
  <c r="F33" i="239"/>
  <c r="G33" i="239"/>
  <c r="H33" i="239"/>
  <c r="E34" i="239"/>
  <c r="G34" i="239" s="1"/>
  <c r="B301" i="240" s="1"/>
  <c r="F34" i="239"/>
  <c r="E35" i="239"/>
  <c r="F35" i="239"/>
  <c r="G35" i="239"/>
  <c r="B315" i="240" s="1"/>
  <c r="H35" i="239"/>
  <c r="E36" i="239"/>
  <c r="E37" i="239"/>
  <c r="H37" i="239" s="1"/>
  <c r="G37" i="239"/>
  <c r="E38" i="239"/>
  <c r="G38" i="239" s="1"/>
  <c r="H38" i="239"/>
  <c r="E39" i="239"/>
  <c r="H39" i="239" s="1"/>
  <c r="G39" i="239"/>
  <c r="E40" i="239"/>
  <c r="G40" i="239" s="1"/>
  <c r="E41" i="239"/>
  <c r="H41" i="239" s="1"/>
  <c r="G41" i="239"/>
  <c r="E42" i="239"/>
  <c r="G42" i="239"/>
  <c r="H42" i="239"/>
  <c r="E43" i="239"/>
  <c r="H43" i="239" s="1"/>
  <c r="G43" i="239"/>
  <c r="E44" i="239"/>
  <c r="G44" i="239" s="1"/>
  <c r="H44" i="239"/>
  <c r="E45" i="239"/>
  <c r="G45" i="239"/>
  <c r="H45" i="239"/>
  <c r="E46" i="239"/>
  <c r="E47" i="239"/>
  <c r="H47" i="239" s="1"/>
  <c r="G47" i="239"/>
  <c r="E50" i="239"/>
  <c r="E51" i="239"/>
  <c r="C53" i="239"/>
  <c r="F18" i="238"/>
  <c r="F19" i="238" s="1"/>
  <c r="B12" i="238" s="1"/>
  <c r="I18" i="238"/>
  <c r="I19" i="238"/>
  <c r="D3" i="225"/>
  <c r="E3" i="225"/>
  <c r="E26" i="225"/>
  <c r="C13" i="225" s="1"/>
  <c r="F26" i="225"/>
  <c r="D3" i="224"/>
  <c r="E3" i="224"/>
  <c r="H3" i="224"/>
  <c r="C12" i="224" s="1"/>
  <c r="E26" i="224"/>
  <c r="C13" i="224" s="1"/>
  <c r="F26" i="224"/>
  <c r="D3" i="223"/>
  <c r="E3" i="223"/>
  <c r="H3" i="223"/>
  <c r="C12" i="223"/>
  <c r="E26" i="223"/>
  <c r="C13" i="223" s="1"/>
  <c r="G26" i="223"/>
  <c r="H26" i="223"/>
  <c r="D3" i="222"/>
  <c r="C12" i="222" s="1"/>
  <c r="E3" i="222"/>
  <c r="H3" i="222"/>
  <c r="H26" i="222"/>
  <c r="D3" i="221"/>
  <c r="C16" i="221" s="1"/>
  <c r="E3" i="221"/>
  <c r="H3" i="221"/>
  <c r="D3" i="220"/>
  <c r="E3" i="220"/>
  <c r="H3" i="220"/>
  <c r="C12" i="220" s="1"/>
  <c r="D3" i="219"/>
  <c r="E3" i="219"/>
  <c r="H3" i="219"/>
  <c r="E26" i="219"/>
  <c r="C13" i="219" s="1"/>
  <c r="F26" i="219"/>
  <c r="H26" i="219"/>
  <c r="D3" i="218"/>
  <c r="E3" i="218"/>
  <c r="H3" i="218"/>
  <c r="H26" i="218"/>
  <c r="D3" i="217"/>
  <c r="E3" i="217"/>
  <c r="C12" i="217" s="1"/>
  <c r="H3" i="217"/>
  <c r="H26" i="217"/>
  <c r="D3" i="216"/>
  <c r="E3" i="216"/>
  <c r="C16" i="216" s="1"/>
  <c r="H3" i="216"/>
  <c r="D3" i="215"/>
  <c r="E3" i="215"/>
  <c r="H3" i="215"/>
  <c r="E26" i="215"/>
  <c r="F26" i="215"/>
  <c r="D3" i="214"/>
  <c r="E3" i="214"/>
  <c r="H3" i="214"/>
  <c r="G26" i="214"/>
  <c r="D3" i="200"/>
  <c r="C12" i="200" s="1"/>
  <c r="E3" i="200"/>
  <c r="F3" i="200"/>
  <c r="H3" i="200"/>
  <c r="D26" i="200"/>
  <c r="C17" i="200" s="1"/>
  <c r="E26" i="200"/>
  <c r="C13" i="200"/>
  <c r="F26" i="200"/>
  <c r="G26" i="200"/>
  <c r="H26" i="200"/>
  <c r="D3" i="198"/>
  <c r="E3" i="198"/>
  <c r="F3" i="198"/>
  <c r="H3" i="198"/>
  <c r="D26" i="198"/>
  <c r="C17" i="198"/>
  <c r="E26" i="198"/>
  <c r="C13" i="198"/>
  <c r="F26" i="198"/>
  <c r="G26" i="198"/>
  <c r="H26" i="198"/>
  <c r="D3" i="196"/>
  <c r="E3" i="196"/>
  <c r="F3" i="196"/>
  <c r="H3" i="196"/>
  <c r="D26" i="196"/>
  <c r="C17" i="196"/>
  <c r="E26" i="196"/>
  <c r="C13" i="196" s="1"/>
  <c r="F26" i="196"/>
  <c r="G26" i="196"/>
  <c r="H26" i="196"/>
  <c r="D3" i="154"/>
  <c r="E3" i="154"/>
  <c r="H3" i="154"/>
  <c r="E26" i="154"/>
  <c r="C13" i="154" s="1"/>
  <c r="F26" i="154"/>
  <c r="H26" i="154"/>
  <c r="D3" i="213"/>
  <c r="F3" i="213"/>
  <c r="G34" i="213" s="1"/>
  <c r="M6" i="213"/>
  <c r="D8" i="213" s="1"/>
  <c r="H8" i="213" s="1"/>
  <c r="H7" i="213" s="1"/>
  <c r="F8" i="213"/>
  <c r="D26" i="213"/>
  <c r="G26" i="213"/>
  <c r="G31" i="213" s="1"/>
  <c r="K7" i="213" s="1"/>
  <c r="D27" i="213"/>
  <c r="D28" i="213"/>
  <c r="D29" i="213"/>
  <c r="G26" i="225" s="1"/>
  <c r="G29" i="213"/>
  <c r="D30" i="213"/>
  <c r="H26" i="225" s="1"/>
  <c r="G30" i="213"/>
  <c r="D3" i="212"/>
  <c r="F3" i="212"/>
  <c r="G34" i="212"/>
  <c r="M6" i="212"/>
  <c r="D8" i="212"/>
  <c r="H8" i="212"/>
  <c r="H7" i="212"/>
  <c r="F8" i="212"/>
  <c r="D26" i="212"/>
  <c r="G26" i="212"/>
  <c r="D27" i="212"/>
  <c r="D28" i="212"/>
  <c r="D29" i="212"/>
  <c r="G26" i="224" s="1"/>
  <c r="G29" i="212"/>
  <c r="G31" i="212" s="1"/>
  <c r="K7" i="212" s="1"/>
  <c r="D30" i="212"/>
  <c r="H26" i="224" s="1"/>
  <c r="G30" i="212"/>
  <c r="D3" i="211"/>
  <c r="F3" i="211"/>
  <c r="G34" i="211" s="1"/>
  <c r="M6" i="211"/>
  <c r="D8" i="211"/>
  <c r="H8" i="211"/>
  <c r="H7" i="211" s="1"/>
  <c r="F8" i="211"/>
  <c r="D26" i="211"/>
  <c r="G26" i="211"/>
  <c r="G31" i="211" s="1"/>
  <c r="K7" i="211" s="1"/>
  <c r="D27" i="211"/>
  <c r="F26" i="223" s="1"/>
  <c r="D28" i="211"/>
  <c r="D29" i="211"/>
  <c r="G29" i="211"/>
  <c r="D30" i="211"/>
  <c r="G30" i="211"/>
  <c r="D3" i="210"/>
  <c r="F3" i="210"/>
  <c r="G34" i="210"/>
  <c r="M6" i="210"/>
  <c r="D8" i="210" s="1"/>
  <c r="H8" i="210" s="1"/>
  <c r="H7" i="210" s="1"/>
  <c r="F8" i="210"/>
  <c r="D26" i="210"/>
  <c r="E26" i="222" s="1"/>
  <c r="C13" i="222" s="1"/>
  <c r="G26" i="210"/>
  <c r="G31" i="210" s="1"/>
  <c r="K7" i="210" s="1"/>
  <c r="D27" i="210"/>
  <c r="F26" i="222" s="1"/>
  <c r="D28" i="210"/>
  <c r="D29" i="210"/>
  <c r="G26" i="222" s="1"/>
  <c r="G29" i="210"/>
  <c r="D30" i="210"/>
  <c r="G30" i="210"/>
  <c r="D3" i="209"/>
  <c r="F3" i="209"/>
  <c r="G34" i="209"/>
  <c r="M6" i="209"/>
  <c r="D8" i="209" s="1"/>
  <c r="H8" i="209" s="1"/>
  <c r="H7" i="209" s="1"/>
  <c r="F8" i="209"/>
  <c r="D26" i="209"/>
  <c r="E26" i="221" s="1"/>
  <c r="C13" i="221" s="1"/>
  <c r="G26" i="209"/>
  <c r="G31" i="209" s="1"/>
  <c r="K7" i="209" s="1"/>
  <c r="D27" i="209"/>
  <c r="F26" i="221" s="1"/>
  <c r="D28" i="209"/>
  <c r="D29" i="209"/>
  <c r="G26" i="221" s="1"/>
  <c r="G29" i="209"/>
  <c r="D30" i="209"/>
  <c r="H26" i="221" s="1"/>
  <c r="G30" i="209"/>
  <c r="D3" i="228"/>
  <c r="F3" i="228"/>
  <c r="G34" i="228" s="1"/>
  <c r="M6" i="228"/>
  <c r="D8" i="228"/>
  <c r="F8" i="228"/>
  <c r="H8" i="228" s="1"/>
  <c r="H7" i="228" s="1"/>
  <c r="I8" i="228"/>
  <c r="I7" i="228" s="1"/>
  <c r="D26" i="228"/>
  <c r="E26" i="220" s="1"/>
  <c r="G26" i="228"/>
  <c r="D27" i="228"/>
  <c r="F26" i="220" s="1"/>
  <c r="G27" i="228"/>
  <c r="D28" i="228"/>
  <c r="G28" i="228"/>
  <c r="D29" i="228"/>
  <c r="G26" i="220" s="1"/>
  <c r="G29" i="228"/>
  <c r="D30" i="228"/>
  <c r="H26" i="220" s="1"/>
  <c r="G30" i="228"/>
  <c r="G31" i="228" s="1"/>
  <c r="K7" i="228" s="1"/>
  <c r="D3" i="207"/>
  <c r="F3" i="207"/>
  <c r="G34" i="207" s="1"/>
  <c r="M6" i="207"/>
  <c r="D8" i="207" s="1"/>
  <c r="F8" i="207"/>
  <c r="H8" i="207" s="1"/>
  <c r="H7" i="207" s="1"/>
  <c r="D26" i="207"/>
  <c r="G26" i="207"/>
  <c r="D27" i="207"/>
  <c r="G27" i="207"/>
  <c r="D28" i="207"/>
  <c r="G28" i="207"/>
  <c r="D29" i="207"/>
  <c r="G26" i="219" s="1"/>
  <c r="G29" i="207"/>
  <c r="D30" i="207"/>
  <c r="G30" i="207"/>
  <c r="D3" i="206"/>
  <c r="M6" i="206"/>
  <c r="D8" i="206"/>
  <c r="H8" i="206"/>
  <c r="H7" i="206"/>
  <c r="F8" i="206"/>
  <c r="D26" i="206"/>
  <c r="E26" i="218" s="1"/>
  <c r="C13" i="218" s="1"/>
  <c r="G26" i="206"/>
  <c r="D27" i="206"/>
  <c r="F26" i="218" s="1"/>
  <c r="G27" i="206"/>
  <c r="G31" i="206" s="1"/>
  <c r="K7" i="206" s="1"/>
  <c r="D28" i="206"/>
  <c r="G28" i="206"/>
  <c r="D29" i="206"/>
  <c r="G26" i="218" s="1"/>
  <c r="G29" i="206"/>
  <c r="D30" i="206"/>
  <c r="G30" i="206"/>
  <c r="D3" i="205"/>
  <c r="M6" i="205"/>
  <c r="D8" i="205" s="1"/>
  <c r="H8" i="205"/>
  <c r="H7" i="205" s="1"/>
  <c r="F8" i="205"/>
  <c r="D26" i="205"/>
  <c r="E26" i="217" s="1"/>
  <c r="C13" i="217" s="1"/>
  <c r="G26" i="205"/>
  <c r="D27" i="205"/>
  <c r="F26" i="217" s="1"/>
  <c r="G27" i="205"/>
  <c r="G31" i="205" s="1"/>
  <c r="K7" i="205" s="1"/>
  <c r="D28" i="205"/>
  <c r="G28" i="205"/>
  <c r="D29" i="205"/>
  <c r="G26" i="217" s="1"/>
  <c r="G29" i="205"/>
  <c r="D30" i="205"/>
  <c r="G30" i="205"/>
  <c r="D3" i="204"/>
  <c r="M6" i="204"/>
  <c r="D8" i="204" s="1"/>
  <c r="F8" i="204"/>
  <c r="H8" i="204" s="1"/>
  <c r="H7" i="204" s="1"/>
  <c r="D26" i="204"/>
  <c r="G26" i="204"/>
  <c r="D27" i="204"/>
  <c r="G27" i="204"/>
  <c r="D28" i="204"/>
  <c r="G28" i="204"/>
  <c r="D29" i="204"/>
  <c r="G29" i="204"/>
  <c r="D30" i="204"/>
  <c r="G30" i="204"/>
  <c r="G31" i="204"/>
  <c r="K7" i="204" s="1"/>
  <c r="D3" i="203"/>
  <c r="I9" i="203"/>
  <c r="H12" i="203"/>
  <c r="L12" i="203" s="1"/>
  <c r="R13" i="203"/>
  <c r="R14" i="203"/>
  <c r="S15" i="203" s="1"/>
  <c r="L15" i="203"/>
  <c r="M29" i="203" s="1"/>
  <c r="H16" i="203"/>
  <c r="L16" i="203" s="1"/>
  <c r="I16" i="203"/>
  <c r="Q16" i="203"/>
  <c r="D26" i="203"/>
  <c r="E26" i="216" s="1"/>
  <c r="C13" i="216" s="1"/>
  <c r="D27" i="203"/>
  <c r="F26" i="216" s="1"/>
  <c r="G27" i="203"/>
  <c r="G31" i="203" s="1"/>
  <c r="D28" i="203"/>
  <c r="G26" i="216" s="1"/>
  <c r="G28" i="203"/>
  <c r="D29" i="203"/>
  <c r="H26" i="216" s="1"/>
  <c r="G29" i="203"/>
  <c r="D3" i="226"/>
  <c r="F8" i="226"/>
  <c r="D26" i="226"/>
  <c r="G26" i="226"/>
  <c r="D27" i="226"/>
  <c r="G27" i="226"/>
  <c r="D28" i="226"/>
  <c r="G28" i="226"/>
  <c r="G31" i="226" s="1"/>
  <c r="K7" i="226" s="1"/>
  <c r="D29" i="226"/>
  <c r="G26" i="215" s="1"/>
  <c r="G29" i="226"/>
  <c r="D30" i="226"/>
  <c r="H26" i="215" s="1"/>
  <c r="G30" i="226"/>
  <c r="D3" i="202"/>
  <c r="F8" i="202"/>
  <c r="D26" i="202"/>
  <c r="E26" i="214" s="1"/>
  <c r="C13" i="214" s="1"/>
  <c r="G26" i="202"/>
  <c r="D27" i="202"/>
  <c r="F26" i="214" s="1"/>
  <c r="G27" i="202"/>
  <c r="D28" i="202"/>
  <c r="G28" i="202"/>
  <c r="D29" i="202"/>
  <c r="G29" i="202"/>
  <c r="D30" i="202"/>
  <c r="H26" i="214" s="1"/>
  <c r="G30" i="202"/>
  <c r="G31" i="202"/>
  <c r="K7" i="202" s="1"/>
  <c r="D3" i="201"/>
  <c r="F8" i="201"/>
  <c r="D26" i="201"/>
  <c r="G26" i="201"/>
  <c r="D27" i="201"/>
  <c r="G27" i="201"/>
  <c r="G31" i="201" s="1"/>
  <c r="K7" i="201" s="1"/>
  <c r="D28" i="201"/>
  <c r="G28" i="201"/>
  <c r="D29" i="201"/>
  <c r="G26" i="154" s="1"/>
  <c r="G29" i="201"/>
  <c r="D30" i="201"/>
  <c r="G30" i="201"/>
  <c r="D3" i="189"/>
  <c r="H8" i="189"/>
  <c r="K8" i="189"/>
  <c r="I11" i="189"/>
  <c r="I15" i="189"/>
  <c r="D26" i="189"/>
  <c r="D27" i="189"/>
  <c r="D28" i="189"/>
  <c r="G28" i="189"/>
  <c r="G31" i="189" s="1"/>
  <c r="D29" i="189"/>
  <c r="D3" i="185"/>
  <c r="H12" i="185"/>
  <c r="I12" i="185"/>
  <c r="L12" i="185" s="1"/>
  <c r="H16" i="185"/>
  <c r="I16" i="185"/>
  <c r="D26" i="185"/>
  <c r="D27" i="185"/>
  <c r="G27" i="185"/>
  <c r="G31" i="185" s="1"/>
  <c r="K8" i="185" s="1"/>
  <c r="D28" i="185"/>
  <c r="G28" i="185"/>
  <c r="D29" i="185"/>
  <c r="G29" i="185"/>
  <c r="D3" i="177"/>
  <c r="M6" i="177"/>
  <c r="D8" i="177" s="1"/>
  <c r="H8" i="177"/>
  <c r="H7" i="177" s="1"/>
  <c r="F8" i="177"/>
  <c r="I8" i="177"/>
  <c r="I7" i="177" s="1"/>
  <c r="D26" i="177"/>
  <c r="G26" i="177"/>
  <c r="G31" i="177" s="1"/>
  <c r="K7" i="177" s="1"/>
  <c r="D27" i="177"/>
  <c r="D28" i="177"/>
  <c r="D29" i="177"/>
  <c r="G29" i="177"/>
  <c r="D30" i="177"/>
  <c r="G30" i="177"/>
  <c r="C11" i="132"/>
  <c r="C12" i="132"/>
  <c r="C13" i="132"/>
  <c r="C15" i="132"/>
  <c r="A4" i="132"/>
  <c r="A6" i="113" s="1"/>
  <c r="A5" i="132"/>
  <c r="A7" i="113" s="1"/>
  <c r="A7" i="132"/>
  <c r="A9" i="113" s="1"/>
  <c r="A8" i="132"/>
  <c r="A10" i="113" s="1"/>
  <c r="A9" i="132"/>
  <c r="A11" i="113" s="1"/>
  <c r="A10" i="132"/>
  <c r="I10" i="132"/>
  <c r="K10" i="132"/>
  <c r="A11" i="132"/>
  <c r="A12" i="132"/>
  <c r="I12" i="132"/>
  <c r="K12" i="132"/>
  <c r="A13" i="132"/>
  <c r="I13" i="132"/>
  <c r="K13" i="132"/>
  <c r="A14" i="132"/>
  <c r="I14" i="132"/>
  <c r="K14" i="132"/>
  <c r="A15" i="132"/>
  <c r="I15" i="132"/>
  <c r="K15" i="132"/>
  <c r="A16" i="132"/>
  <c r="C16" i="132"/>
  <c r="I16" i="132"/>
  <c r="K16" i="132"/>
  <c r="E16" i="132" s="1"/>
  <c r="B2" i="47"/>
  <c r="F8" i="139"/>
  <c r="H8" i="139"/>
  <c r="M6" i="201" s="1"/>
  <c r="D8" i="201" s="1"/>
  <c r="H8" i="201" s="1"/>
  <c r="H7" i="201" s="1"/>
  <c r="G69" i="139"/>
  <c r="G70" i="139"/>
  <c r="K65" i="139"/>
  <c r="E11" i="76"/>
  <c r="G11" i="76"/>
  <c r="H11" i="76"/>
  <c r="I11" i="76"/>
  <c r="J11" i="76"/>
  <c r="J38" i="76"/>
  <c r="J280" i="76" s="1"/>
  <c r="J281" i="76" s="1"/>
  <c r="K11" i="76"/>
  <c r="K38" i="76"/>
  <c r="L11" i="76"/>
  <c r="M11" i="76"/>
  <c r="E38" i="76"/>
  <c r="G38" i="76"/>
  <c r="H38" i="76"/>
  <c r="E261" i="76"/>
  <c r="G261" i="76"/>
  <c r="C16" i="217" s="1"/>
  <c r="H261" i="76"/>
  <c r="D26" i="217"/>
  <c r="C17" i="217" s="1"/>
  <c r="J261" i="76"/>
  <c r="K261" i="76"/>
  <c r="L261" i="76"/>
  <c r="M261" i="76"/>
  <c r="E263" i="76"/>
  <c r="G263" i="76"/>
  <c r="H263" i="76"/>
  <c r="D26" i="218" s="1"/>
  <c r="C17" i="218" s="1"/>
  <c r="J263" i="76"/>
  <c r="K263" i="76"/>
  <c r="L263" i="76"/>
  <c r="M263" i="76"/>
  <c r="E265" i="76"/>
  <c r="G265" i="76"/>
  <c r="H265" i="76"/>
  <c r="D26" i="219"/>
  <c r="C17" i="219" s="1"/>
  <c r="J265" i="76"/>
  <c r="K265" i="76"/>
  <c r="L265" i="76"/>
  <c r="M265" i="76"/>
  <c r="E267" i="76"/>
  <c r="G267" i="76"/>
  <c r="H267" i="76"/>
  <c r="D26" i="220" s="1"/>
  <c r="C17" i="220"/>
  <c r="J267" i="76"/>
  <c r="K267" i="76"/>
  <c r="L267" i="76"/>
  <c r="M267" i="76"/>
  <c r="E270" i="76"/>
  <c r="G270" i="76"/>
  <c r="H270" i="76"/>
  <c r="D26" i="221"/>
  <c r="C17" i="221" s="1"/>
  <c r="J270" i="76"/>
  <c r="K270" i="76"/>
  <c r="L270" i="76"/>
  <c r="M270" i="76"/>
  <c r="E272" i="76"/>
  <c r="G272" i="76"/>
  <c r="H272" i="76"/>
  <c r="D26" i="222"/>
  <c r="C17" i="222"/>
  <c r="J272" i="76"/>
  <c r="K272" i="76"/>
  <c r="L272" i="76"/>
  <c r="M272" i="76"/>
  <c r="E274" i="76"/>
  <c r="G274" i="76"/>
  <c r="C16" i="223" s="1"/>
  <c r="H274" i="76"/>
  <c r="D26" i="223" s="1"/>
  <c r="C17" i="223" s="1"/>
  <c r="J274" i="76"/>
  <c r="K274" i="76"/>
  <c r="L274" i="76"/>
  <c r="M274" i="76"/>
  <c r="E276" i="76"/>
  <c r="G276" i="76"/>
  <c r="H276" i="76"/>
  <c r="D26" i="224" s="1"/>
  <c r="C17" i="224" s="1"/>
  <c r="J276" i="76"/>
  <c r="K276" i="76"/>
  <c r="L276" i="76"/>
  <c r="M276" i="76"/>
  <c r="E279" i="76"/>
  <c r="G279" i="76"/>
  <c r="H279" i="76"/>
  <c r="H3" i="225" s="1"/>
  <c r="C12" i="225" s="1"/>
  <c r="D26" i="225"/>
  <c r="C17" i="225" s="1"/>
  <c r="J279" i="76"/>
  <c r="K279" i="76"/>
  <c r="L279" i="76"/>
  <c r="M279" i="76"/>
  <c r="N280" i="76"/>
  <c r="N281" i="76" s="1"/>
  <c r="P280" i="76"/>
  <c r="P281" i="76" s="1"/>
  <c r="A4" i="11"/>
  <c r="D11" i="5"/>
  <c r="C13" i="11"/>
  <c r="C16" i="11"/>
  <c r="C19" i="11"/>
  <c r="A22" i="11"/>
  <c r="C22" i="11"/>
  <c r="F8" i="50"/>
  <c r="F9" i="50"/>
  <c r="A2" i="6"/>
  <c r="C9" i="100"/>
  <c r="I8" i="207" s="1"/>
  <c r="I7" i="207" s="1"/>
  <c r="C10" i="100"/>
  <c r="I8" i="203" s="1"/>
  <c r="L34" i="113"/>
  <c r="J13" i="113"/>
  <c r="L26" i="113"/>
  <c r="L27" i="113" s="1"/>
  <c r="C14" i="132"/>
  <c r="C10" i="132"/>
  <c r="G13" i="132"/>
  <c r="E13" i="132" s="1"/>
  <c r="G16" i="132"/>
  <c r="G12" i="132"/>
  <c r="E12" i="132" s="1"/>
  <c r="G10" i="132"/>
  <c r="G11" i="132"/>
  <c r="E11" i="132"/>
  <c r="G15" i="132"/>
  <c r="E15" i="132" s="1"/>
  <c r="G14" i="132"/>
  <c r="E14" i="132" s="1"/>
  <c r="E14" i="113"/>
  <c r="F14" i="113"/>
  <c r="K14" i="113" s="1"/>
  <c r="E13" i="113"/>
  <c r="E17" i="113"/>
  <c r="E16" i="113"/>
  <c r="E12" i="113"/>
  <c r="F12" i="113" s="1"/>
  <c r="K12" i="113" s="1"/>
  <c r="E18" i="113"/>
  <c r="F18" i="113" s="1"/>
  <c r="K18" i="113" s="1"/>
  <c r="E15" i="113"/>
  <c r="F15" i="113" s="1"/>
  <c r="K15" i="113" s="1"/>
  <c r="F13" i="113"/>
  <c r="E11" i="50"/>
  <c r="M6" i="202"/>
  <c r="D8" i="202" s="1"/>
  <c r="H8" i="202" s="1"/>
  <c r="H7" i="202" s="1"/>
  <c r="H8" i="226"/>
  <c r="H7" i="226"/>
  <c r="C12" i="219"/>
  <c r="C16" i="224"/>
  <c r="C12" i="218"/>
  <c r="C12" i="221"/>
  <c r="C12" i="216"/>
  <c r="I180" i="76"/>
  <c r="C16" i="215"/>
  <c r="C16" i="196"/>
  <c r="C12" i="154"/>
  <c r="C16" i="225"/>
  <c r="C12" i="196"/>
  <c r="B18" i="139"/>
  <c r="F3" i="202" s="1"/>
  <c r="G34" i="202" s="1"/>
  <c r="C16" i="219"/>
  <c r="E280" i="76"/>
  <c r="E281" i="76" s="1"/>
  <c r="C12" i="214"/>
  <c r="C16" i="154"/>
  <c r="C16" i="198"/>
  <c r="C12" i="215"/>
  <c r="B8" i="139"/>
  <c r="C16" i="214"/>
  <c r="C12" i="198"/>
  <c r="C16" i="218"/>
  <c r="C16" i="220"/>
  <c r="C16" i="222"/>
  <c r="D8" i="5" l="1"/>
  <c r="D8" i="50" s="1"/>
  <c r="H284" i="76"/>
  <c r="L7" i="213"/>
  <c r="L7" i="201"/>
  <c r="H31" i="239"/>
  <c r="G31" i="239"/>
  <c r="B271" i="240" s="1"/>
  <c r="K165" i="76"/>
  <c r="J18" i="139"/>
  <c r="L16" i="185"/>
  <c r="L15" i="185" s="1"/>
  <c r="M29" i="185" s="1"/>
  <c r="L7" i="228"/>
  <c r="D26" i="214"/>
  <c r="C17" i="214" s="1"/>
  <c r="G280" i="76"/>
  <c r="G281" i="76" s="1"/>
  <c r="I280" i="76"/>
  <c r="I281" i="76" s="1"/>
  <c r="E10" i="132"/>
  <c r="D11" i="189"/>
  <c r="L7" i="211"/>
  <c r="L11" i="185"/>
  <c r="M28" i="185" s="1"/>
  <c r="D13" i="185"/>
  <c r="L13" i="185" s="1"/>
  <c r="L7" i="204"/>
  <c r="F3" i="201"/>
  <c r="G34" i="201" s="1"/>
  <c r="B4" i="131"/>
  <c r="I8" i="139"/>
  <c r="I65" i="139" s="1"/>
  <c r="G46" i="239"/>
  <c r="H46" i="239"/>
  <c r="G36" i="239"/>
  <c r="H36" i="239"/>
  <c r="J8" i="139"/>
  <c r="K9" i="185"/>
  <c r="B225" i="240"/>
  <c r="B181" i="240"/>
  <c r="B137" i="240"/>
  <c r="B313" i="240"/>
  <c r="B93" i="240"/>
  <c r="B49" i="240"/>
  <c r="B5" i="240"/>
  <c r="B357" i="240"/>
  <c r="B269" i="240"/>
  <c r="I6" i="132"/>
  <c r="C6" i="132"/>
  <c r="B8" i="113" s="1"/>
  <c r="F8" i="113" s="1"/>
  <c r="K8" i="113" s="1"/>
  <c r="K6" i="132"/>
  <c r="I8" i="226"/>
  <c r="I7" i="226" s="1"/>
  <c r="L7" i="226" s="1"/>
  <c r="I8" i="213"/>
  <c r="I7" i="213" s="1"/>
  <c r="I8" i="212"/>
  <c r="I7" i="212" s="1"/>
  <c r="I8" i="206"/>
  <c r="I7" i="206" s="1"/>
  <c r="L7" i="206" s="1"/>
  <c r="I8" i="201"/>
  <c r="I7" i="201" s="1"/>
  <c r="I8" i="211"/>
  <c r="I7" i="211" s="1"/>
  <c r="I8" i="210"/>
  <c r="I7" i="210" s="1"/>
  <c r="L7" i="210" s="1"/>
  <c r="I8" i="209"/>
  <c r="I7" i="209" s="1"/>
  <c r="L7" i="209" s="1"/>
  <c r="I8" i="205"/>
  <c r="I7" i="205" s="1"/>
  <c r="L7" i="205" s="1"/>
  <c r="I8" i="204"/>
  <c r="I7" i="204" s="1"/>
  <c r="I9" i="185"/>
  <c r="L9" i="185" s="1"/>
  <c r="L7" i="177"/>
  <c r="L7" i="212"/>
  <c r="F16" i="113"/>
  <c r="K16" i="113" s="1"/>
  <c r="K280" i="76"/>
  <c r="K281" i="76" s="1"/>
  <c r="F3" i="206"/>
  <c r="G34" i="206" s="1"/>
  <c r="F3" i="189"/>
  <c r="B9" i="131"/>
  <c r="B5" i="131"/>
  <c r="F3" i="226"/>
  <c r="G34" i="226" s="1"/>
  <c r="D26" i="154"/>
  <c r="C17" i="154" s="1"/>
  <c r="K13" i="113"/>
  <c r="M280" i="76"/>
  <c r="M281" i="76" s="1"/>
  <c r="L11" i="203"/>
  <c r="M28" i="203" s="1"/>
  <c r="D13" i="203"/>
  <c r="L13" i="203" s="1"/>
  <c r="G31" i="207"/>
  <c r="K7" i="207" s="1"/>
  <c r="L7" i="207" s="1"/>
  <c r="I8" i="202"/>
  <c r="I7" i="202" s="1"/>
  <c r="L7" i="202" s="1"/>
  <c r="K8" i="203"/>
  <c r="L8" i="203" s="1"/>
  <c r="K9" i="203"/>
  <c r="L9" i="203" s="1"/>
  <c r="E48" i="239"/>
  <c r="B14" i="238"/>
  <c r="G4" i="239" s="1"/>
  <c r="D26" i="216"/>
  <c r="C17" i="216" s="1"/>
  <c r="B42" i="139"/>
  <c r="I8" i="189"/>
  <c r="L8" i="189" s="1"/>
  <c r="L7" i="189" s="1"/>
  <c r="B36" i="139"/>
  <c r="I8" i="185"/>
  <c r="L8" i="185" s="1"/>
  <c r="L7" i="185" s="1"/>
  <c r="C16" i="200"/>
  <c r="E4" i="113"/>
  <c r="H34" i="239"/>
  <c r="H29" i="239"/>
  <c r="F3" i="203"/>
  <c r="G33" i="203" s="1"/>
  <c r="H40" i="239"/>
  <c r="L22" i="209" l="1"/>
  <c r="M27" i="209"/>
  <c r="M26" i="209" s="1"/>
  <c r="M27" i="210"/>
  <c r="M26" i="210" s="1"/>
  <c r="L22" i="210"/>
  <c r="M27" i="189"/>
  <c r="L22" i="226"/>
  <c r="M27" i="226"/>
  <c r="M26" i="226" s="1"/>
  <c r="M27" i="205"/>
  <c r="M26" i="205" s="1"/>
  <c r="L22" i="205"/>
  <c r="M27" i="202"/>
  <c r="M26" i="202" s="1"/>
  <c r="L22" i="202"/>
  <c r="M27" i="207"/>
  <c r="M26" i="207" s="1"/>
  <c r="L22" i="207"/>
  <c r="M27" i="206"/>
  <c r="M26" i="206" s="1"/>
  <c r="L22" i="206"/>
  <c r="K9" i="132"/>
  <c r="I9" i="132"/>
  <c r="C9" i="132"/>
  <c r="B11" i="113" s="1"/>
  <c r="F11" i="113" s="1"/>
  <c r="K11" i="113" s="1"/>
  <c r="M27" i="213"/>
  <c r="M26" i="213" s="1"/>
  <c r="L22" i="213"/>
  <c r="F3" i="177"/>
  <c r="G34" i="177" s="1"/>
  <c r="F3" i="204"/>
  <c r="G34" i="204" s="1"/>
  <c r="B7" i="131"/>
  <c r="L22" i="228"/>
  <c r="M27" i="228"/>
  <c r="M26" i="228" s="1"/>
  <c r="M27" i="201"/>
  <c r="M26" i="201" s="1"/>
  <c r="L22" i="201"/>
  <c r="C4" i="132"/>
  <c r="L7" i="203"/>
  <c r="L22" i="212"/>
  <c r="M27" i="212"/>
  <c r="M26" i="212" s="1"/>
  <c r="M27" i="211"/>
  <c r="M26" i="211" s="1"/>
  <c r="L22" i="211"/>
  <c r="M27" i="177"/>
  <c r="M26" i="177" s="1"/>
  <c r="L22" i="177"/>
  <c r="H11" i="189"/>
  <c r="L11" i="189" s="1"/>
  <c r="D15" i="189"/>
  <c r="H15" i="189" s="1"/>
  <c r="L15" i="189" s="1"/>
  <c r="L14" i="189" s="1"/>
  <c r="M29" i="189" s="1"/>
  <c r="B67" i="139"/>
  <c r="G6" i="132"/>
  <c r="E6" i="132"/>
  <c r="L22" i="185"/>
  <c r="M27" i="185"/>
  <c r="M26" i="185" s="1"/>
  <c r="F3" i="185"/>
  <c r="G33" i="185" s="1"/>
  <c r="F3" i="205"/>
  <c r="G34" i="205" s="1"/>
  <c r="B8" i="131"/>
  <c r="B65" i="139"/>
  <c r="L22" i="204"/>
  <c r="M27" i="204"/>
  <c r="M26" i="204" s="1"/>
  <c r="I5" i="132"/>
  <c r="K5" i="132"/>
  <c r="C5" i="132"/>
  <c r="H65" i="139"/>
  <c r="K4" i="132" l="1"/>
  <c r="J9" i="5"/>
  <c r="I9" i="50" s="1"/>
  <c r="B7" i="113"/>
  <c r="G9" i="132"/>
  <c r="E9" i="132" s="1"/>
  <c r="K7" i="132"/>
  <c r="I7" i="132"/>
  <c r="C7" i="132"/>
  <c r="B9" i="113" s="1"/>
  <c r="F9" i="113" s="1"/>
  <c r="K9" i="113" s="1"/>
  <c r="B6" i="113"/>
  <c r="I4" i="132"/>
  <c r="G5" i="132"/>
  <c r="E5" i="132" s="1"/>
  <c r="L22" i="203"/>
  <c r="M27" i="203"/>
  <c r="M26" i="203" s="1"/>
  <c r="D12" i="189"/>
  <c r="L12" i="189" s="1"/>
  <c r="L10" i="189" s="1"/>
  <c r="G4" i="132"/>
  <c r="K8" i="132"/>
  <c r="I8" i="132"/>
  <c r="C8" i="132"/>
  <c r="B10" i="113" s="1"/>
  <c r="F10" i="113" s="1"/>
  <c r="K10" i="113" s="1"/>
  <c r="B19" i="131"/>
  <c r="B20" i="131" s="1"/>
  <c r="M28" i="189" l="1"/>
  <c r="M26" i="189" s="1"/>
  <c r="M37" i="189" s="1"/>
  <c r="L22" i="189"/>
  <c r="G8" i="132"/>
  <c r="E8" i="132" s="1"/>
  <c r="G7" i="132"/>
  <c r="E7" i="132" s="1"/>
  <c r="D19" i="131"/>
  <c r="H19" i="131"/>
  <c r="H20" i="131" s="1"/>
  <c r="I17" i="132"/>
  <c r="D4" i="47" s="1"/>
  <c r="D6" i="47" s="1"/>
  <c r="F19" i="131"/>
  <c r="F20" i="131" s="1"/>
  <c r="J7" i="113"/>
  <c r="J22" i="113" s="1"/>
  <c r="I23" i="113" s="1"/>
  <c r="H7" i="113"/>
  <c r="C17" i="132"/>
  <c r="J19" i="131"/>
  <c r="J20" i="131" s="1"/>
  <c r="F6" i="113"/>
  <c r="F22" i="113" s="1"/>
  <c r="E23" i="113" s="1"/>
  <c r="B22" i="113"/>
  <c r="D6" i="113"/>
  <c r="E4" i="132"/>
  <c r="E17" i="132" s="1"/>
  <c r="G17" i="132"/>
  <c r="D7" i="47" s="1"/>
  <c r="J8" i="5"/>
  <c r="I8" i="50" s="1"/>
  <c r="K17" i="132"/>
  <c r="D10" i="47" s="1"/>
  <c r="D22" i="131" l="1"/>
  <c r="D20" i="131"/>
  <c r="M20" i="131" s="1"/>
  <c r="D14" i="47"/>
  <c r="D8" i="47"/>
  <c r="D9" i="47" s="1"/>
  <c r="D13" i="47"/>
  <c r="D15" i="47" s="1"/>
  <c r="D22" i="113"/>
  <c r="C23" i="113" s="1"/>
  <c r="K6" i="113"/>
  <c r="F25" i="113"/>
  <c r="J25" i="113"/>
  <c r="I26" i="113" s="1"/>
  <c r="I27" i="113" s="1"/>
  <c r="I28" i="113"/>
  <c r="D16" i="47"/>
  <c r="H22" i="113"/>
  <c r="G23" i="113" s="1"/>
  <c r="K7" i="113"/>
  <c r="D17" i="47" l="1"/>
  <c r="D12" i="47"/>
  <c r="D11" i="47"/>
  <c r="D18" i="47"/>
  <c r="D19" i="47"/>
  <c r="D25" i="113"/>
  <c r="C26" i="113" s="1"/>
  <c r="H25" i="113"/>
  <c r="K23" i="113"/>
  <c r="K22" i="113"/>
  <c r="A13" i="11"/>
  <c r="E26" i="113"/>
  <c r="E27" i="113" s="1"/>
  <c r="V11" i="11" l="1"/>
  <c r="E28" i="113"/>
  <c r="C27" i="113"/>
  <c r="C28" i="113" s="1"/>
  <c r="D32" i="113"/>
  <c r="D20" i="47"/>
  <c r="G26" i="113"/>
  <c r="A16" i="11"/>
  <c r="G27" i="113" l="1"/>
  <c r="A19" i="11"/>
  <c r="D21" i="47"/>
  <c r="D22" i="47" l="1"/>
  <c r="V14" i="11"/>
  <c r="V24" i="11" s="1"/>
  <c r="V17" i="11"/>
  <c r="G28" i="113"/>
  <c r="K27" i="113"/>
  <c r="D23" i="47" l="1"/>
  <c r="D24" i="47" l="1"/>
  <c r="I14" i="5" l="1"/>
  <c r="D14" i="5" s="1"/>
  <c r="D25" i="47"/>
  <c r="I15" i="5" l="1"/>
  <c r="D15" i="5" s="1"/>
  <c r="D26" i="47"/>
  <c r="E25" i="47" s="1"/>
  <c r="O65" i="139" l="1"/>
  <c r="I13" i="5"/>
  <c r="D13" i="5" s="1"/>
  <c r="D30" i="47"/>
  <c r="E6" i="47"/>
  <c r="E9" i="47"/>
  <c r="E20" i="47"/>
  <c r="E21" i="47"/>
  <c r="E22" i="47"/>
  <c r="E23" i="47"/>
  <c r="E24" i="47"/>
</calcChain>
</file>

<file path=xl/sharedStrings.xml><?xml version="1.0" encoding="utf-8"?>
<sst xmlns="http://schemas.openxmlformats.org/spreadsheetml/2006/main" count="4297" uniqueCount="1118">
  <si>
    <t>구분</t>
    <phoneticPr fontId="5" type="noConversion"/>
  </si>
  <si>
    <t>비고</t>
    <phoneticPr fontId="5" type="noConversion"/>
  </si>
  <si>
    <t>합계</t>
    <phoneticPr fontId="5" type="noConversion"/>
  </si>
  <si>
    <t>일 반 시 방 서</t>
  </si>
  <si>
    <t>특 별 시 방 서</t>
  </si>
  <si>
    <t xml:space="preserve">  작업자는 설계된 작업예정에 따라 작업을 하여야 하며, 임의대로 변경할 수 없다. 부득이 작업예정을 변경하고 자 할 때는 감독자와 협의하</t>
  </si>
  <si>
    <t>목          차</t>
    <phoneticPr fontId="5" type="noConversion"/>
  </si>
  <si>
    <t>5. 소반별 시방서</t>
    <phoneticPr fontId="5" type="noConversion"/>
  </si>
  <si>
    <t>2. 시 방 서</t>
    <phoneticPr fontId="5" type="noConversion"/>
  </si>
  <si>
    <t>3. 임소반 구분</t>
    <phoneticPr fontId="5" type="noConversion"/>
  </si>
  <si>
    <t>4. 설계내역서</t>
    <phoneticPr fontId="5" type="noConversion"/>
  </si>
  <si>
    <t>소재지:</t>
    <phoneticPr fontId="4" type="noConversion"/>
  </si>
  <si>
    <t>면     적:</t>
    <phoneticPr fontId="4" type="noConversion"/>
  </si>
  <si>
    <t>공사비:</t>
    <phoneticPr fontId="4" type="noConversion"/>
  </si>
  <si>
    <t>설계자:</t>
    <phoneticPr fontId="4" type="noConversion"/>
  </si>
  <si>
    <t>가)</t>
    <phoneticPr fontId="4" type="noConversion"/>
  </si>
  <si>
    <t>설계설명서</t>
    <phoneticPr fontId="4" type="noConversion"/>
  </si>
  <si>
    <t>다)</t>
    <phoneticPr fontId="4" type="noConversion"/>
  </si>
  <si>
    <t>예정공정표</t>
    <phoneticPr fontId="4" type="noConversion"/>
  </si>
  <si>
    <t>재 료 비</t>
    <phoneticPr fontId="5" type="noConversion"/>
  </si>
  <si>
    <t>계</t>
    <phoneticPr fontId="5" type="noConversion"/>
  </si>
  <si>
    <t>금  액</t>
    <phoneticPr fontId="5" type="noConversion"/>
  </si>
  <si>
    <t xml:space="preserve">1. 사   업   명   </t>
    <phoneticPr fontId="5" type="noConversion"/>
  </si>
  <si>
    <t xml:space="preserve">2. 소   재   지   </t>
    <phoneticPr fontId="5" type="noConversion"/>
  </si>
  <si>
    <t xml:space="preserve">3. 면         적   </t>
    <phoneticPr fontId="5" type="noConversion"/>
  </si>
  <si>
    <t>4. 작 업 기 간</t>
    <phoneticPr fontId="5" type="noConversion"/>
  </si>
  <si>
    <t xml:space="preserve">5. 현 장 설 명 </t>
    <phoneticPr fontId="5" type="noConversion"/>
  </si>
  <si>
    <t>6. 설 계 목 적</t>
    <phoneticPr fontId="5" type="noConversion"/>
  </si>
  <si>
    <t>7. 임소반 구획</t>
    <phoneticPr fontId="5" type="noConversion"/>
  </si>
  <si>
    <t xml:space="preserve"> 사. 실시설계자 : 당해 사업의 적합한 작업방법을 제시하고 사업 시행에 필요한 비용을 산출하기 위해 발주자와 계약을 체결한 자를 말한다.</t>
  </si>
  <si>
    <t xml:space="preserve"> 차. 감   리   원 : 일정한 자격요건을 갖춘 자로서 감리 용역 전반에 대한 총괄업무를 수행하는 자를 말한다.</t>
  </si>
  <si>
    <t xml:space="preserve"> 거. 승         인 : 사업시행자 측에서 신청한 사항을 발주자 또는 감독자가 서면으로 동의하는 것을 말한다.</t>
  </si>
  <si>
    <t xml:space="preserve">      사업시행자에게 교체를 요구할 수 있다.</t>
  </si>
  <si>
    <t xml:space="preserve">  본 작업은 조사 당시 수집된 자료에 의하여 계획 설계 된 것인 바 착수당시 작업지의 현저한 변동, 민원, 기타 조사 후 변경사항 등 다음의 경</t>
  </si>
  <si>
    <t xml:space="preserve">   가. 작업 중 발생한 폐자재 및 작업기자재는 전량 수거하여 지정된 업체에 폐기 처분하여야 한다.</t>
  </si>
  <si>
    <t xml:space="preserve">   나. 작업장 주변에 훼손된 산림보호 홍보물, 현수막 등 철거가 필요한 것은 수거하여 처리 하여야 한다.</t>
  </si>
  <si>
    <t xml:space="preserve">   다. 작업로는 강우 등 기상재해로 부 터 피해가 없도록 적절한 조치를 취하여야 한다.</t>
  </si>
  <si>
    <t>현장사진</t>
    <phoneticPr fontId="4" type="noConversion"/>
  </si>
  <si>
    <t>사업명</t>
    <phoneticPr fontId="5" type="noConversion"/>
  </si>
  <si>
    <t>기초자료</t>
    <phoneticPr fontId="5" type="noConversion"/>
  </si>
  <si>
    <t>설계자</t>
    <phoneticPr fontId="5" type="noConversion"/>
  </si>
  <si>
    <t>발주처</t>
    <phoneticPr fontId="5" type="noConversion"/>
  </si>
  <si>
    <t xml:space="preserve">   설계대상지</t>
    <phoneticPr fontId="5" type="noConversion"/>
  </si>
  <si>
    <t>대상지</t>
    <phoneticPr fontId="5" type="noConversion"/>
  </si>
  <si>
    <t>총괄</t>
    <phoneticPr fontId="5" type="noConversion"/>
  </si>
  <si>
    <t xml:space="preserve">   설계 기초 단가</t>
    <phoneticPr fontId="5" type="noConversion"/>
  </si>
  <si>
    <t>항목</t>
    <phoneticPr fontId="5" type="noConversion"/>
  </si>
  <si>
    <t>종류</t>
    <phoneticPr fontId="5" type="noConversion"/>
  </si>
  <si>
    <t>금액</t>
    <phoneticPr fontId="5" type="noConversion"/>
  </si>
  <si>
    <t>노임</t>
    <phoneticPr fontId="5" type="noConversion"/>
  </si>
  <si>
    <t>보통인부</t>
    <phoneticPr fontId="5" type="noConversion"/>
  </si>
  <si>
    <t>자재대</t>
    <phoneticPr fontId="5" type="noConversion"/>
  </si>
  <si>
    <t>휘발유</t>
    <phoneticPr fontId="5" type="noConversion"/>
  </si>
  <si>
    <t>페인트</t>
    <phoneticPr fontId="5" type="noConversion"/>
  </si>
  <si>
    <t>착수일부터</t>
    <phoneticPr fontId="5" type="noConversion"/>
  </si>
  <si>
    <t>노무비</t>
    <phoneticPr fontId="5" type="noConversion"/>
  </si>
  <si>
    <t xml:space="preserve">   나) 설계설명서</t>
    <phoneticPr fontId="5" type="noConversion"/>
  </si>
  <si>
    <t xml:space="preserve">   가) 일반시방서</t>
    <phoneticPr fontId="5" type="noConversion"/>
  </si>
  <si>
    <t>ha당 단가산출내역서</t>
    <phoneticPr fontId="4" type="noConversion"/>
  </si>
  <si>
    <t>조경공</t>
    <phoneticPr fontId="5" type="noConversion"/>
  </si>
  <si>
    <t>경비</t>
    <phoneticPr fontId="5" type="noConversion"/>
  </si>
  <si>
    <t>경유</t>
    <phoneticPr fontId="5" type="noConversion"/>
  </si>
  <si>
    <t>임소반</t>
    <phoneticPr fontId="5" type="noConversion"/>
  </si>
  <si>
    <t>재 료 비</t>
    <phoneticPr fontId="5" type="noConversion"/>
  </si>
  <si>
    <t>비고</t>
    <phoneticPr fontId="5" type="noConversion"/>
  </si>
  <si>
    <t>금  액</t>
    <phoneticPr fontId="5" type="noConversion"/>
  </si>
  <si>
    <t>총    계</t>
    <phoneticPr fontId="5" type="noConversion"/>
  </si>
  <si>
    <t>노 무 비</t>
    <phoneticPr fontId="5" type="noConversion"/>
  </si>
  <si>
    <t>경    비</t>
    <phoneticPr fontId="5" type="noConversion"/>
  </si>
  <si>
    <t>공 사 원 가 계 산 서</t>
    <phoneticPr fontId="5" type="noConversion"/>
  </si>
  <si>
    <t>단위  (원)</t>
    <phoneticPr fontId="5" type="noConversion"/>
  </si>
  <si>
    <t>비                             목</t>
    <phoneticPr fontId="5" type="noConversion"/>
  </si>
  <si>
    <t>금      액</t>
    <phoneticPr fontId="5" type="noConversion"/>
  </si>
  <si>
    <t>구성비</t>
    <phoneticPr fontId="5" type="noConversion"/>
  </si>
  <si>
    <t>비       고</t>
    <phoneticPr fontId="5" type="noConversion"/>
  </si>
  <si>
    <t>순
공
사
원
가</t>
    <phoneticPr fontId="5" type="noConversion"/>
  </si>
  <si>
    <t>재료비</t>
    <phoneticPr fontId="5" type="noConversion"/>
  </si>
  <si>
    <t>직접재료비</t>
    <phoneticPr fontId="5" type="noConversion"/>
  </si>
  <si>
    <t>간접재료비</t>
    <phoneticPr fontId="5" type="noConversion"/>
  </si>
  <si>
    <t>小         計</t>
    <phoneticPr fontId="5" type="noConversion"/>
  </si>
  <si>
    <t>노무비</t>
    <phoneticPr fontId="5" type="noConversion"/>
  </si>
  <si>
    <t>직접노무비</t>
    <phoneticPr fontId="5" type="noConversion"/>
  </si>
  <si>
    <t>간접노무비</t>
    <phoneticPr fontId="5" type="noConversion"/>
  </si>
  <si>
    <t>직 접 노 무 비 의</t>
    <phoneticPr fontId="5" type="noConversion"/>
  </si>
  <si>
    <t>경   비</t>
    <phoneticPr fontId="5" type="noConversion"/>
  </si>
  <si>
    <t>기계경비</t>
    <phoneticPr fontId="5" type="noConversion"/>
  </si>
  <si>
    <t>기계손료 × 장비단가</t>
    <phoneticPr fontId="5" type="noConversion"/>
  </si>
  <si>
    <t>노무비(직접+간접)의</t>
    <phoneticPr fontId="5" type="noConversion"/>
  </si>
  <si>
    <t>국민건강보험료</t>
    <phoneticPr fontId="5" type="noConversion"/>
  </si>
  <si>
    <t>직 접 노 무 비 의</t>
    <phoneticPr fontId="5" type="noConversion"/>
  </si>
  <si>
    <t>(재료비+직접노무비)의</t>
    <phoneticPr fontId="5" type="noConversion"/>
  </si>
  <si>
    <t>노인장기요양보험료</t>
    <phoneticPr fontId="5" type="noConversion"/>
  </si>
  <si>
    <t>국민건강보험료 의</t>
    <phoneticPr fontId="5" type="noConversion"/>
  </si>
  <si>
    <t>小         計</t>
    <phoneticPr fontId="5" type="noConversion"/>
  </si>
  <si>
    <t>순사업원가</t>
    <phoneticPr fontId="5" type="noConversion"/>
  </si>
  <si>
    <t>재료비+노무비+경비</t>
    <phoneticPr fontId="5" type="noConversion"/>
  </si>
  <si>
    <t>일반관리비</t>
    <phoneticPr fontId="5" type="noConversion"/>
  </si>
  <si>
    <t xml:space="preserve"> (재료비+노무비+경비)의</t>
    <phoneticPr fontId="5" type="noConversion"/>
  </si>
  <si>
    <t>이윤</t>
    <phoneticPr fontId="5" type="noConversion"/>
  </si>
  <si>
    <t xml:space="preserve"> (노무비+경비+일반관리비)의</t>
    <phoneticPr fontId="5" type="noConversion"/>
  </si>
  <si>
    <t>부가가치세</t>
    <phoneticPr fontId="5" type="noConversion"/>
  </si>
  <si>
    <t>총 사 업 비</t>
    <phoneticPr fontId="5" type="noConversion"/>
  </si>
  <si>
    <t>총원가</t>
    <phoneticPr fontId="5" type="noConversion"/>
  </si>
  <si>
    <t>임소반</t>
    <phoneticPr fontId="7" type="noConversion"/>
  </si>
  <si>
    <t>위    치</t>
    <phoneticPr fontId="7" type="noConversion"/>
  </si>
  <si>
    <t>읍,면</t>
    <phoneticPr fontId="5" type="noConversion"/>
  </si>
  <si>
    <t>리</t>
    <phoneticPr fontId="5" type="noConversion"/>
  </si>
  <si>
    <t>ha</t>
    <phoneticPr fontId="5" type="noConversion"/>
  </si>
  <si>
    <t>소반별 시방서</t>
    <phoneticPr fontId="5" type="noConversion"/>
  </si>
  <si>
    <t>1.설계설명서</t>
    <phoneticPr fontId="5" type="noConversion"/>
  </si>
  <si>
    <t xml:space="preserve">   가) 현장사진</t>
    <phoneticPr fontId="5" type="noConversion"/>
  </si>
  <si>
    <t xml:space="preserve">   가) 소반별 시방서</t>
    <phoneticPr fontId="5" type="noConversion"/>
  </si>
  <si>
    <t xml:space="preserve">   다) 예정공정표</t>
    <phoneticPr fontId="5" type="noConversion"/>
  </si>
  <si>
    <t xml:space="preserve">   라) 공정별소요인원</t>
    <phoneticPr fontId="5" type="noConversion"/>
  </si>
  <si>
    <t xml:space="preserve">   나) 특별시방서</t>
    <phoneticPr fontId="5" type="noConversion"/>
  </si>
  <si>
    <t xml:space="preserve">   다) 전문시방서</t>
    <phoneticPr fontId="5" type="noConversion"/>
  </si>
  <si>
    <t xml:space="preserve">   가) 공사원가 계산서</t>
    <phoneticPr fontId="5" type="noConversion"/>
  </si>
  <si>
    <t xml:space="preserve">   나) 총괄설계내역서</t>
    <phoneticPr fontId="5" type="noConversion"/>
  </si>
  <si>
    <t xml:space="preserve">   다) ha당 단가산출내역서</t>
    <phoneticPr fontId="5" type="noConversion"/>
  </si>
  <si>
    <t>나)</t>
    <phoneticPr fontId="4" type="noConversion"/>
  </si>
  <si>
    <t>라)</t>
    <phoneticPr fontId="4" type="noConversion"/>
  </si>
  <si>
    <t>공정별소요인원</t>
    <phoneticPr fontId="4" type="noConversion"/>
  </si>
  <si>
    <t>일반시방서</t>
    <phoneticPr fontId="4" type="noConversion"/>
  </si>
  <si>
    <t>특별시방서</t>
    <phoneticPr fontId="4" type="noConversion"/>
  </si>
  <si>
    <t>전문시방서</t>
    <phoneticPr fontId="4" type="noConversion"/>
  </si>
  <si>
    <t>공사원가계산서</t>
    <phoneticPr fontId="4" type="noConversion"/>
  </si>
  <si>
    <t>총괄설계내역서</t>
    <phoneticPr fontId="4" type="noConversion"/>
  </si>
  <si>
    <t>소반별시방서</t>
    <phoneticPr fontId="4" type="noConversion"/>
  </si>
  <si>
    <t>1.</t>
    <phoneticPr fontId="4" type="noConversion"/>
  </si>
  <si>
    <t xml:space="preserve"> 설계설명서</t>
    <phoneticPr fontId="4" type="noConversion"/>
  </si>
  <si>
    <t>가)</t>
    <phoneticPr fontId="4" type="noConversion"/>
  </si>
  <si>
    <t>나)</t>
    <phoneticPr fontId="4" type="noConversion"/>
  </si>
  <si>
    <t>다)</t>
    <phoneticPr fontId="4" type="noConversion"/>
  </si>
  <si>
    <t>공정별 소요인원</t>
    <phoneticPr fontId="4" type="noConversion"/>
  </si>
  <si>
    <t>2.</t>
    <phoneticPr fontId="4" type="noConversion"/>
  </si>
  <si>
    <t>시 방 서</t>
    <phoneticPr fontId="4" type="noConversion"/>
  </si>
  <si>
    <t>일반 시방서</t>
    <phoneticPr fontId="4" type="noConversion"/>
  </si>
  <si>
    <t>특별 시방서</t>
    <phoneticPr fontId="4" type="noConversion"/>
  </si>
  <si>
    <t>전문 시방서</t>
    <phoneticPr fontId="4" type="noConversion"/>
  </si>
  <si>
    <t>3.</t>
    <phoneticPr fontId="4" type="noConversion"/>
  </si>
  <si>
    <t>임소반 구분</t>
    <phoneticPr fontId="4" type="noConversion"/>
  </si>
  <si>
    <t>가)</t>
    <phoneticPr fontId="4" type="noConversion"/>
  </si>
  <si>
    <t>4.</t>
    <phoneticPr fontId="4" type="noConversion"/>
  </si>
  <si>
    <t>설계내역서</t>
    <phoneticPr fontId="4" type="noConversion"/>
  </si>
  <si>
    <t>공사원가 계산서</t>
    <phoneticPr fontId="4" type="noConversion"/>
  </si>
  <si>
    <t>나)</t>
    <phoneticPr fontId="4" type="noConversion"/>
  </si>
  <si>
    <t>총괄설계 내역서</t>
    <phoneticPr fontId="4" type="noConversion"/>
  </si>
  <si>
    <t>다)</t>
    <phoneticPr fontId="4" type="noConversion"/>
  </si>
  <si>
    <t>ha당 단가산출내역서</t>
    <phoneticPr fontId="4" type="noConversion"/>
  </si>
  <si>
    <t>5.</t>
    <phoneticPr fontId="4" type="noConversion"/>
  </si>
  <si>
    <t>소반별 시방서</t>
    <phoneticPr fontId="4" type="noConversion"/>
  </si>
  <si>
    <t>가)</t>
    <phoneticPr fontId="4" type="noConversion"/>
  </si>
  <si>
    <t>6.</t>
    <phoneticPr fontId="4" type="noConversion"/>
  </si>
  <si>
    <t>공사원가계산 제비율 및</t>
    <phoneticPr fontId="4" type="noConversion"/>
  </si>
  <si>
    <t>품셈적용기준</t>
    <phoneticPr fontId="4" type="noConversion"/>
  </si>
  <si>
    <t>7.</t>
    <phoneticPr fontId="4" type="noConversion"/>
  </si>
  <si>
    <t>증빙서류</t>
    <phoneticPr fontId="4" type="noConversion"/>
  </si>
  <si>
    <t>가)</t>
    <phoneticPr fontId="4" type="noConversion"/>
  </si>
  <si>
    <t>엔지니어링 사무소 등록증 사본</t>
    <phoneticPr fontId="4" type="noConversion"/>
  </si>
  <si>
    <t>나)</t>
    <phoneticPr fontId="4" type="noConversion"/>
  </si>
  <si>
    <t>사업자 등록증 사본</t>
    <phoneticPr fontId="4" type="noConversion"/>
  </si>
  <si>
    <t>다)</t>
    <phoneticPr fontId="4" type="noConversion"/>
  </si>
  <si>
    <t>산림경영기술자자격증 사본</t>
    <phoneticPr fontId="4" type="noConversion"/>
  </si>
  <si>
    <t>기타</t>
    <phoneticPr fontId="4" type="noConversion"/>
  </si>
  <si>
    <t>(적용단가 및 견적서 등)</t>
    <phoneticPr fontId="5" type="noConversion"/>
  </si>
  <si>
    <t xml:space="preserve"> 순사업원가+일반관리비+이윤</t>
    <phoneticPr fontId="5" type="noConversion"/>
  </si>
  <si>
    <t>비고</t>
    <phoneticPr fontId="126" type="noConversion"/>
  </si>
  <si>
    <t>구분</t>
    <phoneticPr fontId="126" type="noConversion"/>
  </si>
  <si>
    <t>작업량</t>
    <phoneticPr fontId="126" type="noConversion"/>
  </si>
  <si>
    <t>소요품</t>
    <phoneticPr fontId="126" type="noConversion"/>
  </si>
  <si>
    <t>단가</t>
    <phoneticPr fontId="126" type="noConversion"/>
  </si>
  <si>
    <t>할인
.</t>
    <phoneticPr fontId="126" type="noConversion"/>
  </si>
  <si>
    <t>계</t>
    <phoneticPr fontId="126" type="noConversion"/>
  </si>
  <si>
    <t>단위작업</t>
    <phoneticPr fontId="126" type="noConversion"/>
  </si>
  <si>
    <t>단위</t>
    <phoneticPr fontId="126" type="noConversion"/>
  </si>
  <si>
    <t>종류</t>
    <phoneticPr fontId="126" type="noConversion"/>
  </si>
  <si>
    <t>할증</t>
    <phoneticPr fontId="126" type="noConversion"/>
  </si>
  <si>
    <t xml:space="preserve">  - 직접노무비</t>
    <phoneticPr fontId="126" type="noConversion"/>
  </si>
  <si>
    <t>(보통인부)</t>
    <phoneticPr fontId="5" type="noConversion"/>
  </si>
  <si>
    <t>▣ 할인.할증률 산정</t>
    <phoneticPr fontId="5" type="noConversion"/>
  </si>
  <si>
    <t>구   분</t>
    <phoneticPr fontId="5" type="noConversion"/>
  </si>
  <si>
    <t>할인.할증요소</t>
    <phoneticPr fontId="5" type="noConversion"/>
  </si>
  <si>
    <t>단위작업(%)</t>
    <phoneticPr fontId="5" type="noConversion"/>
  </si>
  <si>
    <t>비     고</t>
    <phoneticPr fontId="5" type="noConversion"/>
  </si>
  <si>
    <t>기타경비</t>
    <phoneticPr fontId="5" type="noConversion"/>
  </si>
  <si>
    <t>특별인부</t>
    <phoneticPr fontId="5" type="noConversion"/>
  </si>
  <si>
    <t xml:space="preserve"> - 경사도</t>
    <phoneticPr fontId="5" type="noConversion"/>
  </si>
  <si>
    <t>할증요소</t>
    <phoneticPr fontId="5" type="noConversion"/>
  </si>
  <si>
    <t>집단화정도</t>
    <phoneticPr fontId="5" type="noConversion"/>
  </si>
  <si>
    <t>임소반</t>
    <phoneticPr fontId="5" type="noConversion"/>
  </si>
  <si>
    <t>소재지</t>
    <phoneticPr fontId="5" type="noConversion"/>
  </si>
  <si>
    <t>지번</t>
    <phoneticPr fontId="5" type="noConversion"/>
  </si>
  <si>
    <t>○</t>
    <phoneticPr fontId="5" type="noConversion"/>
  </si>
  <si>
    <t>가. 지형</t>
    <phoneticPr fontId="5" type="noConversion"/>
  </si>
  <si>
    <t>나. 면적</t>
    <phoneticPr fontId="5" type="noConversion"/>
  </si>
  <si>
    <t>9. 실시설계 표준지 선정 및 조사</t>
    <phoneticPr fontId="5" type="noConversion"/>
  </si>
  <si>
    <t>10. 단가적용기준</t>
    <phoneticPr fontId="5" type="noConversion"/>
  </si>
  <si>
    <t>11. 설계기준 및 변경조건</t>
    <phoneticPr fontId="5" type="noConversion"/>
  </si>
  <si>
    <t>ha</t>
    <phoneticPr fontId="5" type="noConversion"/>
  </si>
  <si>
    <t>단위품(인,량,율)</t>
    <phoneticPr fontId="5" type="noConversion"/>
  </si>
  <si>
    <t>설 계 설 명 서</t>
    <phoneticPr fontId="5" type="noConversion"/>
  </si>
  <si>
    <t>지적
(ha)</t>
    <phoneticPr fontId="7" type="noConversion"/>
  </si>
  <si>
    <t>표준지
번호</t>
    <phoneticPr fontId="5" type="noConversion"/>
  </si>
  <si>
    <t>소계</t>
    <phoneticPr fontId="5" type="noConversion"/>
  </si>
  <si>
    <t>임반계</t>
    <phoneticPr fontId="5" type="noConversion"/>
  </si>
  <si>
    <t>기타경비</t>
    <phoneticPr fontId="5" type="noConversion"/>
  </si>
  <si>
    <r>
      <t>(재료비</t>
    </r>
    <r>
      <rPr>
        <sz val="11"/>
        <rFont val="맑은 고딕"/>
        <family val="3"/>
        <charset val="129"/>
      </rPr>
      <t>+노무비)의</t>
    </r>
    <phoneticPr fontId="5" type="noConversion"/>
  </si>
  <si>
    <r>
      <t>면적(</t>
    </r>
    <r>
      <rPr>
        <b/>
        <sz val="11"/>
        <rFont val="맑은 고딕"/>
        <family val="3"/>
        <charset val="129"/>
      </rPr>
      <t>ha)</t>
    </r>
    <phoneticPr fontId="5" type="noConversion"/>
  </si>
  <si>
    <t>현  장  사  진</t>
    <phoneticPr fontId="5" type="noConversion"/>
  </si>
  <si>
    <t>사업기간:</t>
    <phoneticPr fontId="4" type="noConversion"/>
  </si>
  <si>
    <t>일</t>
    <phoneticPr fontId="5" type="noConversion"/>
  </si>
  <si>
    <t xml:space="preserve">-  총 원 가 : </t>
    <phoneticPr fontId="5" type="noConversion"/>
  </si>
  <si>
    <t>-  부 가 세 :</t>
    <phoneticPr fontId="5" type="noConversion"/>
  </si>
  <si>
    <t xml:space="preserve"> 공정별 소요인원 검토내역 </t>
    <phoneticPr fontId="5" type="noConversion"/>
  </si>
  <si>
    <t>작업면적
(ha)</t>
    <phoneticPr fontId="5" type="noConversion"/>
  </si>
  <si>
    <t>합 계</t>
    <phoneticPr fontId="5" type="noConversion"/>
  </si>
  <si>
    <t>작업장 정리</t>
    <phoneticPr fontId="5" type="noConversion"/>
  </si>
  <si>
    <t>ha당</t>
    <phoneticPr fontId="5" type="noConversion"/>
  </si>
  <si>
    <t>소반</t>
    <phoneticPr fontId="5" type="noConversion"/>
  </si>
  <si>
    <t>설계내역 소요인원(1)</t>
    <phoneticPr fontId="5" type="noConversion"/>
  </si>
  <si>
    <t>일수, 일일소요인원</t>
    <phoneticPr fontId="5" type="noConversion"/>
  </si>
  <si>
    <t>일   수</t>
    <phoneticPr fontId="5" type="noConversion"/>
  </si>
  <si>
    <t>인   원</t>
    <phoneticPr fontId="5" type="noConversion"/>
  </si>
  <si>
    <t>공정별 일일 적용인원</t>
    <phoneticPr fontId="5" type="noConversion"/>
  </si>
  <si>
    <t>공정별 적용 소요인원(2)</t>
    <phoneticPr fontId="5" type="noConversion"/>
  </si>
  <si>
    <t>공정별 남는인원(1) - (2)</t>
    <phoneticPr fontId="5" type="noConversion"/>
  </si>
  <si>
    <t>공사기간</t>
    <phoneticPr fontId="5" type="noConversion"/>
  </si>
  <si>
    <t>비고</t>
    <phoneticPr fontId="5" type="noConversion"/>
  </si>
  <si>
    <t xml:space="preserve">설계서검토 </t>
    <phoneticPr fontId="5" type="noConversion"/>
  </si>
  <si>
    <t>×</t>
    <phoneticPr fontId="5" type="noConversion"/>
  </si>
  <si>
    <t>작업장정리및보완</t>
    <phoneticPr fontId="5" type="noConversion"/>
  </si>
  <si>
    <t>×</t>
    <phoneticPr fontId="5" type="noConversion"/>
  </si>
  <si>
    <t>임.소반</t>
    <phoneticPr fontId="5" type="noConversion"/>
  </si>
  <si>
    <t>사업면적
(ha)</t>
    <phoneticPr fontId="5" type="noConversion"/>
  </si>
  <si>
    <t>총본수</t>
    <phoneticPr fontId="5" type="noConversion"/>
  </si>
  <si>
    <t>X</t>
    <phoneticPr fontId="5" type="noConversion"/>
  </si>
  <si>
    <t>Y</t>
    <phoneticPr fontId="5" type="noConversion"/>
  </si>
  <si>
    <t xml:space="preserve">   1. 적용범위</t>
    <phoneticPr fontId="4" type="noConversion"/>
  </si>
  <si>
    <r>
      <t xml:space="preserve">      규정하지 않은 사항은 아래의 각 시방서의 규정에 따라 시공하고 이 시방서에 규정되지 아니한 사항에 대하여는 산림청 제정</t>
    </r>
    <r>
      <rPr>
        <sz val="11"/>
        <color indexed="8"/>
        <rFont val="맑은 고딕"/>
        <family val="3"/>
        <charset val="129"/>
      </rPr>
      <t xml:space="preserve"> '지속가능한</t>
    </r>
    <phoneticPr fontId="4" type="noConversion"/>
  </si>
  <si>
    <t xml:space="preserve"> 나. 본 시방서는 작업의 일반사항을 위한 것이며 기술적인 사항은 특별시방서와 전문시방서에 의한다.</t>
    <phoneticPr fontId="4" type="noConversion"/>
  </si>
  <si>
    <t xml:space="preserve"> 다. 일반시방서의 내용과 특별시방서의 내용이 서로 상이할 경우에는 특별시방서를 우선으로 하며 도면과 시방서가 상이할 경우에는 도면을</t>
    <phoneticPr fontId="4" type="noConversion"/>
  </si>
  <si>
    <t xml:space="preserve">     우선으로 하되 도면이 오류나 누락 등으로 모순이 있을 경우에는 발주처장, 감독자와 시공자가 상호 협의하여 결정하여야 한다.</t>
    <phoneticPr fontId="4" type="noConversion"/>
  </si>
  <si>
    <t xml:space="preserve">      여야 한다.</t>
    <phoneticPr fontId="4" type="noConversion"/>
  </si>
  <si>
    <t xml:space="preserve">   2. 용어의 정의</t>
    <phoneticPr fontId="4" type="noConversion"/>
  </si>
  <si>
    <t xml:space="preserve"> 나. 시   방   서 : 작업 수행에 관련되는 제반규정 및 요구사항 등을 정한 서류를 말한다.</t>
    <phoneticPr fontId="4" type="noConversion"/>
  </si>
  <si>
    <t xml:space="preserve"> 다. 특별시방서 : 일반시방서를 보충하고 본 사업만의 특별한 사항 및 전문적인 사항에 대한 제반규정 및 요구사항을 정한 서류를 말한다.</t>
    <phoneticPr fontId="4" type="noConversion"/>
  </si>
  <si>
    <t xml:space="preserve"> 라. 설 계 변 경 : 계약된 사업의 변경을 말한다.</t>
    <phoneticPr fontId="4" type="noConversion"/>
  </si>
  <si>
    <t xml:space="preserve"> 바. 감   독   자 : 발주자를 대리하여 사업을 감독하는 자로서 사업 전반에 관한 업무를 관장하는 자를 말한다.</t>
    <phoneticPr fontId="4" type="noConversion"/>
  </si>
  <si>
    <t xml:space="preserve"> 아. 책임기술자 : 일정한 자격요건을 갖춘 자로서 실시설계 용역 전반에 대한 총괄업무를 수행하는 자를 말한다.</t>
    <phoneticPr fontId="4" type="noConversion"/>
  </si>
  <si>
    <t xml:space="preserve"> 자. 감   리   자 : 발주자의 감독권한을 대행하기 위해서 발주자와 계약을 체결한 자를 말한다.</t>
    <phoneticPr fontId="4" type="noConversion"/>
  </si>
  <si>
    <t xml:space="preserve"> 타. 현장대리인 : 사업시행자가 제19조에 따라 지정한 자로서 사업 현장의 사업관리 및 기술관리, 기타업무를 시행하는 현장요원을 말한다.</t>
    <phoneticPr fontId="4" type="noConversion"/>
  </si>
  <si>
    <t xml:space="preserve"> 파. 작   업   원 : 사업시행을 위하여 사업시행자에 고용되어 현장 작업을 담당하는 숲가꾸기 인력을 말한다.</t>
    <phoneticPr fontId="4" type="noConversion"/>
  </si>
  <si>
    <t xml:space="preserve"> 하. 지         시 : 발주자 측에서 발의하여 감독자가 도급자에 대하여 작업감독의 소관업무에 관한 방침, 기준, 계획 등을 알려주고 실시하게</t>
    <phoneticPr fontId="5" type="noConversion"/>
  </si>
  <si>
    <t xml:space="preserve">                        하는 것을 말한다.</t>
    <phoneticPr fontId="4" type="noConversion"/>
  </si>
  <si>
    <t xml:space="preserve"> 너. 입         회 : 감독자 또는 그가 지정하는 대리인이 현장에 참석하여 작업사항을 확인하는 것을 말한다.</t>
    <phoneticPr fontId="4" type="noConversion"/>
  </si>
  <si>
    <t xml:space="preserve"> 더. 협         의 : 감독자와 사업시행자가 대등한 입장에서 합의하는 것을 말한다.</t>
    <phoneticPr fontId="4" type="noConversion"/>
  </si>
  <si>
    <t xml:space="preserve">   3. 제출서류</t>
    <phoneticPr fontId="4" type="noConversion"/>
  </si>
  <si>
    <t xml:space="preserve">   4. 현장대리인 지정</t>
    <phoneticPr fontId="4" type="noConversion"/>
  </si>
  <si>
    <t xml:space="preserve">   5. 기술자의 배치</t>
    <phoneticPr fontId="4" type="noConversion"/>
  </si>
  <si>
    <t xml:space="preserve"> 나. 감독자는 현장대리인, 사업시행자의 고용인 및 노무자가 작업시행 또는 관리에 대하여 부적당하다고 인정될 경우 감리자의 의견을 물어</t>
    <phoneticPr fontId="4" type="noConversion"/>
  </si>
  <si>
    <t xml:space="preserve">   6. 제보고</t>
    <phoneticPr fontId="4" type="noConversion"/>
  </si>
  <si>
    <t xml:space="preserve">   7. 설계도서 등의 비치</t>
    <phoneticPr fontId="4" type="noConversion"/>
  </si>
  <si>
    <t xml:space="preserve">   8. 장비의 반입</t>
    <phoneticPr fontId="4" type="noConversion"/>
  </si>
  <si>
    <t xml:space="preserve">  작업용 제 장비 및 기구에 대해서는 현장 반입 전에 종류, 규격, 성능 등에 대하여 감독자와 협의하여야 하며 반입 후 또한 감독자의 검사와</t>
    <phoneticPr fontId="4" type="noConversion"/>
  </si>
  <si>
    <t xml:space="preserve">   9. 공사시행</t>
    <phoneticPr fontId="4" type="noConversion"/>
  </si>
  <si>
    <t xml:space="preserve"> 나. 설계도서 및 시방서에 명시되지 않은 사항이라도 작업의 성질상 당연히 필요한 사항은 감독자의 지시에 따라 사업시행자의 부담으로 </t>
    <phoneticPr fontId="4" type="noConversion"/>
  </si>
  <si>
    <t xml:space="preserve">      시행하여야 한다.</t>
    <phoneticPr fontId="4" type="noConversion"/>
  </si>
  <si>
    <t xml:space="preserve"> 다. 사업시행자는 사업 착수와 동시 또는 진행 중 설계도서 및 현장조건에 상이한 사항을 발견하는 즉시 감독자에게 보고하여야 한다.</t>
    <phoneticPr fontId="4" type="noConversion"/>
  </si>
  <si>
    <t xml:space="preserve">   10. 사업 작업순서</t>
    <phoneticPr fontId="4" type="noConversion"/>
  </si>
  <si>
    <t xml:space="preserve"> 각 공정별 작업순서는 착수전에 제출한 예정공정표에 따라야 하며 더 상세한 계획은 감독자의 승인을 받아 수행한다.</t>
    <phoneticPr fontId="4" type="noConversion"/>
  </si>
  <si>
    <t xml:space="preserve">   11. 작업시간</t>
    <phoneticPr fontId="4" type="noConversion"/>
  </si>
  <si>
    <t xml:space="preserve"> 가. 사업시행자는 작업개시 및 종료시간을 감독자에게 통지하여야 한다.</t>
    <phoneticPr fontId="4" type="noConversion"/>
  </si>
  <si>
    <t xml:space="preserve"> 나. 감독자가 사업시행 상 필요하다고 인정할 때는 작업시간을 변경할 수 있다.</t>
    <phoneticPr fontId="4" type="noConversion"/>
  </si>
  <si>
    <t xml:space="preserve">   12. 측량기구 비치</t>
    <phoneticPr fontId="4" type="noConversion"/>
  </si>
  <si>
    <t xml:space="preserve"> 사업시행자는 착수와 동시에 측량기구(방위계, 경사계 등)를 현장에 비치하여야 한다.</t>
    <phoneticPr fontId="4" type="noConversion"/>
  </si>
  <si>
    <t xml:space="preserve">   14. 가설물 및 안내표시판 설치</t>
    <phoneticPr fontId="4" type="noConversion"/>
  </si>
  <si>
    <t xml:space="preserve">   15. 작업추진 관리</t>
    <phoneticPr fontId="4" type="noConversion"/>
  </si>
  <si>
    <t xml:space="preserve">  현장대리인은 감독자의 지시에 따라 작업계획서를 제출하여 승인을 받아 작업을 실행하여야 하며 작업일보 및 작업 진도를 표기하여 추진</t>
    <phoneticPr fontId="4" type="noConversion"/>
  </si>
  <si>
    <t xml:space="preserve"> 현황을 알려야 한다.</t>
    <phoneticPr fontId="4" type="noConversion"/>
  </si>
  <si>
    <t xml:space="preserve"> 하여 작업의 질 향상에 노력한다.</t>
    <phoneticPr fontId="4" type="noConversion"/>
  </si>
  <si>
    <t xml:space="preserve">  가. 사업시행 기간 중 항상 안전에 유의하여 현장관리를 하여야 하며 재해예방에 최선을 다하여야 한다.</t>
    <phoneticPr fontId="4" type="noConversion"/>
  </si>
  <si>
    <t xml:space="preserve">  나. 사업시행 중 감독자 및 감리자의 승인 없이 시방서외의 작업방법을 택해서는 아니 된다.</t>
    <phoneticPr fontId="4" type="noConversion"/>
  </si>
  <si>
    <t xml:space="preserve">  다. 사업착수와 동시에 재해예방 및 비상연락망을 편성 운영토록 하고 우천 시는 작업을 중단한다.</t>
    <phoneticPr fontId="4" type="noConversion"/>
  </si>
  <si>
    <t xml:space="preserve">  라. 현장 대리인 및 작업인부의 행위가 사업수행에 지장을 주거나 부적당하다고 판단될 때 현장감독자는 감리자의 의견을 물어 사업시행자</t>
    <phoneticPr fontId="4" type="noConversion"/>
  </si>
  <si>
    <t xml:space="preserve">      에게 교체를 요구할 수 있으며, 사업시행자는 감독자로부터 교체요구가 있을 때에는 즉시 교체하여야 한다.</t>
    <phoneticPr fontId="4" type="noConversion"/>
  </si>
  <si>
    <t xml:space="preserve">  자재는 일정장소에 보관 관리함을 원칙으로 하며 사용시는 산불예방 및 재해예방에 철저를 기한다.</t>
    <phoneticPr fontId="4" type="noConversion"/>
  </si>
  <si>
    <t xml:space="preserve">  사진촬영은 동일 장소와 방향에서 촬영하고 필요에 따라 아래 사진을 제출하여야 한다.</t>
    <phoneticPr fontId="4" type="noConversion"/>
  </si>
  <si>
    <t xml:space="preserve">  가. 작업전, 작업중, 작업후 사진</t>
    <phoneticPr fontId="4" type="noConversion"/>
  </si>
  <si>
    <t xml:space="preserve">  나. 공정사진</t>
    <phoneticPr fontId="4" type="noConversion"/>
  </si>
  <si>
    <t xml:space="preserve">  다. 기록사진 : 사업 진행 상황을 촬영하고 사진첩을 3부 작성하여 제출</t>
    <phoneticPr fontId="4" type="noConversion"/>
  </si>
  <si>
    <t xml:space="preserve">  라. 기타 홍보용 사진 및 슬라이드(필요시)</t>
    <phoneticPr fontId="4" type="noConversion"/>
  </si>
  <si>
    <t xml:space="preserve">  가. 사업시행자는 안전관리 책임자를 선임하여 현장에 상주토록 하고 산업재해 예방에 최선을 다한다.</t>
    <phoneticPr fontId="4" type="noConversion"/>
  </si>
  <si>
    <t xml:space="preserve">  나. 오일, 휘발유, 기계톱, 기타 위험물의 보관 및 취급으로 인해 발생되는 모든 사고에 있어서는 현장대리인 및 사업시행자가 민형사상의</t>
    <phoneticPr fontId="4" type="noConversion"/>
  </si>
  <si>
    <t xml:space="preserve">       책임을 진다.</t>
    <phoneticPr fontId="4" type="noConversion"/>
  </si>
  <si>
    <t xml:space="preserve">  다. 사업시행자는 안전사고 등이 발생하지 않도록 제반안전 수칙을 준수하여야 하며 당해 작업진행 중 발생하는 모든 사고에 대하여 책임을</t>
    <phoneticPr fontId="4" type="noConversion"/>
  </si>
  <si>
    <t xml:space="preserve">       져야 한다.</t>
    <phoneticPr fontId="4" type="noConversion"/>
  </si>
  <si>
    <t xml:space="preserve">  가. 산불방지 및 주변에 산불발생시 진화 참여는 물론 이에 대한 대책을 강구하여야 한다.</t>
    <phoneticPr fontId="4" type="noConversion"/>
  </si>
  <si>
    <t xml:space="preserve">  나. 호우, 홍수, 태풍 등에 대한 기상예보 등에 충분히 유의하여 유사시에는 피해를 최소한으로 되게 응급조치를 하여야 한다.</t>
    <phoneticPr fontId="4" type="noConversion"/>
  </si>
  <si>
    <t xml:space="preserve">  다. 사업수행에 필요한 안전조치는 관계법규에 따라 안전에 만전을 기하기 위한 조직, 계획, 점검 등을 실시하고 필요한 제반시설을 갖추어</t>
    <phoneticPr fontId="4" type="noConversion"/>
  </si>
  <si>
    <t xml:space="preserve">       야 한다.</t>
    <phoneticPr fontId="4" type="noConversion"/>
  </si>
  <si>
    <t xml:space="preserve">  라. 작업착수 전에 안전시설을 해야 할 사항은 일반적으로 다음과 같다.</t>
    <phoneticPr fontId="4" type="noConversion"/>
  </si>
  <si>
    <t xml:space="preserve">   1) 유류 및 기계톱 보관지역 및 사용 장소 설정</t>
    <phoneticPr fontId="4" type="noConversion"/>
  </si>
  <si>
    <t xml:space="preserve">   2) 도로변 작업시 통행자 이동제한 </t>
    <phoneticPr fontId="4" type="noConversion"/>
  </si>
  <si>
    <t xml:space="preserve">   3) 도로변의 벌도목 작업시는 확성기를 이용 작업자 대피 보호</t>
    <phoneticPr fontId="4" type="noConversion"/>
  </si>
  <si>
    <t xml:space="preserve">   4) 전기, 하수도 및 통신 선로 등 중요시설에 대한 보호</t>
    <phoneticPr fontId="4" type="noConversion"/>
  </si>
  <si>
    <t xml:space="preserve">   5) 유류 등 화재발생대비 안전장비 구비</t>
    <phoneticPr fontId="4" type="noConversion"/>
  </si>
  <si>
    <t xml:space="preserve">  마. 도로의 교통을 제한하고자 할 때에는 교통제한의 범위, 기간, 안전조치 등에 대하여 소정의 절차를 밟아야 한다.</t>
    <phoneticPr fontId="4" type="noConversion"/>
  </si>
  <si>
    <t xml:space="preserve">  바. 작업장 내의 모든 작업관련자는 안전장비를 착용하여야 한다.</t>
    <phoneticPr fontId="4" type="noConversion"/>
  </si>
  <si>
    <t xml:space="preserve">  사. 작업장에는 구급약을 상비하여야 한다.</t>
    <phoneticPr fontId="4" type="noConversion"/>
  </si>
  <si>
    <t xml:space="preserve">  아. 사업시행시 일반인의 교통에 피해를 주지 않도록 보호대책을 강구하여야 한다.</t>
    <phoneticPr fontId="4" type="noConversion"/>
  </si>
  <si>
    <t xml:space="preserve">  자. 사업시행시 인접해 있는 수리시설 및 농작물에 지장이 없도록 적절한 조치를 강구하여야 한다.</t>
    <phoneticPr fontId="4" type="noConversion"/>
  </si>
  <si>
    <t xml:space="preserve">  가. 사업시행자는 고용원 및 기타인의 생명과 건강보호 및 사업시행자 자재,장비 등의 재산상의 피해예방과 계약기간 중 작업중단이 없도록</t>
    <phoneticPr fontId="4" type="noConversion"/>
  </si>
  <si>
    <t xml:space="preserve">       안전대책을 준비해야 하며, 혹은 지역안전의 목적을 위해 필요하다고 인정될 경우 추가적인 조치를 준비해야 한다.</t>
    <phoneticPr fontId="4" type="noConversion"/>
  </si>
  <si>
    <t xml:space="preserve">  나. 작업기간 중 사업시행자는 작업장을 방문하는 사람의 통제와 안전을 위해 발주처에 의해 조치된 모든 사항에 따라야 한다.</t>
    <phoneticPr fontId="4" type="noConversion"/>
  </si>
  <si>
    <t xml:space="preserve">       한다.</t>
    <phoneticPr fontId="4" type="noConversion"/>
  </si>
  <si>
    <t xml:space="preserve">  라. 사업시행자는 기본적인 응급비품과 구급약을 상비하여야 한다.</t>
    <phoneticPr fontId="4" type="noConversion"/>
  </si>
  <si>
    <t xml:space="preserve">  발화위험물은 운반, 보관, 사용 등의 취급은 유류취급에 관한 관계법규에 의하여 확실히 안전하게 하여야 한다.</t>
    <phoneticPr fontId="4" type="noConversion"/>
  </si>
  <si>
    <t xml:space="preserve">  가. 사업시행에 있어서는 관련법규를 반드시 준수하여야 한다.</t>
    <phoneticPr fontId="4" type="noConversion"/>
  </si>
  <si>
    <t xml:space="preserve">  나. 노무자에 대한 제법규의 운영과 적용은 시공자의 책임 하에 이루어지고 전 노무자의 모든 행위에 대한 책임은 사업시행자가 진다.</t>
    <phoneticPr fontId="4" type="noConversion"/>
  </si>
  <si>
    <t xml:space="preserve">  사업시행자는 기성검사 요청을 할 때는 감독관 및 감리와 사전에 협의하여 제출한다.</t>
    <phoneticPr fontId="4" type="noConversion"/>
  </si>
  <si>
    <t xml:space="preserve">  감독자는 다음의 경우 작업을 일시중지시킬 수 있으며 이에 대해 감리자는 의견을 제시할 수 있고, 작업 중지로 인한 손해는 사업시행자가</t>
    <phoneticPr fontId="4" type="noConversion"/>
  </si>
  <si>
    <t xml:space="preserve">  진다.</t>
    <phoneticPr fontId="5" type="noConversion"/>
  </si>
  <si>
    <t xml:space="preserve">   가. 기후 악조건으로 작업이 곤란할 때</t>
    <phoneticPr fontId="4" type="noConversion"/>
  </si>
  <si>
    <t xml:space="preserve">   나. 작업자의 안전을 위하여 필요하다고 인정할 때</t>
    <phoneticPr fontId="4" type="noConversion"/>
  </si>
  <si>
    <t xml:space="preserve">   다. 사업시행자가 설계도서 및 시방서에 준하지 않는 작업을 시행하여 부실의 우려가 있을 때</t>
    <phoneticPr fontId="4" type="noConversion"/>
  </si>
  <si>
    <t xml:space="preserve">   라. 감독자 및 감리자의 지시 불이행으로 작업의 진행이 부당하다고 인정될 때</t>
    <phoneticPr fontId="4" type="noConversion"/>
  </si>
  <si>
    <t xml:space="preserve">   마. 민원사항이 발생하여 민원해소 시간이 필요할 때</t>
    <phoneticPr fontId="4" type="noConversion"/>
  </si>
  <si>
    <t xml:space="preserve">  우에 대하여는 사전에 감독자의 승인을 득한 후 현지여건에 맞도록 설계 변경한다.</t>
    <phoneticPr fontId="4" type="noConversion"/>
  </si>
  <si>
    <t xml:space="preserve">   가. 작업공종에서 현지와 작업공종이 부합되지 않을 때 </t>
    <phoneticPr fontId="4" type="noConversion"/>
  </si>
  <si>
    <t xml:space="preserve">   나. 설계시 품셈적용 및 계산착오가 있을 때</t>
    <phoneticPr fontId="4" type="noConversion"/>
  </si>
  <si>
    <t xml:space="preserve">   다. 당초 계획된 작업면적의 변경이 불가피한 경우 </t>
    <phoneticPr fontId="4" type="noConversion"/>
  </si>
  <si>
    <t xml:space="preserve">   라. 기타 발주자가 변경을 요할 때</t>
    <phoneticPr fontId="4" type="noConversion"/>
  </si>
  <si>
    <t xml:space="preserve">   가. 천재지변 및 발주자의 사정에 의하여 작업이 중단되었을 때는 사업기간을 연장할 수 있다. </t>
    <phoneticPr fontId="4" type="noConversion"/>
  </si>
  <si>
    <t xml:space="preserve">   나. 기상이변 및 강우일수가 과거 5개년 평균일수보다 많아 작업에 막대한 지장을 초래하였다고 인정될 때 연장할 수 있다.</t>
    <phoneticPr fontId="4" type="noConversion"/>
  </si>
  <si>
    <t xml:space="preserve">   다. 산림작업의 특성상 안전을 우선으로 하여 작업수행 중 우기일수가 전체일수에 30%이상일시 사업기간을 연장할 수 있다.</t>
    <phoneticPr fontId="4" type="noConversion"/>
  </si>
  <si>
    <t xml:space="preserve">   라. 작업장의 불가항력적인 일이 발생하여 감독관과 감리의 의견을 물어 타당성이 인정 될 때 사업기간을 연장할 수 있다.</t>
    <phoneticPr fontId="4" type="noConversion"/>
  </si>
  <si>
    <t xml:space="preserve">        감독자에게 요청하여야 한다.</t>
    <phoneticPr fontId="4" type="noConversion"/>
  </si>
  <si>
    <t xml:space="preserve">        완료검사 결과보고서를 작성하여 발주자에게 제출하여야 한다.</t>
    <phoneticPr fontId="4" type="noConversion"/>
  </si>
  <si>
    <t xml:space="preserve">        용역계약시 발주자가 요구한 사항을 발주자에게 제출하고, 완료검사를 받아야 한다.</t>
    <phoneticPr fontId="4" type="noConversion"/>
  </si>
  <si>
    <t xml:space="preserve">   마. 작업시간 또는 숙련도 등을 감안하여 작업완료기간의 2/3를 경과하여 작업이 완료될 때에는 발주자는 이를 인정할 수 있다.</t>
    <phoneticPr fontId="4" type="noConversion"/>
  </si>
  <si>
    <t xml:space="preserve">   라. 그 밖에 감리원,감독자등의 지시사항과 사업시행으로 인하여 민원이 발생 될 수 있는 사항은 민원이 발생되지 않도록 조치하여야 한다.</t>
    <phoneticPr fontId="5" type="noConversion"/>
  </si>
  <si>
    <t xml:space="preserve">   가. 사업시행자는 본 사업 완료시까지 감독자의 지시에 따라야 하고 특히 민원이 발생치 않도록 사전에 발생요인을 확인 처리하여야 한다.</t>
    <phoneticPr fontId="4" type="noConversion"/>
  </si>
  <si>
    <t xml:space="preserve">   나. 사업시행자는 사업완료시 준공조서 2부를 작성하여 완료계와 동시에 제출하여야 한다.</t>
    <phoneticPr fontId="4" type="noConversion"/>
  </si>
  <si>
    <t xml:space="preserve">   다. 사업시행자는 감독자가 지시하는 내용에 따라 사업완료표시판을 제작 설치하고 완료 조사 시 광경사진을 제출 할 수 있다.</t>
    <phoneticPr fontId="4" type="noConversion"/>
  </si>
  <si>
    <t xml:space="preserve">   라. 본 사업 시행도중 경미한 사항에 대하여는 설계도서에 명시되지 않았을지라도 감독자가 필요하다고 인정되는 경우 감독자의 지시에 따</t>
    <phoneticPr fontId="4" type="noConversion"/>
  </si>
  <si>
    <t xml:space="preserve">        라 사업시행자 부담으로 시행하여야 한다.</t>
    <phoneticPr fontId="4" type="noConversion"/>
  </si>
  <si>
    <t xml:space="preserve">   마. 각종 설계도서는 보안규정에 따라 보관하여야 한다.</t>
    <phoneticPr fontId="4" type="noConversion"/>
  </si>
  <si>
    <t xml:space="preserve">   바. 각종 관계서류는 지정된 기일까지 제출하여야 한다.</t>
    <phoneticPr fontId="4" type="noConversion"/>
  </si>
  <si>
    <t xml:space="preserve">   사. 설계도에 표시되어 있는 사업경계 구역은 설계시 실제 측량한 것이 아니기 때문에 정확한 위치가 아닐 수 있으므로 사업시행자가 지적,</t>
    <phoneticPr fontId="4" type="noConversion"/>
  </si>
  <si>
    <t xml:space="preserve">        지형도 및 정확한 위치를 파악할 수 있는 기구 등을 사용하여 사업경계를 표시하여야 하며 그렇지 아니하여 발생되는 민형사상의 책임</t>
    <phoneticPr fontId="4" type="noConversion"/>
  </si>
  <si>
    <t xml:space="preserve">        또는 민원인의 피해보상 등에 대한 책임은 사업시행자가 진다.</t>
    <phoneticPr fontId="4" type="noConversion"/>
  </si>
  <si>
    <t xml:space="preserve">   1. 적용기준</t>
    <phoneticPr fontId="4" type="noConversion"/>
  </si>
  <si>
    <r>
      <t xml:space="preserve"> 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맑은 고딕"/>
        <family val="3"/>
        <charset val="129"/>
      </rPr>
      <t>본 사업은 이 시방서의 규정에 따라 시행하고 이 시방서에 규정되지 아니한 사항에 대하여는 산림청 제정 지속가능한산림자원관리지침</t>
    </r>
    <phoneticPr fontId="4" type="noConversion"/>
  </si>
  <si>
    <t xml:space="preserve">   2. 작업 일반</t>
    <phoneticPr fontId="4" type="noConversion"/>
  </si>
  <si>
    <t xml:space="preserve"> 가. 준비작업</t>
    <phoneticPr fontId="4" type="noConversion"/>
  </si>
  <si>
    <t xml:space="preserve">  면적 및 수량의 검측에 필요한 면적확인은 일반시방서 제13항에 따라야 한다.</t>
    <phoneticPr fontId="4" type="noConversion"/>
  </si>
  <si>
    <t xml:space="preserve"> 나. 작업준비</t>
    <phoneticPr fontId="4" type="noConversion"/>
  </si>
  <si>
    <t xml:space="preserve">  1) 감독자는 작업 중 수시로 경계지역의 작업 상황을 점검 확인하여 민원발생이 되지 않도록 한다.</t>
    <phoneticPr fontId="4" type="noConversion"/>
  </si>
  <si>
    <t xml:space="preserve">  2) 작업현장에는 작업 대상 필지의 도면과 작업내역을 비치하여 수시로 확인 점검 정확한 작업이 될 수 있도록 지도 한다.</t>
    <phoneticPr fontId="4" type="noConversion"/>
  </si>
  <si>
    <t xml:space="preserve">  1) 작업자는 작업장에 투입시 인화성물질을 지참하고 작업장에 진입할 수 없다.</t>
    <phoneticPr fontId="4" type="noConversion"/>
  </si>
  <si>
    <t xml:space="preserve">  2) 작업자는 흡연시는 일정장소에 안전조치를 취한 후 현장대리인 책임 하에 흡연을 하고 현장대리인은 담뱃불의 화기점검을 반드시 한 후</t>
    <phoneticPr fontId="4" type="noConversion"/>
  </si>
  <si>
    <t xml:space="preserve">      자리를 이동하여야 한다.</t>
    <phoneticPr fontId="4" type="noConversion"/>
  </si>
  <si>
    <t xml:space="preserve">  3) 작업자는 기계톱 사용원료인 휘발유와 오일관리에 철저를 기한다.</t>
    <phoneticPr fontId="4" type="noConversion"/>
  </si>
  <si>
    <t xml:space="preserve"> 라. 작업방법</t>
    <phoneticPr fontId="4" type="noConversion"/>
  </si>
  <si>
    <t xml:space="preserve">  여 변경 실시할 수 있다.</t>
    <phoneticPr fontId="4" type="noConversion"/>
  </si>
  <si>
    <t xml:space="preserve"> 마. 작업장내 산물 처리</t>
    <phoneticPr fontId="4" type="noConversion"/>
  </si>
  <si>
    <t xml:space="preserve">  1) 감독자는 작업착수 전에 안전교육을 실시한다.</t>
    <phoneticPr fontId="4" type="noConversion"/>
  </si>
  <si>
    <t xml:space="preserve">  2) 현장대리인은 매주 2회 이상 안전교육을 실시하고 교육자의 명단과 근거사진을 촬영하여 비치하여 둔다.</t>
    <phoneticPr fontId="4" type="noConversion"/>
  </si>
  <si>
    <t xml:space="preserve">  3) 현장대리인은 작업자가 안전장비를 착용, 확인 후 작업을 실시토록 한다.</t>
    <phoneticPr fontId="4" type="noConversion"/>
  </si>
  <si>
    <t xml:space="preserve">  1) 현장대리인은 작업장내 작업기자재 및 폐기자재를 방치하는 일이 없도록 한다.</t>
    <phoneticPr fontId="4" type="noConversion"/>
  </si>
  <si>
    <t xml:space="preserve">  2) 작업장내의 각종 오물은 일정장소에 모아 바람에 흩날리지 않도록 관리하며 작업 후 수집 하산 처리할 수 있도록 한다.</t>
    <phoneticPr fontId="4" type="noConversion"/>
  </si>
  <si>
    <t xml:space="preserve">  3) 현장대리인은 작업장내 통행 등산객을 상대로 환경정화 및 쓰레기 투기 금지를 홍보 계도한다.</t>
    <phoneticPr fontId="4" type="noConversion"/>
  </si>
  <si>
    <t xml:space="preserve">  4) 특히 기계톱의 연료와 오일관리에 유의하여 토양오염이 없도록 각별히 주의하여야 한다.</t>
    <phoneticPr fontId="4" type="noConversion"/>
  </si>
  <si>
    <t xml:space="preserve">  5) 경계표시용 자재는 친환경적이고 안전한 자재를 사용하도록 최선의 노력을 다하여야 한다.</t>
    <phoneticPr fontId="4" type="noConversion"/>
  </si>
  <si>
    <t xml:space="preserve">  1) 현장대리인은 작업장내 야생동물을 무단으로 포획하는 일이 발생되지 않도록 작업자에 대하여 교육을 실시한다.</t>
    <phoneticPr fontId="4" type="noConversion"/>
  </si>
  <si>
    <t xml:space="preserve">  2) 작업장내에 야생동물 서식처가 있을 시는 서식처 주위 일정면적을 작업면적에서 제외 하고 작업을 할 수 있다.</t>
    <phoneticPr fontId="4" type="noConversion"/>
  </si>
  <si>
    <t xml:space="preserve">  3) 작업장내에서 부상당한 야생동물을 발견할 때는 가까운 야생동물 보호소나 관계부서에 연락을 취하여 응급 조치 후 본래의 보금자리로</t>
    <phoneticPr fontId="4" type="noConversion"/>
  </si>
  <si>
    <t xml:space="preserve">     돌려보낼 수 있도록 한다.</t>
    <phoneticPr fontId="4" type="noConversion"/>
  </si>
  <si>
    <t xml:space="preserve">  4) 무단 포획도구(덧, 올무, 함정 등) 발견시는 공사감독자에게 연락 후 포획도구 수거 및 원상복구 작업을 실시한다.</t>
    <phoneticPr fontId="4" type="noConversion"/>
  </si>
  <si>
    <t xml:space="preserve">  5) 현장대리인과 작업자는 야생동물 보호에 철저를 기하여야 한다.</t>
    <phoneticPr fontId="4" type="noConversion"/>
  </si>
  <si>
    <t>임 반 계</t>
    <phoneticPr fontId="7" type="noConversion"/>
  </si>
  <si>
    <t>총 합 계</t>
    <phoneticPr fontId="7" type="noConversion"/>
  </si>
  <si>
    <t>면적(ha)</t>
    <phoneticPr fontId="5" type="noConversion"/>
  </si>
  <si>
    <t>산림경영기술자 기술고급</t>
    <phoneticPr fontId="5" type="noConversion"/>
  </si>
  <si>
    <t>총원가+부가가치세</t>
    <phoneticPr fontId="5" type="noConversion"/>
  </si>
  <si>
    <t>○ 표준지 조사비율은 사업면적의 0.5%로 한다.</t>
    <phoneticPr fontId="5" type="noConversion"/>
  </si>
  <si>
    <t>○ 표준지는 산복, 산록부에 고르게 배치하였다.</t>
    <phoneticPr fontId="5" type="noConversion"/>
  </si>
  <si>
    <t xml:space="preserve">   ① 입 지 여 건</t>
    <phoneticPr fontId="5" type="noConversion"/>
  </si>
  <si>
    <t xml:space="preserve">   ② 지        황</t>
    <phoneticPr fontId="5" type="noConversion"/>
  </si>
  <si>
    <t>경계표시</t>
    <phoneticPr fontId="5" type="noConversion"/>
  </si>
  <si>
    <t xml:space="preserve"> 가. 숲가꾸기사업은  계약서, 설계도서, 입찰유의서, 계약일반조건, 계약 특수조건 등 계약 문서에 의하여 시행하여야 하며, 본 계약문서에</t>
    <phoneticPr fontId="4" type="noConversion"/>
  </si>
  <si>
    <t xml:space="preserve">      산림자원관리지침(2020. 06. 15  훈령 제1,454호) 에 의한다.</t>
    <phoneticPr fontId="4" type="noConversion"/>
  </si>
  <si>
    <t xml:space="preserve"> 마. 발   주   자 : 숲가꾸기 사업을 시행하기 위하여 입찰을 부여하거나 사업을 발주하고 도급계약을 체결하여 이를 집행하는 자를 말한다.</t>
    <phoneticPr fontId="4" type="noConversion"/>
  </si>
  <si>
    <t xml:space="preserve"> 라. 일반 및 특별시방서에 명기된 내용 이외에 특별한 작업종 및 숲가꾸기사업의 품질향상을 위하여 필요한 사항은 발주처장과 협의하여 시행하</t>
  </si>
  <si>
    <t xml:space="preserve"> 카. 사업시행자 : 설계도서 및 관련 규정에 따라 숲가꾸기사업을 시행하기 위해 발주자와 계약을 체결한 자를 말한다.</t>
  </si>
  <si>
    <t xml:space="preserve"> 가. 본 숲가꾸기사업은 설계도서, 일반시방서 및 특별시방서에 의거 감독자의 지시에 따라 시행한다.</t>
  </si>
  <si>
    <t xml:space="preserve"> 착수와 동시에 감독자의 지시에 따라 숲가꾸기사업현장에 사업안내판 및 안전표식의 입간판을 설치할 수 있다.</t>
  </si>
  <si>
    <t xml:space="preserve">  숲가꾸기사업에 필요한 작업과정은 감독자, 감리자, 설계자, 현장대리인, 현장작업자의 입회하에 설계자 주관의 설계 설명 및 작업교육을 실시</t>
  </si>
  <si>
    <t xml:space="preserve">  라. 당해 숲가꾸기사업으로 인하여 각종 차량 및 사람의 통행에 지장을 초래해서는 안 된다.</t>
  </si>
  <si>
    <t xml:space="preserve">  다. 사업시행자는 본 숲가꾸기사업 중에 일어나는 작업상 인명손실, 외상, 직업병과 재산상의 피해사고 등 모든 사고를 감독관에게 보고하여야</t>
  </si>
  <si>
    <t xml:space="preserve">   나. 감리자는 숲가꾸기사업 시행자로부터 예비사업완료검사를 요청 받았을 경우에는 예비사업완료검사를 실시하고 그 결과에 대해 예비사업</t>
  </si>
  <si>
    <t xml:space="preserve">   라. 숲가꾸기사업 시행자는 제3항에 따라 필요한 조치를 완료한 후에 제16조 제3항의 규정에 의한 관련서류와 이를 포함한 전자기록매체(USB),</t>
  </si>
  <si>
    <t xml:space="preserve"> 가. 계   약   서 : 도급계약서와 계약조건, 설계내역서, 설계도서, 시방서 등 기타 이것을 보충하는 서류를 말한다.</t>
    <phoneticPr fontId="4" type="noConversion"/>
  </si>
  <si>
    <t xml:space="preserve"> 가. 사업시행자는 숲가꾸기사업 착수 전에 착수계, 작업계획서, 작업원 운영계획서, 안전관리계획서 및 기타 발주자가 요구하는 제반서류를</t>
    <phoneticPr fontId="4" type="noConversion"/>
  </si>
  <si>
    <t xml:space="preserve">     감독자를 경유하여 발주자에게 제출하여야 하며, 발주자는 감리자에게 착수계 제출내역을 통보하고 검토를 요청할 수 있다.</t>
    <phoneticPr fontId="4" type="noConversion"/>
  </si>
  <si>
    <t xml:space="preserve">     작성하여 감독자의 승인을 얻어야 한다.</t>
    <phoneticPr fontId="4" type="noConversion"/>
  </si>
  <si>
    <t xml:space="preserve"> 나. 시행자는 숲가꾸기 사업시행 중 제출한 서류중 내용변경 사유가 발생하였을 경우에는 변경사유를 감리원과 발주자에게 제출하여야 한다.</t>
    <phoneticPr fontId="4" type="noConversion"/>
  </si>
  <si>
    <t xml:space="preserve"> 다. 시행자는 숲가꾸기 사업시행이 완료된 후에 완료계, 사업완료 검사신청서, 완료사진첩 및 사진이 저장된 전자기록매체(CD), 그 밖에  발주자가</t>
    <phoneticPr fontId="4" type="noConversion"/>
  </si>
  <si>
    <t xml:space="preserve">      요구하는 사항을 감독자를 경유하여 발주자에게 제출하여야 하며, 발주자는 감리자에게 완료계 제출내역을 통보하고 검토를 요청할 수 있다.</t>
    <phoneticPr fontId="4" type="noConversion"/>
  </si>
  <si>
    <t xml:space="preserve">  현장대리인은 본 숲가꾸기사업 수행에 필요한 전문지식과 충분한 경험이 있는 자로서 전문시방서에서 규정한 자격자를 고정배치하며,</t>
    <phoneticPr fontId="4" type="noConversion"/>
  </si>
  <si>
    <t xml:space="preserve">  감리원 및 감독관의 승인 없이는 임의로 현장을 떠나서는 아니 된다.</t>
    <phoneticPr fontId="5" type="noConversion"/>
  </si>
  <si>
    <t xml:space="preserve"> 가. 작업현장에는 본 숲가꾸기사업에 적합한 기술자를 상주하게 하고 그 중 1인을 현장대리인으로 임명하여야 한다.</t>
    <phoneticPr fontId="4" type="noConversion"/>
  </si>
  <si>
    <t xml:space="preserve">   사업시행자는 계약서에서 지정한 것과 감독관의 직접지시 또는 감리원을 경유하여 지시한 각종 보고를 지정한 기일 내에 지체 없이 서류를 </t>
    <phoneticPr fontId="5" type="noConversion"/>
  </si>
  <si>
    <t xml:space="preserve">   구비하여 제출 또는 보고하여야 한다.</t>
    <phoneticPr fontId="4" type="noConversion"/>
  </si>
  <si>
    <t xml:space="preserve">  숲가꾸기사업 현장에는 당해 작업에 관련된 계약조건, 설계도서, 예정공정표, 작업계획서 및 기타 필요한 서류 등을 비치하여야 한다.</t>
    <phoneticPr fontId="5" type="noConversion"/>
  </si>
  <si>
    <t xml:space="preserve">  승인을 받아야 한다.</t>
    <phoneticPr fontId="4" type="noConversion"/>
  </si>
  <si>
    <t xml:space="preserve">   13. 품질관리</t>
    <phoneticPr fontId="4" type="noConversion"/>
  </si>
  <si>
    <t xml:space="preserve"> 가. 시행자는 작업장의 작업면적이 설계상의 면적과 다를 경우에는 감리자와 합동으로 현장 확인,검토하여야 하며, 그 결과를 감독자에게 즉시</t>
    <phoneticPr fontId="4" type="noConversion"/>
  </si>
  <si>
    <t xml:space="preserve">      보고하고, 감독자의 지시에 따라 설계변경 등의 적절한 조치를 취하여야 한다.</t>
    <phoneticPr fontId="5" type="noConversion"/>
  </si>
  <si>
    <t xml:space="preserve"> 나. 사업이 부실하여 감독자 또는 감리원이 재작업을 지시할 경우에는 시행자는 지시 내용에 따라야 하며, 감리원은 작업결과를 확인하고</t>
    <phoneticPr fontId="4" type="noConversion"/>
  </si>
  <si>
    <t xml:space="preserve">      지적사항의 이행여부를 감독자에게 보고하여야 한다.</t>
    <phoneticPr fontId="5" type="noConversion"/>
  </si>
  <si>
    <t xml:space="preserve">   16. 작업관리</t>
    <phoneticPr fontId="4" type="noConversion"/>
  </si>
  <si>
    <t xml:space="preserve">   17. 작업현장 관리</t>
    <phoneticPr fontId="4" type="noConversion"/>
  </si>
  <si>
    <t xml:space="preserve">   18. 자재관리</t>
    <phoneticPr fontId="4" type="noConversion"/>
  </si>
  <si>
    <t xml:space="preserve">   19. 사진 제출</t>
    <phoneticPr fontId="4" type="noConversion"/>
  </si>
  <si>
    <t xml:space="preserve">   20. 안전관리</t>
    <phoneticPr fontId="4" type="noConversion"/>
  </si>
  <si>
    <t xml:space="preserve">   21. 안전조치</t>
    <phoneticPr fontId="4" type="noConversion"/>
  </si>
  <si>
    <t xml:space="preserve">   22. 사고의 예방</t>
    <phoneticPr fontId="4" type="noConversion"/>
  </si>
  <si>
    <t xml:space="preserve">   23. 위험물의 취급</t>
    <phoneticPr fontId="4" type="noConversion"/>
  </si>
  <si>
    <t xml:space="preserve">   24. 제법규 준수</t>
    <phoneticPr fontId="4" type="noConversion"/>
  </si>
  <si>
    <t xml:space="preserve">   25. 기성고 작성</t>
    <phoneticPr fontId="4" type="noConversion"/>
  </si>
  <si>
    <t xml:space="preserve">   26. 작업의 일시중지 </t>
    <phoneticPr fontId="4" type="noConversion"/>
  </si>
  <si>
    <t xml:space="preserve">   27. 설계변경</t>
    <phoneticPr fontId="4" type="noConversion"/>
  </si>
  <si>
    <t xml:space="preserve">   28. 사업기간 연장</t>
    <phoneticPr fontId="4" type="noConversion"/>
  </si>
  <si>
    <t xml:space="preserve">   29. 설계 및 완료 도서관리</t>
    <phoneticPr fontId="4" type="noConversion"/>
  </si>
  <si>
    <t xml:space="preserve">   30. 사업시행완료</t>
    <phoneticPr fontId="4" type="noConversion"/>
  </si>
  <si>
    <t xml:space="preserve">   31. 사업완료 후 정리</t>
    <phoneticPr fontId="4" type="noConversion"/>
  </si>
  <si>
    <t xml:space="preserve">   32. 기타사항</t>
    <phoneticPr fontId="4" type="noConversion"/>
  </si>
  <si>
    <t>(2020. 06. 15  훈령 제1,454호) 에 의한다.</t>
    <phoneticPr fontId="4" type="noConversion"/>
  </si>
  <si>
    <t xml:space="preserve"> 다. 재해관리</t>
    <phoneticPr fontId="4" type="noConversion"/>
  </si>
  <si>
    <t xml:space="preserve">  1) 작업장내의 작업산물은 절단 후 지면에 최대한 밀착되도록 하여 부식이 용이토록 하고 제2차 피해발생을 예방한다.</t>
    <phoneticPr fontId="5" type="noConversion"/>
  </si>
  <si>
    <t xml:space="preserve">  3) 작업장내의 산물은 수집하여 적법한 절차에 따라 톱밥 및 기타 용도로 활용할 수 있다.</t>
    <phoneticPr fontId="5" type="noConversion"/>
  </si>
  <si>
    <t xml:space="preserve">  2) 작업장내의 작업로와 이동통로이 작업산물은 좌우 횡 방향으로 처리하여 작업과 점검 및 통행에 불편함이 없도록 한다.</t>
    <phoneticPr fontId="5" type="noConversion"/>
  </si>
  <si>
    <t xml:space="preserve"> 바. 안전교육 </t>
    <phoneticPr fontId="4" type="noConversion"/>
  </si>
  <si>
    <t xml:space="preserve"> 사. 표준지 관리</t>
    <phoneticPr fontId="4" type="noConversion"/>
  </si>
  <si>
    <t xml:space="preserve"> 작업장내의 표준지 지역은 작업을 실시하지 않고 보존함을 원칙으로 하되, 감독관과 협의하여 표시목의 표시를 임목의 지상 10cm내외로 </t>
    <phoneticPr fontId="4" type="noConversion"/>
  </si>
  <si>
    <t xml:space="preserve"> 이동 설치한 후 작업을 실시하여 사후에 숲가꾸기 감리업무 수행 시 비교할 수 있도록 한다.</t>
    <phoneticPr fontId="4" type="noConversion"/>
  </si>
  <si>
    <t xml:space="preserve"> 아. 작업장 환경관리</t>
    <phoneticPr fontId="4" type="noConversion"/>
  </si>
  <si>
    <t xml:space="preserve"> 자. 야생동물 보호</t>
    <phoneticPr fontId="4" type="noConversion"/>
  </si>
  <si>
    <t>전  문  시  방  서</t>
    <phoneticPr fontId="4" type="noConversion"/>
  </si>
  <si>
    <t xml:space="preserve">  사업시행에 사용되는 모든 설계도서는 발주자의 관리방법에 준하여 관리하며 완료와 동시에 완료 도서를 작성하여 감독자에게 제출하고 </t>
    <phoneticPr fontId="4" type="noConversion"/>
  </si>
  <si>
    <t xml:space="preserve">  수급인이 제공받은 설계도서 및 성과품은 요구가 있을 시 반환하여야 한다.</t>
    <phoneticPr fontId="4" type="noConversion"/>
  </si>
  <si>
    <t xml:space="preserve">   가. 숲가꾸기사업 시행자는 감리자의 예비사업완료검사를 위하여 계약기간 이전에 작업을 완료하고 문서로 예비사업완료 검사를 감리자와 </t>
    <phoneticPr fontId="4" type="noConversion"/>
  </si>
  <si>
    <t xml:space="preserve">   다. 발주자는 예비사업완료검사 결과보고서를 참고하여 필요할 경우에는 숲가꾸기사업 시행자로 하여금 시정,보완하도록 조치하여야 한다.</t>
    <phoneticPr fontId="4" type="noConversion"/>
  </si>
  <si>
    <t>사업면적
(ha)</t>
    <phoneticPr fontId="5" type="noConversion"/>
  </si>
  <si>
    <t xml:space="preserve">○ 설계단가는 사업면적, 작업량, 작업장 난이도에 따라 차등적용하였으므로 상기항목이 변동될 경우에는 설계변경을 </t>
    <phoneticPr fontId="5" type="noConversion"/>
  </si>
  <si>
    <t xml:space="preserve">    실시한다.</t>
    <phoneticPr fontId="5" type="noConversion"/>
  </si>
  <si>
    <t>소재지</t>
    <phoneticPr fontId="5" type="noConversion"/>
  </si>
  <si>
    <t>표준지
면적(ha)</t>
    <phoneticPr fontId="5" type="noConversion"/>
  </si>
  <si>
    <r>
      <t>h</t>
    </r>
    <r>
      <rPr>
        <b/>
        <sz val="11"/>
        <rFont val="맑은 고딕"/>
        <family val="3"/>
        <charset val="129"/>
      </rPr>
      <t>a당</t>
    </r>
    <phoneticPr fontId="5" type="noConversion"/>
  </si>
  <si>
    <t>ha당</t>
    <phoneticPr fontId="5" type="noConversion"/>
  </si>
  <si>
    <t>총괄 설계내역서</t>
    <phoneticPr fontId="5" type="noConversion"/>
  </si>
  <si>
    <t>구 분</t>
    <phoneticPr fontId="5" type="noConversion"/>
  </si>
  <si>
    <t>가 격</t>
    <phoneticPr fontId="5" type="noConversion"/>
  </si>
  <si>
    <t>비 고</t>
    <phoneticPr fontId="5" type="noConversion"/>
  </si>
  <si>
    <t>보통인부</t>
    <phoneticPr fontId="5" type="noConversion"/>
  </si>
  <si>
    <t>특별인부</t>
    <phoneticPr fontId="5" type="noConversion"/>
  </si>
  <si>
    <t>고급기술자</t>
    <phoneticPr fontId="5" type="noConversion"/>
  </si>
  <si>
    <t>초급기술자</t>
    <phoneticPr fontId="5" type="noConversion"/>
  </si>
  <si>
    <t>휘발유(ℓ당)</t>
    <phoneticPr fontId="5" type="noConversion"/>
  </si>
  <si>
    <t>5주평균</t>
    <phoneticPr fontId="5" type="noConversion"/>
  </si>
  <si>
    <t>2021년 엔지니어링기술자노임단가</t>
    <phoneticPr fontId="5" type="noConversion"/>
  </si>
  <si>
    <t>opinet(5주평균)</t>
    <phoneticPr fontId="5" type="noConversion"/>
  </si>
  <si>
    <t>임소반 및 면적</t>
    <phoneticPr fontId="126" type="noConversion"/>
  </si>
  <si>
    <t>소반면적 :</t>
    <phoneticPr fontId="5" type="noConversion"/>
  </si>
  <si>
    <t>친환경백색페인트(ℓ당)</t>
    <phoneticPr fontId="5" type="noConversion"/>
  </si>
  <si>
    <t>숲가꾸기설계감리지침참조</t>
    <phoneticPr fontId="5" type="noConversion"/>
  </si>
  <si>
    <t xml:space="preserve"> - 집단화정도</t>
    <phoneticPr fontId="5" type="noConversion"/>
  </si>
  <si>
    <t>구 분</t>
  </si>
  <si>
    <t>내 용</t>
  </si>
  <si>
    <t>할증률</t>
  </si>
  <si>
    <t>경사도</t>
  </si>
  <si>
    <t>집단화 정도</t>
  </si>
  <si>
    <t>작업시기</t>
  </si>
  <si>
    <t xml:space="preserve"> - 작업시기</t>
    <phoneticPr fontId="5" type="noConversion"/>
  </si>
  <si>
    <r>
      <t>1. 산림의</t>
    </r>
    <r>
      <rPr>
        <b/>
        <sz val="12"/>
        <rFont val="맑은 고딕"/>
        <family val="3"/>
        <charset val="129"/>
      </rPr>
      <t xml:space="preserve"> 기능 및 경영목표</t>
    </r>
    <phoneticPr fontId="5" type="noConversion"/>
  </si>
  <si>
    <t>2. 지황</t>
    <phoneticPr fontId="5" type="noConversion"/>
  </si>
  <si>
    <r>
      <t>체인톱(엔진톱</t>
    </r>
    <r>
      <rPr>
        <sz val="11"/>
        <rFont val="맑은 고딕"/>
        <family val="3"/>
        <charset val="129"/>
      </rPr>
      <t xml:space="preserve"> 대</t>
    </r>
    <r>
      <rPr>
        <sz val="11"/>
        <rFont val="맑은 고딕"/>
        <family val="3"/>
        <charset val="129"/>
      </rPr>
      <t>)</t>
    </r>
    <phoneticPr fontId="5" type="noConversion"/>
  </si>
  <si>
    <r>
      <t xml:space="preserve">               </t>
    </r>
    <r>
      <rPr>
        <b/>
        <sz val="15"/>
        <rFont val="맑은 고딕"/>
        <family val="3"/>
        <charset val="129"/>
      </rPr>
      <t xml:space="preserve">  기   간
 사업종                 </t>
    </r>
    <phoneticPr fontId="5" type="noConversion"/>
  </si>
  <si>
    <t xml:space="preserve"> 덩굴류제거사업 필지조서</t>
  </si>
  <si>
    <t xml:space="preserve"> 덩굴류제거사업 표준지좌표</t>
  </si>
  <si>
    <t>덩굴류제거
표준지조사야장</t>
  </si>
  <si>
    <t>덩굴류제거사업 필지조서</t>
  </si>
  <si>
    <t>덩굴류제거사업 표준지좌표</t>
  </si>
  <si>
    <t xml:space="preserve">   가) 덩굴류제거사업 필지조서</t>
  </si>
  <si>
    <t xml:space="preserve">   나) 덩굴류제거사업 표준지좌표</t>
  </si>
  <si>
    <t>○ 사업비산출기준은 '덩굴류제거 설계-감리 및 사업시행지침'을 적용한다.</t>
  </si>
  <si>
    <t>덩굴류제거</t>
  </si>
  <si>
    <t>덩굴류제거 설계내역서</t>
  </si>
  <si>
    <t>덩굴류제거 ha당 단가산출서</t>
  </si>
  <si>
    <t>덩굴류제거 소계</t>
  </si>
  <si>
    <t>표준지 GPS 좌표, 덩굴류제거 본수 조사표</t>
    <phoneticPr fontId="5" type="noConversion"/>
  </si>
  <si>
    <t>가. 산림의기능:   주기능 - 생활환경보전림(경관형)</t>
    <phoneticPr fontId="5" type="noConversion"/>
  </si>
  <si>
    <t>다. 접근성: 사업지 주변으로 도로, 작업로가 있어 작업장까지 접근하기 쉬움</t>
    <phoneticPr fontId="5" type="noConversion"/>
  </si>
  <si>
    <t>경사도</t>
    <phoneticPr fontId="5" type="noConversion"/>
  </si>
  <si>
    <t>3. 작업방법</t>
    <phoneticPr fontId="5" type="noConversion"/>
  </si>
  <si>
    <t>작업방법</t>
    <phoneticPr fontId="5" type="noConversion"/>
  </si>
  <si>
    <t>뿌리굴취</t>
    <phoneticPr fontId="5" type="noConversion"/>
  </si>
  <si>
    <t>구분</t>
    <phoneticPr fontId="5" type="noConversion"/>
  </si>
  <si>
    <t>사용도구</t>
    <phoneticPr fontId="5" type="noConversion"/>
  </si>
  <si>
    <t>단위</t>
    <phoneticPr fontId="5" type="noConversion"/>
  </si>
  <si>
    <t>소요인력</t>
    <phoneticPr fontId="5" type="noConversion"/>
  </si>
  <si>
    <t>인력구분</t>
    <phoneticPr fontId="5" type="noConversion"/>
  </si>
  <si>
    <t>뿌리고살</t>
    <phoneticPr fontId="5" type="noConversion"/>
  </si>
  <si>
    <t>괭이, 손톱, 송곳</t>
    <phoneticPr fontId="5" type="noConversion"/>
  </si>
  <si>
    <t>인/100본</t>
    <phoneticPr fontId="5" type="noConversion"/>
  </si>
  <si>
    <t>보통인부</t>
    <phoneticPr fontId="5" type="noConversion"/>
  </si>
  <si>
    <t>나. 덩굴제거 소요인력</t>
    <phoneticPr fontId="5" type="noConversion"/>
  </si>
  <si>
    <t>가. 임황</t>
    <phoneticPr fontId="5" type="noConversion"/>
  </si>
  <si>
    <t>뿌리굴취는 기본품에서 10%를 감하여 적용한다.</t>
    <phoneticPr fontId="5" type="noConversion"/>
  </si>
  <si>
    <t>나. 경 영 목 표:   생활권 주변 경관을 유지하고 심리적 안정감과 시각적 효과 증진을 목표로 함</t>
    <phoneticPr fontId="5" type="noConversion"/>
  </si>
  <si>
    <t>라. 기타</t>
    <phoneticPr fontId="5" type="noConversion"/>
  </si>
  <si>
    <t>다. 뿌리굴취 작업방법</t>
    <phoneticPr fontId="5" type="noConversion"/>
  </si>
  <si>
    <t xml:space="preserve">인력 또는 기계를 이용하여 직경 2cm 이상의 뿌리를 굴취한다. 굴취가 곤란한 경우, 주두부로부터 </t>
    <phoneticPr fontId="5" type="noConversion"/>
  </si>
  <si>
    <t>지하부 20cm이상 떨어진 지점을 손톱으로 자르면 굴취로 본다.</t>
    <phoneticPr fontId="5" type="noConversion"/>
  </si>
  <si>
    <t>직경 2cm 미만의 뿌리는 손으로 뽑거나 주두부 아래 5cm 이상 떨어진 지하부를 절단한다.</t>
    <phoneticPr fontId="5" type="noConversion"/>
  </si>
  <si>
    <t>뿌리 굴취가 완료되면 구덩이는 되메우기를 실시한다.</t>
    <phoneticPr fontId="5" type="noConversion"/>
  </si>
  <si>
    <t>안전사고가 발생되지 않도록 작업시간 전과 휴식시간 중에 수시로 안전교육을 실시한다.</t>
    <phoneticPr fontId="5" type="noConversion"/>
  </si>
  <si>
    <t xml:space="preserve">본 품에는 덩굴을 인력으로 걷기, 주두부 찾기, 세근처리, 구덩이파기, 주근 자르기, 뿌리처리와 </t>
    <phoneticPr fontId="5" type="noConversion"/>
  </si>
  <si>
    <t>뒷정리를 포함한다.</t>
    <phoneticPr fontId="5" type="noConversion"/>
  </si>
  <si>
    <t>칡덩굴 수량(본)은 주두부 직경이 1cm이상인 것을 기준으로 한다</t>
    <phoneticPr fontId="5" type="noConversion"/>
  </si>
  <si>
    <t xml:space="preserve">작업중 뱀, 독충 등으로 인한 피해가 발생되지 않도록 각별한 주의가 필요하며, 응급약품을 </t>
    <phoneticPr fontId="5" type="noConversion"/>
  </si>
  <si>
    <t>단위 사업종 :</t>
    <phoneticPr fontId="5" type="noConversion"/>
  </si>
  <si>
    <t>뿌리굴취</t>
    <phoneticPr fontId="126" type="noConversion"/>
  </si>
  <si>
    <r>
      <t xml:space="preserve">    </t>
    </r>
    <r>
      <rPr>
        <sz val="9"/>
        <rFont val="맑은 고딕"/>
        <family val="3"/>
        <charset val="129"/>
      </rPr>
      <t xml:space="preserve"> ·뿌리굴취</t>
    </r>
    <phoneticPr fontId="126" type="noConversion"/>
  </si>
  <si>
    <t xml:space="preserve"> ○ 덩굴류제거</t>
    <phoneticPr fontId="5" type="noConversion"/>
  </si>
  <si>
    <t>인/100본</t>
    <phoneticPr fontId="126" type="noConversion"/>
  </si>
  <si>
    <t>뿌리굴취는 기본품에서
10% 감하여 적용</t>
    <phoneticPr fontId="126" type="noConversion"/>
  </si>
  <si>
    <t>본/ha</t>
    <phoneticPr fontId="126" type="noConversion"/>
  </si>
  <si>
    <t>단위작업</t>
    <phoneticPr fontId="5" type="noConversion"/>
  </si>
  <si>
    <t>하층식생</t>
  </si>
  <si>
    <t>보행이 용이하다</t>
  </si>
  <si>
    <t>보행하는데 약간의 어려움이 있다</t>
  </si>
  <si>
    <t>식생을 제거하지 않고 보행이 곤란하다</t>
  </si>
  <si>
    <t>토양조건</t>
  </si>
  <si>
    <t>장애물이 거의 없음</t>
  </si>
  <si>
    <t>완 (15° 이하)</t>
  </si>
  <si>
    <t>중 (15°～30°)</t>
  </si>
  <si>
    <t xml:space="preserve">급 (30° 초과) </t>
  </si>
  <si>
    <t>개소당 평균면적이 3ha 이상</t>
  </si>
  <si>
    <t>개소당 평균면적이 1∼3ha 미만</t>
  </si>
  <si>
    <t>개소당 평균면적이 1ha 미만</t>
  </si>
  <si>
    <t>1∼5월</t>
  </si>
  <si>
    <t>10월∼12월</t>
  </si>
  <si>
    <t>6월∼9월</t>
  </si>
  <si>
    <t>돌 등 장애물 함량이 10～30%인 지역</t>
  </si>
  <si>
    <t xml:space="preserve"> - 하층식생</t>
    <phoneticPr fontId="5" type="noConversion"/>
  </si>
  <si>
    <t xml:space="preserve"> - 토양조건</t>
    <phoneticPr fontId="5" type="noConversion"/>
  </si>
  <si>
    <t>덩굴류제거사업을 통해 입목성장에 피해를 주는 덩굴을 능률적이고 효과적으로 제거하여 산림피해를 예방하고 경관적으로</t>
    <phoneticPr fontId="5" type="noConversion"/>
  </si>
  <si>
    <t>쾌적한 환경을 조성하고자 한다.</t>
    <phoneticPr fontId="5" type="noConversion"/>
  </si>
  <si>
    <t xml:space="preserve">   (원형 표준지)표준지 중앙부에 임업용 황색 마킹테이프를 2겹으로 둘러서 표시한다.</t>
    <phoneticPr fontId="5" type="noConversion"/>
  </si>
  <si>
    <r>
      <t>2021년 05</t>
    </r>
    <r>
      <rPr>
        <sz val="11"/>
        <rFont val="맑은 고딕"/>
        <family val="3"/>
        <charset val="129"/>
      </rPr>
      <t>월 물가자료</t>
    </r>
    <phoneticPr fontId="5" type="noConversion"/>
  </si>
  <si>
    <t>(덩굴류제거)</t>
    <phoneticPr fontId="4" type="noConversion"/>
  </si>
  <si>
    <t xml:space="preserve">  본 시방서는 산림의 군락분포와 임지를 답사하여 자연환경에서 나타나고 있는 임분형태와 생장속도를 최대한 고려하여 무육을 실행하기</t>
    <phoneticPr fontId="4" type="noConversion"/>
  </si>
  <si>
    <t xml:space="preserve"> 가. 적용 덩굴의 종류와 대상지</t>
    <phoneticPr fontId="4" type="noConversion"/>
  </si>
  <si>
    <t xml:space="preserve">   2. 뿌리제거</t>
    <phoneticPr fontId="4" type="noConversion"/>
  </si>
  <si>
    <t xml:space="preserve">  1) 적용덩굴: 칡덩굴만 적용</t>
    <phoneticPr fontId="4" type="noConversion"/>
  </si>
  <si>
    <t xml:space="preserve">  2) 적용대상지</t>
    <phoneticPr fontId="4" type="noConversion"/>
  </si>
  <si>
    <t xml:space="preserve">     - 벌채 후 3년 이내지역으로 조림목이 50% 이상 활착하고 칡덩굴 피복도가 50% 이하이거나 직경 1㎝ 이상인 칡 주두부가 1,600본 미만인 지역</t>
    <phoneticPr fontId="4" type="noConversion"/>
  </si>
  <si>
    <t xml:space="preserve">     - 벌채 후 3년이 경과하였으나 풀베기를 지속적으로 실행하고 있는 지역으로 칡덩굴 피복도 50% 이하 및 직경 1㎝ 이상인 칡 주부두가 1,600본</t>
    <phoneticPr fontId="4" type="noConversion"/>
  </si>
  <si>
    <t xml:space="preserve">       미만인 지역</t>
    <phoneticPr fontId="4" type="noConversion"/>
  </si>
  <si>
    <t xml:space="preserve">    o 풀베기단계가 경과한 조림지 (유형2)</t>
    <phoneticPr fontId="4" type="noConversion"/>
  </si>
  <si>
    <t xml:space="preserve">    o 풀베기단계의 조림지 (유형1)</t>
    <phoneticPr fontId="4" type="noConversion"/>
  </si>
  <si>
    <t xml:space="preserve">     - 벌채 후 3년이 경과 되었거나 풀베기 단계가 경과한 조림지로 덩굴 피복도가 50% 이하인 지역</t>
    <phoneticPr fontId="4" type="noConversion"/>
  </si>
  <si>
    <t xml:space="preserve"> 나. 뿌리제거 표준작업방법</t>
    <phoneticPr fontId="4" type="noConversion"/>
  </si>
  <si>
    <t xml:space="preserve">  1) 공통적용</t>
    <phoneticPr fontId="4" type="noConversion"/>
  </si>
  <si>
    <t xml:space="preserve">    o 작업범위는 지상부 덩굴을 인력으로 걷기, 주두부 찾기, 세근처리, 구덩이파기, 주근 자르기, 뿌리처리, 표시봉설치와 뒷정리를 포함한다.</t>
    <phoneticPr fontId="4" type="noConversion"/>
  </si>
  <si>
    <t xml:space="preserve">    o 뿌리제거는 보통인부 1인 1조로 작업한다.</t>
    <phoneticPr fontId="4" type="noConversion"/>
  </si>
  <si>
    <t xml:space="preserve">    o (주두부 찾기) 손으로 칡덩굴을 잡아당겨 주두부를 찾는다. 줄기 마디에서 발생한 세근은 손으로 뽑거나 도구를 이용하여 제거한다. </t>
    <phoneticPr fontId="4" type="noConversion"/>
  </si>
  <si>
    <t xml:space="preserve">       주두부에서 낫으로 덩굴의 줄기를 자른다.</t>
    <phoneticPr fontId="4" type="noConversion"/>
  </si>
  <si>
    <t xml:space="preserve">    o (구덩이 파기) 구덩이는 삽이나 괭이를 이용하여 최소 10㎝ 이상의 깊이와 면봉처리나 비닐랩 밀봉처리작업에 지장을 없을 정도의 넓이로 판다.</t>
    <phoneticPr fontId="4" type="noConversion"/>
  </si>
  <si>
    <t xml:space="preserve">    o (주근 자르기) 뿌리부에 면봉처리나 비닐랩 밀봉처리하는 경우, 손톱을 이용하여 주두부 아래 5㎝ 이상 떨어진 지하부의 뿌리를 절단한다.</t>
    <phoneticPr fontId="4" type="noConversion"/>
  </si>
  <si>
    <t xml:space="preserve">    o 뿌리처리(칡뿌리 면봉처리, 비닐랩 밀봉처리와 뿌리굴취)는 뿌리직경 2㎝이상을 대상으로 한다. 직경 2㎝ 미만의 뿌리는 손으로 뽑거나 주두부 </t>
    <phoneticPr fontId="4" type="noConversion"/>
  </si>
  <si>
    <t xml:space="preserve">       아래 5㎝ 이상 떨어진 지하부를 절단한다. </t>
    <phoneticPr fontId="4" type="noConversion"/>
  </si>
  <si>
    <t xml:space="preserve">    o 주두부 작업이 완료되면 1개의 적색 페인트를 칠 한 나무젓가락을 꽂는다.</t>
    <phoneticPr fontId="4" type="noConversion"/>
  </si>
  <si>
    <t xml:space="preserve">  2) 뿌리굴취</t>
    <phoneticPr fontId="4" type="noConversion"/>
  </si>
  <si>
    <t xml:space="preserve">    o 인력 또는 기계를 이용하여 직경 2㎝ 이상의 뿌리를 굴취 한다. 굴취가 곤란한 경우, 주두부로부터 지하부 20㎝이상 떨어진 지점을 </t>
    <phoneticPr fontId="4" type="noConversion"/>
  </si>
  <si>
    <t xml:space="preserve">       손톱으로 자르면 굴취로 본다.</t>
    <phoneticPr fontId="4" type="noConversion"/>
  </si>
  <si>
    <t xml:space="preserve">    o 직경 2㎝ 미만의 뿌리는 손으로 뽑거나 주두부 아래 5㎝ 이상 떨어진 지하부를 절단한다. </t>
    <phoneticPr fontId="4" type="noConversion"/>
  </si>
  <si>
    <t xml:space="preserve">    o 뿌리 굴취가 완료되면 구덩이는 되메우기를 실시한다.</t>
    <phoneticPr fontId="4" type="noConversion"/>
  </si>
  <si>
    <t xml:space="preserve">    o 뽑거나 자른 뿌리와 주두부는 구덩이 위에 놓아 작업결과를 확인할 수 있도록 한다.</t>
    <phoneticPr fontId="4" type="noConversion"/>
  </si>
  <si>
    <t>보전․유지, 지구탄소 순환에 대한 산림의 기여도 증진, 산림의 사회․경제적 편익 증진을 위한 작업으로 산림청 제정 지속가능한산림자원관리지침</t>
    <phoneticPr fontId="4" type="noConversion"/>
  </si>
  <si>
    <t>위한 전문시방서이며 덩굴제거 작업은 생물 다양성의 보전․증진, 산림생태계의 생산력․ 건강도와 활력도 유지․증진, 산림내의 토양 및 수자원의</t>
    <phoneticPr fontId="4" type="noConversion"/>
  </si>
  <si>
    <t>하층식생</t>
    <phoneticPr fontId="5" type="noConversion"/>
  </si>
  <si>
    <t>집단화정도</t>
    <phoneticPr fontId="5" type="noConversion"/>
  </si>
  <si>
    <t>토양조건</t>
    <phoneticPr fontId="5" type="noConversion"/>
  </si>
  <si>
    <t>돌 등 장애물 함량이 30%이상인 지역</t>
    <phoneticPr fontId="126" type="noConversion"/>
  </si>
  <si>
    <t>국민연금보험료</t>
    <phoneticPr fontId="5" type="noConversion"/>
  </si>
  <si>
    <t>산업안전보건관리비</t>
    <phoneticPr fontId="5" type="noConversion"/>
  </si>
  <si>
    <t>고용보험료</t>
    <phoneticPr fontId="5" type="noConversion"/>
  </si>
  <si>
    <t>산업재해보상보험료</t>
    <phoneticPr fontId="5" type="noConversion"/>
  </si>
  <si>
    <t>8. 작 업 방 법</t>
    <phoneticPr fontId="5" type="noConversion"/>
  </si>
  <si>
    <t xml:space="preserve"> 금액: 원,  인원: 인</t>
    <phoneticPr fontId="5" type="noConversion"/>
  </si>
  <si>
    <t>뽑거나 자른 뿌리와 주두부는 구덩이 위에 놓아 작업결과를 확인할 수 있도록 한다.</t>
    <phoneticPr fontId="5" type="noConversion"/>
  </si>
  <si>
    <t>현장에 비치토록 하고 개인별 안전장비 착용을 의무화하도록 한다.</t>
    <phoneticPr fontId="5" type="noConversion"/>
  </si>
  <si>
    <t>다. 사   업   종:   칡덩굴제거이며, 단위작업으로는 뿌리고살(뿌리굴취)임</t>
    <phoneticPr fontId="5" type="noConversion"/>
  </si>
  <si>
    <t>합계</t>
    <phoneticPr fontId="5" type="noConversion"/>
  </si>
  <si>
    <t>소계</t>
    <phoneticPr fontId="142" type="noConversion"/>
  </si>
  <si>
    <t>1-0-1</t>
    <phoneticPr fontId="5" type="noConversion"/>
  </si>
  <si>
    <t>노임  단가표</t>
    <phoneticPr fontId="5" type="noConversion"/>
  </si>
  <si>
    <t>예 정 공 정 표</t>
    <phoneticPr fontId="5" type="noConversion"/>
  </si>
  <si>
    <t>사업명 :</t>
    <phoneticPr fontId="5" type="noConversion"/>
  </si>
  <si>
    <t>합계</t>
    <phoneticPr fontId="5" type="noConversion"/>
  </si>
  <si>
    <t>나. 경 영 목 표:   조림목의 생육환경 개선과, 생활권 주변 경관을 유지 및 시각적 효과 증진을 목표로 함</t>
    <phoneticPr fontId="5" type="noConversion"/>
  </si>
  <si>
    <t>가. 산림의기능:   주기능 - 목재생산림, 특용수생산림, 생활환경보전림(경관형)</t>
    <phoneticPr fontId="5" type="noConversion"/>
  </si>
  <si>
    <r>
      <t xml:space="preserve">    </t>
    </r>
    <r>
      <rPr>
        <sz val="9"/>
        <rFont val="맑은 고딕"/>
        <family val="3"/>
        <charset val="129"/>
      </rPr>
      <t xml:space="preserve"> · 약제살포</t>
    </r>
    <phoneticPr fontId="126" type="noConversion"/>
  </si>
  <si>
    <t>ha</t>
    <phoneticPr fontId="126" type="noConversion"/>
  </si>
  <si>
    <t>인/ha</t>
    <phoneticPr fontId="126" type="noConversion"/>
  </si>
  <si>
    <t>(특별인부)</t>
    <phoneticPr fontId="5" type="noConversion"/>
  </si>
  <si>
    <r>
      <t xml:space="preserve">    </t>
    </r>
    <r>
      <rPr>
        <sz val="9"/>
        <rFont val="맑은 고딕"/>
        <family val="3"/>
        <charset val="129"/>
      </rPr>
      <t xml:space="preserve"> · 작업보조</t>
    </r>
    <phoneticPr fontId="126" type="noConversion"/>
  </si>
  <si>
    <t xml:space="preserve">  - 재료비</t>
    <phoneticPr fontId="126" type="noConversion"/>
  </si>
  <si>
    <r>
      <t xml:space="preserve">    </t>
    </r>
    <r>
      <rPr>
        <sz val="9"/>
        <rFont val="맑은 고딕"/>
        <family val="3"/>
        <charset val="129"/>
      </rPr>
      <t xml:space="preserve"> · 농약(</t>
    </r>
    <r>
      <rPr>
        <sz val="9"/>
        <rFont val="맑은 고딕"/>
        <family val="3"/>
        <charset val="129"/>
      </rPr>
      <t>500㎖/1병)</t>
    </r>
    <phoneticPr fontId="126" type="noConversion"/>
  </si>
  <si>
    <r>
      <t xml:space="preserve">    </t>
    </r>
    <r>
      <rPr>
        <sz val="9"/>
        <rFont val="맑은 고딕"/>
        <family val="3"/>
        <charset val="129"/>
      </rPr>
      <t xml:space="preserve"> · 잡품</t>
    </r>
    <phoneticPr fontId="126" type="noConversion"/>
  </si>
  <si>
    <t>원</t>
    <phoneticPr fontId="126" type="noConversion"/>
  </si>
  <si>
    <t>병/ha</t>
    <phoneticPr fontId="126" type="noConversion"/>
  </si>
  <si>
    <t>%</t>
    <phoneticPr fontId="126" type="noConversion"/>
  </si>
  <si>
    <t>하늘아래</t>
    <phoneticPr fontId="126" type="noConversion"/>
  </si>
  <si>
    <t xml:space="preserve">  - 기계경비</t>
    <phoneticPr fontId="126" type="noConversion"/>
  </si>
  <si>
    <r>
      <t xml:space="preserve">    </t>
    </r>
    <r>
      <rPr>
        <sz val="9"/>
        <rFont val="맑은 고딕"/>
        <family val="3"/>
        <charset val="129"/>
      </rPr>
      <t xml:space="preserve"> · 배부식분무기</t>
    </r>
    <phoneticPr fontId="126" type="noConversion"/>
  </si>
  <si>
    <t>1대/ha</t>
    <phoneticPr fontId="126" type="noConversion"/>
  </si>
  <si>
    <t>1대1인</t>
    <phoneticPr fontId="126" type="noConversion"/>
  </si>
  <si>
    <t>분무기(대)</t>
    <phoneticPr fontId="126" type="noConversion"/>
  </si>
  <si>
    <t xml:space="preserve"> - 덩굴피복도</t>
    <phoneticPr fontId="5" type="noConversion"/>
  </si>
  <si>
    <t>과밀(80%이상 피복)</t>
  </si>
  <si>
    <t>밀(60∼80% 피복)</t>
  </si>
  <si>
    <t>보통(40∼60% 피복)</t>
  </si>
  <si>
    <t>소(20∼40% 피복)</t>
  </si>
  <si>
    <t>과소(20%이하피복)</t>
  </si>
  <si>
    <t>덩굴제거(약제살포)</t>
    <phoneticPr fontId="126" type="noConversion"/>
  </si>
  <si>
    <t>배부식분무기</t>
    <phoneticPr fontId="5" type="noConversion"/>
  </si>
  <si>
    <t>하늘아래</t>
    <phoneticPr fontId="5" type="noConversion"/>
  </si>
  <si>
    <t xml:space="preserve">  - 재료비(예취기)</t>
    <phoneticPr fontId="126" type="noConversion"/>
  </si>
  <si>
    <t xml:space="preserve">     ·  연료</t>
    <phoneticPr fontId="126" type="noConversion"/>
  </si>
  <si>
    <t xml:space="preserve">     ·  잡품</t>
    <phoneticPr fontId="126" type="noConversion"/>
  </si>
  <si>
    <t>원</t>
    <phoneticPr fontId="5" type="noConversion"/>
  </si>
  <si>
    <t>ℓ</t>
    <phoneticPr fontId="126" type="noConversion"/>
  </si>
  <si>
    <t>%</t>
    <phoneticPr fontId="5" type="noConversion"/>
  </si>
  <si>
    <t>휘발유</t>
  </si>
  <si>
    <r>
      <t xml:space="preserve">    </t>
    </r>
    <r>
      <rPr>
        <sz val="9"/>
        <rFont val="맑은 고딕"/>
        <family val="3"/>
        <charset val="129"/>
      </rPr>
      <t xml:space="preserve"> · 동력예취기</t>
    </r>
    <phoneticPr fontId="126" type="noConversion"/>
  </si>
  <si>
    <t>동력예취기</t>
    <phoneticPr fontId="5" type="noConversion"/>
  </si>
  <si>
    <t>동력예취기</t>
    <phoneticPr fontId="126" type="noConversion"/>
  </si>
  <si>
    <t>덩굴걷기</t>
    <phoneticPr fontId="126" type="noConversion"/>
  </si>
  <si>
    <t>덩굴피복도</t>
    <phoneticPr fontId="5" type="noConversion"/>
  </si>
  <si>
    <r>
      <t xml:space="preserve">    </t>
    </r>
    <r>
      <rPr>
        <sz val="9"/>
        <rFont val="맑은 고딕"/>
        <family val="3"/>
        <charset val="129"/>
      </rPr>
      <t xml:space="preserve"> · 덩굴걷기</t>
    </r>
    <phoneticPr fontId="126" type="noConversion"/>
  </si>
  <si>
    <t>4-0-1</t>
    <phoneticPr fontId="142" type="noConversion"/>
  </si>
  <si>
    <t>4-0-2</t>
    <phoneticPr fontId="142" type="noConversion"/>
  </si>
  <si>
    <t>5-0-1</t>
    <phoneticPr fontId="142" type="noConversion"/>
  </si>
  <si>
    <t>6-0-1</t>
    <phoneticPr fontId="142" type="noConversion"/>
  </si>
  <si>
    <t>6-0-2</t>
    <phoneticPr fontId="142" type="noConversion"/>
  </si>
  <si>
    <t>다. 사   업   종:   칡덩굴제거이며, 단위작업으로는 (배부식)약제살포임.</t>
    <phoneticPr fontId="5" type="noConversion"/>
  </si>
  <si>
    <t>○</t>
    <phoneticPr fontId="5" type="noConversion"/>
  </si>
  <si>
    <t xml:space="preserve"> 산지경사는 "중"경사이고, 덩굴류 분포형태는 임도변 구간구간 집중되어 분포하고 있음</t>
    <phoneticPr fontId="5" type="noConversion"/>
  </si>
  <si>
    <t>산9-1 등 1필지</t>
    <phoneticPr fontId="5" type="noConversion"/>
  </si>
  <si>
    <t>산140</t>
    <phoneticPr fontId="5" type="noConversion"/>
  </si>
  <si>
    <t>산57-7</t>
    <phoneticPr fontId="5" type="noConversion"/>
  </si>
  <si>
    <t>산206-3</t>
    <phoneticPr fontId="5" type="noConversion"/>
  </si>
  <si>
    <t>산100 등 1필지</t>
    <phoneticPr fontId="5" type="noConversion"/>
  </si>
  <si>
    <t>약제처리</t>
    <phoneticPr fontId="5" type="noConversion"/>
  </si>
  <si>
    <t>배 부 식 약 제 처 리</t>
    <phoneticPr fontId="5" type="noConversion"/>
  </si>
  <si>
    <t>면적(ha)</t>
    <phoneticPr fontId="142" type="noConversion"/>
  </si>
  <si>
    <t>덩굴약제처리(약제살포)</t>
    <phoneticPr fontId="5" type="noConversion"/>
  </si>
  <si>
    <t>ha본수</t>
    <phoneticPr fontId="142" type="noConversion"/>
  </si>
  <si>
    <t>총본수</t>
    <phoneticPr fontId="142" type="noConversion"/>
  </si>
  <si>
    <t>지
목</t>
    <phoneticPr fontId="142" type="noConversion"/>
  </si>
  <si>
    <t>산101임</t>
    <phoneticPr fontId="5" type="noConversion"/>
  </si>
  <si>
    <t>산143임</t>
    <phoneticPr fontId="5" type="noConversion"/>
  </si>
  <si>
    <t>산38-1임 등 1필지</t>
    <phoneticPr fontId="5" type="noConversion"/>
  </si>
  <si>
    <t>2-0-2</t>
    <phoneticPr fontId="142" type="noConversion"/>
  </si>
  <si>
    <t>2-0-3</t>
    <phoneticPr fontId="142" type="noConversion"/>
  </si>
  <si>
    <t>2-0-4</t>
    <phoneticPr fontId="142" type="noConversion"/>
  </si>
  <si>
    <t>2-0-5</t>
    <phoneticPr fontId="142" type="noConversion"/>
  </si>
  <si>
    <t>1-0-1</t>
    <phoneticPr fontId="5" type="noConversion"/>
  </si>
  <si>
    <t>2-0-4</t>
    <phoneticPr fontId="5" type="noConversion"/>
  </si>
  <si>
    <t>2-0-5</t>
    <phoneticPr fontId="5" type="noConversion"/>
  </si>
  <si>
    <t>산63임</t>
    <phoneticPr fontId="5" type="noConversion"/>
  </si>
  <si>
    <t>산89-1임</t>
    <phoneticPr fontId="5" type="noConversion"/>
  </si>
  <si>
    <t>(총원가)의</t>
    <phoneticPr fontId="5" type="noConversion"/>
  </si>
  <si>
    <t>덩굴제거 설계표준지 조사야장</t>
    <phoneticPr fontId="5" type="noConversion"/>
  </si>
  <si>
    <t xml:space="preserve"> · 조사일자 : </t>
    <phoneticPr fontId="5" type="noConversion"/>
  </si>
  <si>
    <t xml:space="preserve">· 조사자 : </t>
    <phoneticPr fontId="5" type="noConversion"/>
  </si>
  <si>
    <t>· 위      치 :</t>
    <phoneticPr fontId="5" type="noConversion"/>
  </si>
  <si>
    <t>표준지No.</t>
    <phoneticPr fontId="5" type="noConversion"/>
  </si>
  <si>
    <t>크기</t>
    <phoneticPr fontId="5" type="noConversion"/>
  </si>
  <si>
    <t>반지름 4m( √ ), 5m×10m(  ), 반지름 5.67m(   )</t>
  </si>
  <si>
    <t>GPS좌표</t>
    <phoneticPr fontId="5" type="noConversion"/>
  </si>
  <si>
    <t>유  형</t>
    <phoneticPr fontId="5" type="noConversion"/>
  </si>
  <si>
    <t xml:space="preserve">풀베기단계(  ), 풀베기경과( √ ), 전면적피복(  ), 큰나무피해(   ) </t>
  </si>
  <si>
    <t>작업방법</t>
    <phoneticPr fontId="5" type="noConversion"/>
  </si>
  <si>
    <t>지상부제거</t>
    <phoneticPr fontId="5" type="noConversion"/>
  </si>
  <si>
    <t>(  )</t>
    <phoneticPr fontId="5" type="noConversion"/>
  </si>
  <si>
    <t>, 뿌리제거</t>
    <phoneticPr fontId="5" type="noConversion"/>
  </si>
  <si>
    <t>(√)</t>
    <phoneticPr fontId="5" type="noConversion"/>
  </si>
  <si>
    <t>1cm이상
조사본수</t>
    <phoneticPr fontId="5" type="noConversion"/>
  </si>
  <si>
    <t>표준지 칡 수량</t>
    <phoneticPr fontId="5" type="noConversion"/>
  </si>
  <si>
    <t>할증요소</t>
    <phoneticPr fontId="5" type="noConversion"/>
  </si>
  <si>
    <t>· 경사도 : 완(  ), 중(√), 급(  )</t>
    <phoneticPr fontId="5" type="noConversion"/>
  </si>
  <si>
    <t>· 하층장애물 : 보행양호(√), 보행불편(  ), 보행곤란(  )</t>
    <phoneticPr fontId="5" type="noConversion"/>
  </si>
  <si>
    <t>· 토양조건 : 장애물없음(√), 돌함량 10~30%(  ), 돌함량 30%이상(  )</t>
    <phoneticPr fontId="5" type="noConversion"/>
  </si>
  <si>
    <t>· 덩굴피복도 : 과밀(  ), 밀(  ), 보통(   ), 소( √ ), 과소(   )</t>
  </si>
  <si>
    <t>.</t>
    <phoneticPr fontId="5" type="noConversion"/>
  </si>
  <si>
    <t>반지름 4m( √ ), 5m×10m(  ), 반지름 5.67m(   )</t>
    <phoneticPr fontId="5" type="noConversion"/>
  </si>
  <si>
    <t>반지름 4m( √ ), 5m×10m(  ), 반지름 5.67m(  )</t>
    <phoneticPr fontId="5" type="noConversion"/>
  </si>
  <si>
    <t xml:space="preserve">풀베기단계(  ), 풀베기경과(  ), 전면적피복(√), 큰나무피해(  ) </t>
    <phoneticPr fontId="5" type="noConversion"/>
  </si>
  <si>
    <t>· 덩굴피복도 : 과밀(  ), 밀(  ), 보통( √  ), 소(  ), 과소(  )</t>
    <phoneticPr fontId="5" type="noConversion"/>
  </si>
  <si>
    <t>반지름 4m(  ), 5m×10m(  ), 반지름 5.67m( √ )</t>
    <phoneticPr fontId="5" type="noConversion"/>
  </si>
  <si>
    <t>산림경영기술자 기술고급 김 한 결</t>
    <phoneticPr fontId="5" type="noConversion"/>
  </si>
  <si>
    <t>반지름 4m(  ), 5m×10m(  ), 반지름 5.67m(  )</t>
    <phoneticPr fontId="5" type="noConversion"/>
  </si>
  <si>
    <t xml:space="preserve">풀베기단계(  ), 풀베기경과(  ), 전면적피복(  ), 큰나무피해(  ) </t>
    <phoneticPr fontId="5" type="noConversion"/>
  </si>
  <si>
    <t>· 경사도 : 완(  ), 중(  ), 급(  )</t>
    <phoneticPr fontId="5" type="noConversion"/>
  </si>
  <si>
    <t>· 하층장애물 : 보행양호(  ), 보행불편(√), 보행곤란(  )</t>
    <phoneticPr fontId="5" type="noConversion"/>
  </si>
  <si>
    <t>· 토양조건 : 장애물없음(  ), 돌함량 10~30%(  ), 돌함량 30%이상(  )</t>
    <phoneticPr fontId="5" type="noConversion"/>
  </si>
  <si>
    <t>· 덩굴피복도 : 과밀(  ), 밀(  ), 보통(  ), 소(  ), 과소(  )</t>
    <phoneticPr fontId="5" type="noConversion"/>
  </si>
  <si>
    <t>덩쿨제거입력사항</t>
    <phoneticPr fontId="5" type="noConversion"/>
  </si>
  <si>
    <t>입력</t>
    <phoneticPr fontId="5" type="noConversion"/>
  </si>
  <si>
    <t>내용</t>
    <phoneticPr fontId="5" type="noConversion"/>
  </si>
  <si>
    <t>(2022년 상반기)</t>
    <phoneticPr fontId="5" type="noConversion"/>
  </si>
  <si>
    <t>조사년월일</t>
    <phoneticPr fontId="5" type="noConversion"/>
  </si>
  <si>
    <t>조사자직</t>
    <phoneticPr fontId="5" type="noConversion"/>
  </si>
  <si>
    <t>조사자성명</t>
    <phoneticPr fontId="5" type="noConversion"/>
  </si>
  <si>
    <t>산림경영기술자 기술고급 송 지 수</t>
    <phoneticPr fontId="5" type="noConversion"/>
  </si>
  <si>
    <t>부가세제외</t>
    <phoneticPr fontId="5" type="noConversion"/>
  </si>
  <si>
    <t>산림조사내용</t>
    <phoneticPr fontId="5" type="noConversion"/>
  </si>
  <si>
    <t>마킹테이프</t>
    <phoneticPr fontId="5" type="noConversion"/>
  </si>
  <si>
    <t>(2022년 5월)</t>
    <phoneticPr fontId="5" type="noConversion"/>
  </si>
  <si>
    <t>산림소재지</t>
    <phoneticPr fontId="5" type="noConversion"/>
  </si>
  <si>
    <t>전라남도 완도군 약산면 해동리 산123-1임 외 19필지</t>
    <phoneticPr fontId="5" type="noConversion"/>
  </si>
  <si>
    <t>근사미</t>
    <phoneticPr fontId="5" type="noConversion"/>
  </si>
  <si>
    <t>임/소반명</t>
    <phoneticPr fontId="5" type="noConversion"/>
  </si>
  <si>
    <t>임반</t>
    <phoneticPr fontId="5" type="noConversion"/>
  </si>
  <si>
    <t>1-0</t>
    <phoneticPr fontId="5" type="noConversion"/>
  </si>
  <si>
    <t>표준지개소수</t>
    <phoneticPr fontId="5" type="noConversion"/>
  </si>
  <si>
    <t>소반면적</t>
    <phoneticPr fontId="5" type="noConversion"/>
  </si>
  <si>
    <t>표준지면적</t>
    <phoneticPr fontId="5" type="noConversion"/>
  </si>
  <si>
    <t>o 경사도</t>
    <phoneticPr fontId="5" type="noConversion"/>
  </si>
  <si>
    <r>
      <t>완(15º미만):</t>
    </r>
    <r>
      <rPr>
        <sz val="10"/>
        <color indexed="10"/>
        <rFont val="돋움"/>
        <family val="3"/>
        <charset val="129"/>
      </rPr>
      <t>0%</t>
    </r>
    <r>
      <rPr>
        <sz val="10"/>
        <rFont val="돋움"/>
        <family val="3"/>
        <charset val="129"/>
      </rPr>
      <t>, 중(15~30º):</t>
    </r>
    <r>
      <rPr>
        <sz val="10"/>
        <color indexed="10"/>
        <rFont val="돋움"/>
        <family val="3"/>
        <charset val="129"/>
      </rPr>
      <t>5%</t>
    </r>
    <r>
      <rPr>
        <sz val="10"/>
        <rFont val="돋움"/>
        <family val="3"/>
        <charset val="129"/>
      </rPr>
      <t>, 급(30º초과):</t>
    </r>
    <r>
      <rPr>
        <sz val="10"/>
        <color indexed="10"/>
        <rFont val="돋움"/>
        <family val="3"/>
        <charset val="129"/>
      </rPr>
      <t>10%</t>
    </r>
    <phoneticPr fontId="5" type="noConversion"/>
  </si>
  <si>
    <t>o 분포형태</t>
    <phoneticPr fontId="5" type="noConversion"/>
  </si>
  <si>
    <r>
      <t>20~40%:</t>
    </r>
    <r>
      <rPr>
        <sz val="10"/>
        <color indexed="10"/>
        <rFont val="돋움"/>
        <family val="3"/>
        <charset val="129"/>
      </rPr>
      <t xml:space="preserve"> 0%</t>
    </r>
    <r>
      <rPr>
        <sz val="10"/>
        <rFont val="돋움"/>
        <family val="3"/>
        <charset val="129"/>
      </rPr>
      <t xml:space="preserve">, 균일분포: </t>
    </r>
    <r>
      <rPr>
        <sz val="10"/>
        <color indexed="10"/>
        <rFont val="돋움"/>
        <family val="3"/>
        <charset val="129"/>
      </rPr>
      <t>5%</t>
    </r>
    <r>
      <rPr>
        <sz val="10"/>
        <rFont val="돋움"/>
        <family val="3"/>
        <charset val="129"/>
      </rPr>
      <t>, 불규칙분포:</t>
    </r>
    <r>
      <rPr>
        <sz val="10"/>
        <color indexed="10"/>
        <rFont val="돋움"/>
        <family val="3"/>
        <charset val="129"/>
      </rPr>
      <t>10%</t>
    </r>
    <phoneticPr fontId="5" type="noConversion"/>
  </si>
  <si>
    <t>표준지</t>
    <phoneticPr fontId="5" type="noConversion"/>
  </si>
  <si>
    <t>표준지 번호-1</t>
    <phoneticPr fontId="5" type="noConversion"/>
  </si>
  <si>
    <t>개소</t>
    <phoneticPr fontId="5" type="noConversion"/>
  </si>
  <si>
    <t>표준지 번호-2</t>
  </si>
  <si>
    <t>표준지 번호-3</t>
  </si>
  <si>
    <t>표준지 번호-4</t>
  </si>
  <si>
    <t>표준지 번호-5</t>
  </si>
  <si>
    <t>표준지 번호-6</t>
  </si>
  <si>
    <t>표준지 번호-7</t>
  </si>
  <si>
    <t>표준지 번호-8</t>
  </si>
  <si>
    <t>표준지 번호-9</t>
  </si>
  <si>
    <t>표준지 번호-10</t>
  </si>
  <si>
    <t>표준지 번호-11</t>
  </si>
  <si>
    <t>표준지 번호-12</t>
  </si>
  <si>
    <t>표준지 번호-13</t>
  </si>
  <si>
    <t>표준지 번호-14</t>
  </si>
  <si>
    <t>표준지 번호-15</t>
  </si>
  <si>
    <t>표준지 번호-16</t>
  </si>
  <si>
    <t>표준지 번호-17</t>
  </si>
  <si>
    <t>표준지 번호-18</t>
  </si>
  <si>
    <t>표준지 번호-19</t>
  </si>
  <si>
    <t>표준지 번호-20</t>
  </si>
  <si>
    <t>표준지 번호-21</t>
  </si>
  <si>
    <t>표준지 번호-22</t>
  </si>
  <si>
    <t>표준지 번호-23</t>
  </si>
  <si>
    <t>표준지 번호-24</t>
  </si>
  <si>
    <t>표준지 번호-25</t>
  </si>
  <si>
    <t>표준지 번호-26</t>
  </si>
  <si>
    <t>표준지 번호-27</t>
  </si>
  <si>
    <t>표준지 번호-28</t>
  </si>
  <si>
    <t>표준지 번호-29</t>
  </si>
  <si>
    <t>표준지 번호-30</t>
  </si>
  <si>
    <t>표준지 번호-31</t>
  </si>
  <si>
    <t>표준지 번호-32</t>
  </si>
  <si>
    <t>표준지 번호-33</t>
  </si>
  <si>
    <t>표준지 번호-34</t>
  </si>
  <si>
    <t>표준지 번호-35</t>
  </si>
  <si>
    <t>표준지 번호-36</t>
  </si>
  <si>
    <t>표준지 번호-37</t>
  </si>
  <si>
    <t>표준지 번호-38</t>
  </si>
  <si>
    <t>표준지 번호-39</t>
  </si>
  <si>
    <t>표준지 번호-40</t>
  </si>
  <si>
    <t>표준지 번호-41</t>
  </si>
  <si>
    <t xml:space="preserve">덩  쿨  본  수  조  서 </t>
    <phoneticPr fontId="5" type="noConversion"/>
  </si>
  <si>
    <t>출력코드</t>
    <phoneticPr fontId="5" type="noConversion"/>
  </si>
  <si>
    <t>출력</t>
    <phoneticPr fontId="5" type="noConversion"/>
  </si>
  <si>
    <t>임  /  소 반 :</t>
    <phoneticPr fontId="5" type="noConversion"/>
  </si>
  <si>
    <t>소   반  면 적 :</t>
    <phoneticPr fontId="5" type="noConversion"/>
  </si>
  <si>
    <t>출력상태</t>
    <phoneticPr fontId="5" type="noConversion"/>
  </si>
  <si>
    <t>표준지 개소 :</t>
    <phoneticPr fontId="5" type="noConversion"/>
  </si>
  <si>
    <t>표준지  면 적 :</t>
    <phoneticPr fontId="5" type="noConversion"/>
  </si>
  <si>
    <t>표준지 덩굴본수</t>
    <phoneticPr fontId="5" type="noConversion"/>
  </si>
  <si>
    <t>ha 당</t>
    <phoneticPr fontId="5" type="noConversion"/>
  </si>
  <si>
    <t>소반 전체</t>
    <phoneticPr fontId="5" type="noConversion"/>
  </si>
  <si>
    <t>비    고</t>
    <phoneticPr fontId="5" type="noConversion"/>
  </si>
  <si>
    <t>전자동</t>
    <phoneticPr fontId="5" type="noConversion"/>
  </si>
  <si>
    <t>본수</t>
    <phoneticPr fontId="5" type="noConversion"/>
  </si>
  <si>
    <t>칡덩굴</t>
    <phoneticPr fontId="5" type="noConversion"/>
  </si>
  <si>
    <t>1ha 당 1개</t>
    <phoneticPr fontId="5" type="noConversion"/>
  </si>
  <si>
    <t>원/ha</t>
    <phoneticPr fontId="5" type="noConversion"/>
  </si>
  <si>
    <t>6. 기타(적용단가 및 견적서등)</t>
    <phoneticPr fontId="5" type="noConversion"/>
  </si>
  <si>
    <t>사 업 종</t>
    <phoneticPr fontId="5" type="noConversion"/>
  </si>
  <si>
    <t>본수</t>
    <phoneticPr fontId="142" type="noConversion"/>
  </si>
  <si>
    <t>ha당본수</t>
    <phoneticPr fontId="142" type="noConversion"/>
  </si>
  <si>
    <t>약제처리</t>
    <phoneticPr fontId="142" type="noConversion"/>
  </si>
  <si>
    <t>뿌리굴취</t>
    <phoneticPr fontId="142" type="noConversion"/>
  </si>
  <si>
    <t>약제살포 품은 배부식분무기를 사용하여 배합된 액체형 약제를 덩굴류에 살포하는 품이다.</t>
    <phoneticPr fontId="5" type="noConversion"/>
  </si>
  <si>
    <t>본 품에는 약제배합, 살포 및 뒷정리를 포함한다.</t>
    <phoneticPr fontId="5" type="noConversion"/>
  </si>
  <si>
    <t>본 품은 모든 덩굴류에 적용한다.</t>
    <phoneticPr fontId="5" type="noConversion"/>
  </si>
  <si>
    <t xml:space="preserve">약제살포 품은 덩굴 피복도를 보통(40∼60% 피복, 1,100본/ha)으로 산정한 품이다. 대상지조건에 따라 </t>
    <phoneticPr fontId="5" type="noConversion"/>
  </si>
  <si>
    <t xml:space="preserve"> 덩굴피복도에 따른 할인·할증률로 소요인력을 가·감한다.</t>
    <phoneticPr fontId="5" type="noConversion"/>
  </si>
  <si>
    <t>다. 작업방법</t>
    <phoneticPr fontId="5" type="noConversion"/>
  </si>
  <si>
    <t xml:space="preserve">    1) 1차 약제살포</t>
    <phoneticPr fontId="98" type="noConversion"/>
  </si>
  <si>
    <t>배부식분무기를 이용하여 덩굴의 잎이나 줄기에 전면 살포</t>
    <phoneticPr fontId="5" type="noConversion"/>
  </si>
  <si>
    <t>주변 생육임목에 직접 닫지 않도록 배부식 분무기로 살포함을 원칙으로 함</t>
    <phoneticPr fontId="5" type="noConversion"/>
  </si>
  <si>
    <t>○ 덩굴피복도와 덩굴본수 환산표</t>
    <phoneticPr fontId="5" type="noConversion"/>
  </si>
  <si>
    <r>
      <t>덩굴 피복도</t>
    </r>
    <r>
      <rPr>
        <sz val="10"/>
        <color indexed="8"/>
        <rFont val="맑은 고딕"/>
        <family val="3"/>
        <charset val="129"/>
      </rPr>
      <t>(%)</t>
    </r>
  </si>
  <si>
    <r>
      <t>할인</t>
    </r>
    <r>
      <rPr>
        <sz val="10"/>
        <color indexed="8"/>
        <rFont val="맑은 고딕"/>
        <family val="3"/>
        <charset val="129"/>
      </rPr>
      <t>·</t>
    </r>
    <r>
      <rPr>
        <sz val="10"/>
        <color indexed="8"/>
        <rFont val="바탕"/>
        <family val="1"/>
        <charset val="129"/>
      </rPr>
      <t>할증율</t>
    </r>
  </si>
  <si>
    <t>환산계수</t>
  </si>
  <si>
    <r>
      <t>덩굴본수</t>
    </r>
    <r>
      <rPr>
        <sz val="10"/>
        <color indexed="8"/>
        <rFont val="맑은 고딕"/>
        <family val="3"/>
        <charset val="129"/>
      </rPr>
      <t>(</t>
    </r>
    <r>
      <rPr>
        <sz val="10"/>
        <color indexed="8"/>
        <rFont val="바탕"/>
        <family val="1"/>
        <charset val="129"/>
      </rPr>
      <t>본</t>
    </r>
    <r>
      <rPr>
        <sz val="10"/>
        <color indexed="8"/>
        <rFont val="맑은 고딕"/>
        <family val="3"/>
        <charset val="129"/>
      </rPr>
      <t>/ha)</t>
    </r>
  </si>
  <si>
    <t>o  본 품에는 약제배합, 살포 및 뒷정리를 포함한다.</t>
  </si>
  <si>
    <t>80%이상</t>
    <phoneticPr fontId="4" type="noConversion"/>
  </si>
  <si>
    <t>o ha당 근사미농약소요랑 : 20병----ha당 희석액 800ℓ(약제 희석비율 = 농약 150㎖ : 물 20ℓ)</t>
    <phoneticPr fontId="4" type="noConversion"/>
  </si>
  <si>
    <t>60~80%</t>
    <phoneticPr fontId="4" type="noConversion"/>
  </si>
  <si>
    <t>o 하늘아래 농약소요량 : 1병(500㎖)----(약제 희석비율 = 농약 100㎖ : 물 20ℓ)</t>
    <phoneticPr fontId="4" type="noConversion"/>
  </si>
  <si>
    <t>40~60%</t>
    <phoneticPr fontId="4" type="noConversion"/>
  </si>
  <si>
    <t>20~40%</t>
    <phoneticPr fontId="4" type="noConversion"/>
  </si>
  <si>
    <t>20%이하</t>
    <phoneticPr fontId="4" type="noConversion"/>
  </si>
  <si>
    <t xml:space="preserve">o 덩굴피복도 조사: 지표면을 덩굴로 덮고 있는 정도를 다음과 같이 5단계로 구분하여 조사한다.
    </t>
    <phoneticPr fontId="4" type="noConversion"/>
  </si>
  <si>
    <t>㎖</t>
    <phoneticPr fontId="5" type="noConversion"/>
  </si>
  <si>
    <t xml:space="preserve">     · 농약(300㎖/1병)</t>
    <phoneticPr fontId="126" type="noConversion"/>
  </si>
  <si>
    <t>5000㎖/500㎖ = 10병 기준에 의해</t>
    <phoneticPr fontId="5" type="noConversion"/>
  </si>
  <si>
    <t>300㎖ 기준 환산시 16병</t>
    <phoneticPr fontId="5" type="noConversion"/>
  </si>
  <si>
    <t>산51-1임 외 11필지</t>
    <phoneticPr fontId="5" type="noConversion"/>
  </si>
  <si>
    <t>산48-1임 외 15필지</t>
    <phoneticPr fontId="5" type="noConversion"/>
  </si>
  <si>
    <t>약제살포</t>
    <phoneticPr fontId="5" type="noConversion"/>
  </si>
  <si>
    <t>작업시기</t>
    <phoneticPr fontId="5" type="noConversion"/>
  </si>
  <si>
    <t>덩굴피복도</t>
    <phoneticPr fontId="5" type="noConversion"/>
  </si>
  <si>
    <t>인/ha</t>
    <phoneticPr fontId="5" type="noConversion"/>
  </si>
  <si>
    <t>작업보조</t>
    <phoneticPr fontId="5" type="noConversion"/>
  </si>
  <si>
    <t>다. 사   업   종:   칡덩굴제거이며, 단위작업으로는 약제살포임</t>
    <phoneticPr fontId="5" type="noConversion"/>
  </si>
  <si>
    <t>2024. 05.</t>
    <phoneticPr fontId="5" type="noConversion"/>
  </si>
  <si>
    <t>산30-10임 외 55필지</t>
    <phoneticPr fontId="5" type="noConversion"/>
  </si>
  <si>
    <t>덩굴걷기</t>
    <phoneticPr fontId="142" type="noConversion"/>
  </si>
  <si>
    <t>1-0-2</t>
    <phoneticPr fontId="5" type="noConversion"/>
  </si>
  <si>
    <t>덩굴류제거-덩굴걷기</t>
    <phoneticPr fontId="5" type="noConversion"/>
  </si>
  <si>
    <t>덩굴걷기</t>
    <phoneticPr fontId="5" type="noConversion"/>
  </si>
  <si>
    <t>(덩굴류제거 - 덩굴걷기</t>
    <phoneticPr fontId="5" type="noConversion"/>
  </si>
  <si>
    <t>석면분담금</t>
  </si>
  <si>
    <t>임금채권부담금</t>
  </si>
  <si>
    <t>노 무 비 의</t>
    <phoneticPr fontId="5" type="noConversion"/>
  </si>
  <si>
    <t>덩굴류제거-약제처리(특별)</t>
    <phoneticPr fontId="5" type="noConversion"/>
  </si>
  <si>
    <t>덩굴류제거-약제처리(보통)</t>
    <phoneticPr fontId="5" type="noConversion"/>
  </si>
  <si>
    <t>약제처리</t>
    <phoneticPr fontId="5" type="noConversion"/>
  </si>
  <si>
    <t>(덩굴류제거 - 약제처리</t>
    <phoneticPr fontId="5" type="noConversion"/>
  </si>
  <si>
    <t>경사도</t>
    <phoneticPr fontId="5" type="noConversion"/>
  </si>
  <si>
    <t>집단화정도</t>
    <phoneticPr fontId="5" type="noConversion"/>
  </si>
  <si>
    <t>작업시기</t>
    <phoneticPr fontId="5" type="noConversion"/>
  </si>
  <si>
    <t>덩굴피복도</t>
    <phoneticPr fontId="5" type="noConversion"/>
  </si>
  <si>
    <t>평균면적3ha이상</t>
  </si>
  <si>
    <t>밀(60%~80%)</t>
  </si>
  <si>
    <t>2026.     .</t>
    <phoneticPr fontId="5" type="noConversion"/>
  </si>
  <si>
    <r>
      <t xml:space="preserve"> 2026</t>
    </r>
    <r>
      <rPr>
        <sz val="11"/>
        <color indexed="8"/>
        <rFont val="맑은 고딕"/>
        <family val="3"/>
        <charset val="129"/>
      </rPr>
      <t>년    월   일</t>
    </r>
    <phoneticPr fontId="4" type="noConversion"/>
  </si>
  <si>
    <t>담당자</t>
    <phoneticPr fontId="4" type="noConversion"/>
  </si>
  <si>
    <t>○</t>
  </si>
  <si>
    <t>○ 표준지 크기는 100㎡(반지름5.67m 원형)로 한다.</t>
    <phoneticPr fontId="5" type="noConversion"/>
  </si>
  <si>
    <t>○ 노임단가는 대한건설협회에서 2026년 상반기에 공포한 시중 노임단가를 적용한다.</t>
    <phoneticPr fontId="5" type="noConversion"/>
  </si>
  <si>
    <t>1-0-1</t>
    <phoneticPr fontId="142" type="noConversion"/>
  </si>
  <si>
    <t>(유)보람</t>
    <phoneticPr fontId="5" type="noConversion"/>
  </si>
  <si>
    <t>신안군수</t>
    <phoneticPr fontId="5" type="noConversion"/>
  </si>
  <si>
    <t>송지수</t>
    <phoneticPr fontId="5" type="noConversion"/>
  </si>
  <si>
    <t>2026년 5월1주~4주</t>
    <phoneticPr fontId="5" type="noConversion"/>
  </si>
  <si>
    <t>산지경사는 평균경사는 완이며, 방위는 동향,북향, 남향, 북향의 임지가 산재해 있다.</t>
    <phoneticPr fontId="5" type="noConversion"/>
  </si>
  <si>
    <t>임반은 면별로 구획. 소반은 작업종 기타 임지의 상황에 따라 소반을 구획한다.</t>
    <phoneticPr fontId="5" type="noConversion"/>
  </si>
  <si>
    <t>신안군</t>
    <phoneticPr fontId="5" type="noConversion"/>
  </si>
  <si>
    <t>1-0-2</t>
    <phoneticPr fontId="142" type="noConversion"/>
  </si>
  <si>
    <t>1-0-2</t>
    <phoneticPr fontId="5" type="noConversion"/>
  </si>
  <si>
    <t>○ 본 품에는 덩굴걷기,약제처리 품을 적용한다.</t>
    <phoneticPr fontId="5" type="noConversion"/>
  </si>
  <si>
    <t>장산</t>
  </si>
  <si>
    <t>대리</t>
  </si>
  <si>
    <t>산23</t>
  </si>
  <si>
    <t>산31-1</t>
  </si>
  <si>
    <t>산34</t>
  </si>
  <si>
    <t>산32</t>
  </si>
  <si>
    <t>산53</t>
  </si>
  <si>
    <t>626-1</t>
  </si>
  <si>
    <t>산65-1</t>
  </si>
  <si>
    <t>산50</t>
  </si>
  <si>
    <t>산67</t>
  </si>
  <si>
    <t>산66</t>
  </si>
  <si>
    <t>산65-4</t>
  </si>
  <si>
    <t>산65-6</t>
  </si>
  <si>
    <t>산42-8</t>
  </si>
  <si>
    <t>산42-34</t>
  </si>
  <si>
    <t>산42-45</t>
  </si>
  <si>
    <t>산42-9</t>
  </si>
  <si>
    <t>산42-43</t>
  </si>
  <si>
    <t>장산</t>
    <phoneticPr fontId="4" type="noConversion"/>
  </si>
  <si>
    <t>공수</t>
    <phoneticPr fontId="4" type="noConversion"/>
  </si>
  <si>
    <t>20-17</t>
    <phoneticPr fontId="4" type="noConversion"/>
  </si>
  <si>
    <t>20-41</t>
    <phoneticPr fontId="4" type="noConversion"/>
  </si>
  <si>
    <t>20-40</t>
    <phoneticPr fontId="4" type="noConversion"/>
  </si>
  <si>
    <t>25-7</t>
    <phoneticPr fontId="4" type="noConversion"/>
  </si>
  <si>
    <t>25-6</t>
    <phoneticPr fontId="4" type="noConversion"/>
  </si>
  <si>
    <t>25-16</t>
    <phoneticPr fontId="4" type="noConversion"/>
  </si>
  <si>
    <t>25-9</t>
    <phoneticPr fontId="4" type="noConversion"/>
  </si>
  <si>
    <t>다수</t>
  </si>
  <si>
    <t>산101-187</t>
  </si>
  <si>
    <t>455-6</t>
  </si>
  <si>
    <t>산101-13</t>
  </si>
  <si>
    <t>산101-168</t>
  </si>
  <si>
    <t>455-2</t>
  </si>
  <si>
    <t>455-3</t>
  </si>
  <si>
    <t>455-4</t>
  </si>
  <si>
    <t>455-7</t>
  </si>
  <si>
    <t>455-9</t>
  </si>
  <si>
    <t>산101-186</t>
  </si>
  <si>
    <t>산101-6</t>
  </si>
  <si>
    <t>산91</t>
  </si>
  <si>
    <t>산92-1</t>
  </si>
  <si>
    <t>466-14</t>
  </si>
  <si>
    <t>466-2</t>
  </si>
  <si>
    <t>466-9</t>
  </si>
  <si>
    <t>466-11</t>
  </si>
  <si>
    <t>468-1</t>
  </si>
  <si>
    <t>466-1</t>
  </si>
  <si>
    <t>466-5</t>
  </si>
  <si>
    <t>466-15</t>
  </si>
  <si>
    <t>466-3</t>
  </si>
  <si>
    <t>466-7</t>
  </si>
  <si>
    <t>산98</t>
  </si>
  <si>
    <t>466-4</t>
  </si>
  <si>
    <t>478-2</t>
  </si>
  <si>
    <t>0-31</t>
  </si>
  <si>
    <t>475-4</t>
  </si>
  <si>
    <t>산95-1</t>
  </si>
  <si>
    <t>475-3</t>
  </si>
  <si>
    <t>475-2</t>
  </si>
  <si>
    <t>0-9</t>
  </si>
  <si>
    <t>478-1</t>
  </si>
  <si>
    <t>481-2</t>
  </si>
  <si>
    <t>산97-2</t>
  </si>
  <si>
    <t>산73-3</t>
  </si>
  <si>
    <t>479-1</t>
  </si>
  <si>
    <t>산73-1</t>
  </si>
  <si>
    <t>산71-1</t>
  </si>
  <si>
    <t>410-1</t>
  </si>
  <si>
    <t>산89</t>
  </si>
  <si>
    <t>산88</t>
  </si>
  <si>
    <t>산101-14</t>
  </si>
  <si>
    <t>산86</t>
  </si>
  <si>
    <t>산86-1</t>
  </si>
  <si>
    <t>662-6</t>
  </si>
  <si>
    <t>산101-84</t>
  </si>
  <si>
    <t>649-1</t>
  </si>
  <si>
    <t>산10-16</t>
  </si>
  <si>
    <t>662-5</t>
  </si>
  <si>
    <t>662-7</t>
  </si>
  <si>
    <t>662-3</t>
  </si>
  <si>
    <t>662-2</t>
  </si>
  <si>
    <t>산85</t>
  </si>
  <si>
    <t>662-4</t>
  </si>
  <si>
    <t>산101-91</t>
  </si>
  <si>
    <t>산101-24</t>
  </si>
  <si>
    <t>664-7</t>
  </si>
  <si>
    <t>산101-75</t>
  </si>
  <si>
    <t>664-5</t>
  </si>
  <si>
    <t>664-6</t>
  </si>
  <si>
    <t>664-8</t>
  </si>
  <si>
    <t>산101-71</t>
  </si>
  <si>
    <t>664-4</t>
  </si>
  <si>
    <t>산101-82</t>
  </si>
  <si>
    <t>산101-92</t>
  </si>
  <si>
    <t>664-9</t>
  </si>
  <si>
    <t>664-1</t>
  </si>
  <si>
    <t>0-17</t>
  </si>
  <si>
    <t>산101-178</t>
  </si>
  <si>
    <t>664-10</t>
  </si>
  <si>
    <t>산101-118</t>
  </si>
  <si>
    <t>664-14</t>
  </si>
  <si>
    <t>664-13</t>
  </si>
  <si>
    <t>664-67</t>
  </si>
  <si>
    <t>664-12</t>
  </si>
  <si>
    <t>산101-30</t>
  </si>
  <si>
    <t>666-1</t>
  </si>
  <si>
    <t>산101-246</t>
  </si>
  <si>
    <t>666-4</t>
  </si>
  <si>
    <t>666-2</t>
  </si>
  <si>
    <t>666-3</t>
  </si>
  <si>
    <t>산83</t>
  </si>
  <si>
    <t>산101-239</t>
  </si>
  <si>
    <t>산101-241</t>
  </si>
  <si>
    <t>산101-242</t>
  </si>
  <si>
    <t>산101-252</t>
  </si>
  <si>
    <t>664-20</t>
  </si>
  <si>
    <t>664-17</t>
  </si>
  <si>
    <t>산101-126</t>
  </si>
  <si>
    <t>670-13</t>
  </si>
  <si>
    <t>670-18</t>
  </si>
  <si>
    <t>670-17</t>
  </si>
  <si>
    <t>670-11</t>
  </si>
  <si>
    <t>670-30</t>
  </si>
  <si>
    <t>산101-253</t>
  </si>
  <si>
    <t>산101-174</t>
  </si>
  <si>
    <t>670-24</t>
  </si>
  <si>
    <t>670-10</t>
  </si>
  <si>
    <t>670-9</t>
  </si>
  <si>
    <t>670-8</t>
  </si>
  <si>
    <t>산101-249</t>
  </si>
  <si>
    <t>산101-223</t>
  </si>
  <si>
    <t>산101-250</t>
  </si>
  <si>
    <t>(grs80)</t>
    <phoneticPr fontId="5" type="noConversion"/>
  </si>
  <si>
    <t>설계자</t>
    <phoneticPr fontId="4" type="noConversion"/>
  </si>
  <si>
    <t>심사자</t>
    <phoneticPr fontId="4" type="noConversion"/>
  </si>
  <si>
    <t>팀 장</t>
    <phoneticPr fontId="4" type="noConversion"/>
  </si>
  <si>
    <t>과 장</t>
    <phoneticPr fontId="4" type="noConversion"/>
  </si>
  <si>
    <t>사업지는 신안군 장산면 일원에 분포하고 있고, 도로,작업로, 마을과 연접하여 접근성은 양호한 편임.</t>
    <phoneticPr fontId="5" type="noConversion"/>
  </si>
  <si>
    <t>압해</t>
    <phoneticPr fontId="142" type="noConversion"/>
  </si>
  <si>
    <t>학교</t>
    <phoneticPr fontId="142" type="noConversion"/>
  </si>
  <si>
    <t>705전</t>
    <phoneticPr fontId="142" type="noConversion"/>
  </si>
  <si>
    <t>704전</t>
    <phoneticPr fontId="142" type="noConversion"/>
  </si>
  <si>
    <t>704-11전</t>
    <phoneticPr fontId="142" type="noConversion"/>
  </si>
  <si>
    <t>704-12전</t>
    <phoneticPr fontId="142" type="noConversion"/>
  </si>
  <si>
    <t>매화</t>
    <phoneticPr fontId="142" type="noConversion"/>
  </si>
  <si>
    <t>산156-22임</t>
    <phoneticPr fontId="142" type="noConversion"/>
  </si>
  <si>
    <t>351-4전</t>
    <phoneticPr fontId="142" type="noConversion"/>
  </si>
  <si>
    <t>329-3전</t>
    <phoneticPr fontId="142" type="noConversion"/>
  </si>
  <si>
    <t>산232임</t>
    <phoneticPr fontId="142" type="noConversion"/>
  </si>
  <si>
    <t>256전</t>
    <phoneticPr fontId="142" type="noConversion"/>
  </si>
  <si>
    <t>산260임</t>
    <phoneticPr fontId="142" type="noConversion"/>
  </si>
  <si>
    <t>산260-1임</t>
    <phoneticPr fontId="142" type="noConversion"/>
  </si>
  <si>
    <t>산261-2임</t>
    <phoneticPr fontId="142" type="noConversion"/>
  </si>
  <si>
    <t>268전</t>
    <phoneticPr fontId="142" type="noConversion"/>
  </si>
  <si>
    <t>산262임</t>
    <phoneticPr fontId="142" type="noConversion"/>
  </si>
  <si>
    <t>274전</t>
    <phoneticPr fontId="142" type="noConversion"/>
  </si>
  <si>
    <t>276전</t>
    <phoneticPr fontId="142" type="noConversion"/>
  </si>
  <si>
    <t>산271-1임</t>
    <phoneticPr fontId="142" type="noConversion"/>
  </si>
  <si>
    <t>284답</t>
    <phoneticPr fontId="142" type="noConversion"/>
  </si>
  <si>
    <t>292-2전</t>
    <phoneticPr fontId="142" type="noConversion"/>
  </si>
  <si>
    <t>292-3전</t>
    <phoneticPr fontId="142" type="noConversion"/>
  </si>
  <si>
    <t>293전</t>
    <phoneticPr fontId="142" type="noConversion"/>
  </si>
  <si>
    <t>산276임</t>
    <phoneticPr fontId="142" type="noConversion"/>
  </si>
  <si>
    <t>298-13전</t>
    <phoneticPr fontId="142" type="noConversion"/>
  </si>
  <si>
    <t>산293-1임</t>
    <phoneticPr fontId="142" type="noConversion"/>
  </si>
  <si>
    <t>산293-3임</t>
    <phoneticPr fontId="142" type="noConversion"/>
  </si>
  <si>
    <t>산300-1임</t>
    <phoneticPr fontId="142" type="noConversion"/>
  </si>
  <si>
    <t>산299임</t>
    <phoneticPr fontId="142" type="noConversion"/>
  </si>
  <si>
    <t>산298-1임</t>
    <phoneticPr fontId="142" type="noConversion"/>
  </si>
  <si>
    <t>산318-6임</t>
    <phoneticPr fontId="142" type="noConversion"/>
  </si>
  <si>
    <t>1507-4전</t>
    <phoneticPr fontId="142" type="noConversion"/>
  </si>
  <si>
    <t>1511-5답</t>
    <phoneticPr fontId="142" type="noConversion"/>
  </si>
  <si>
    <t>1327전</t>
    <phoneticPr fontId="142" type="noConversion"/>
  </si>
  <si>
    <t>1327-1전</t>
    <phoneticPr fontId="142" type="noConversion"/>
  </si>
  <si>
    <t>1314-4전</t>
    <phoneticPr fontId="142" type="noConversion"/>
  </si>
  <si>
    <t>산385-1임</t>
    <phoneticPr fontId="142" type="noConversion"/>
  </si>
  <si>
    <t>1172전</t>
    <phoneticPr fontId="142" type="noConversion"/>
  </si>
  <si>
    <t>산379임</t>
    <phoneticPr fontId="142" type="noConversion"/>
  </si>
  <si>
    <t>산381임</t>
    <phoneticPr fontId="142" type="noConversion"/>
  </si>
  <si>
    <t>산382임</t>
    <phoneticPr fontId="142" type="noConversion"/>
  </si>
  <si>
    <t>자은</t>
  </si>
  <si>
    <t>한운</t>
  </si>
  <si>
    <t>송산</t>
  </si>
  <si>
    <t>고장</t>
  </si>
  <si>
    <t>산24-14임</t>
    <phoneticPr fontId="142" type="noConversion"/>
  </si>
  <si>
    <t>산29-1임</t>
    <phoneticPr fontId="142" type="noConversion"/>
  </si>
  <si>
    <t>산32-9임</t>
    <phoneticPr fontId="142" type="noConversion"/>
  </si>
  <si>
    <t>산31-1임</t>
    <phoneticPr fontId="142" type="noConversion"/>
  </si>
  <si>
    <t>산22-10임</t>
    <phoneticPr fontId="142" type="noConversion"/>
  </si>
  <si>
    <t>산102-1임</t>
    <phoneticPr fontId="142" type="noConversion"/>
  </si>
  <si>
    <t>158-6전</t>
    <phoneticPr fontId="142" type="noConversion"/>
  </si>
  <si>
    <t>산112-10임</t>
    <phoneticPr fontId="142" type="noConversion"/>
  </si>
  <si>
    <t>산112-4임</t>
    <phoneticPr fontId="142" type="noConversion"/>
  </si>
  <si>
    <t>산50-12임</t>
    <phoneticPr fontId="142" type="noConversion"/>
  </si>
  <si>
    <t>349답</t>
    <phoneticPr fontId="142" type="noConversion"/>
  </si>
  <si>
    <t>산87-6임</t>
    <phoneticPr fontId="142" type="noConversion"/>
  </si>
  <si>
    <t>산46임</t>
    <phoneticPr fontId="142" type="noConversion"/>
  </si>
  <si>
    <t>안좌</t>
  </si>
  <si>
    <t>산30임</t>
    <phoneticPr fontId="142" type="noConversion"/>
  </si>
  <si>
    <t>산36임</t>
    <phoneticPr fontId="142" type="noConversion"/>
  </si>
  <si>
    <t>산38임</t>
    <phoneticPr fontId="142" type="noConversion"/>
  </si>
  <si>
    <t>1-0-3</t>
  </si>
  <si>
    <t>1-0-3</t>
    <phoneticPr fontId="142" type="noConversion"/>
  </si>
  <si>
    <t>1-0-4</t>
  </si>
  <si>
    <t>1-0-4</t>
    <phoneticPr fontId="142" type="noConversion"/>
  </si>
  <si>
    <t>1-0-5</t>
  </si>
  <si>
    <t>1-0-5</t>
    <phoneticPr fontId="142" type="noConversion"/>
  </si>
  <si>
    <t>1-0-6</t>
  </si>
  <si>
    <t>1-0-6</t>
    <phoneticPr fontId="142" type="noConversion"/>
  </si>
  <si>
    <t>1-0-3</t>
    <phoneticPr fontId="5" type="noConversion"/>
  </si>
  <si>
    <t>1-0-4</t>
    <phoneticPr fontId="5" type="noConversion"/>
  </si>
  <si>
    <t>1-0-5</t>
    <phoneticPr fontId="5" type="noConversion"/>
  </si>
  <si>
    <t>1-0-6</t>
    <phoneticPr fontId="5" type="noConversion"/>
  </si>
  <si>
    <t>2026년 하반기 건설노임단가</t>
    <phoneticPr fontId="5" type="noConversion"/>
  </si>
  <si>
    <t>1-0-3</t>
    <phoneticPr fontId="5" type="noConversion"/>
  </si>
  <si>
    <t>10월~12월</t>
    <phoneticPr fontId="5" type="noConversion"/>
  </si>
  <si>
    <t>중</t>
    <phoneticPr fontId="5" type="noConversion"/>
  </si>
  <si>
    <t>5일</t>
    <phoneticPr fontId="5" type="noConversion"/>
  </si>
  <si>
    <t>10일</t>
    <phoneticPr fontId="5" type="noConversion"/>
  </si>
  <si>
    <t>15일</t>
    <phoneticPr fontId="5" type="noConversion"/>
  </si>
  <si>
    <t>20일</t>
    <phoneticPr fontId="5" type="noConversion"/>
  </si>
  <si>
    <t>30일</t>
    <phoneticPr fontId="5" type="noConversion"/>
  </si>
  <si>
    <t>25일</t>
    <phoneticPr fontId="5" type="noConversion"/>
  </si>
  <si>
    <t>35일</t>
    <phoneticPr fontId="5" type="noConversion"/>
  </si>
  <si>
    <t>40일</t>
    <phoneticPr fontId="5" type="noConversion"/>
  </si>
  <si>
    <t>45일</t>
    <phoneticPr fontId="5" type="noConversion"/>
  </si>
  <si>
    <t>50일</t>
    <phoneticPr fontId="5" type="noConversion"/>
  </si>
  <si>
    <t>55일</t>
    <phoneticPr fontId="5" type="noConversion"/>
  </si>
  <si>
    <t>60일</t>
    <phoneticPr fontId="5" type="noConversion"/>
  </si>
  <si>
    <t>전남 신안군 장산면 대리 산23임 외 206필지</t>
    <phoneticPr fontId="5" type="noConversion"/>
  </si>
  <si>
    <t>2026년 칡덩굴제거사업</t>
    <phoneticPr fontId="5" type="noConversion"/>
  </si>
  <si>
    <t>2026년 칡덩굴제거사업 필지별조서</t>
    <phoneticPr fontId="14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</si>
</sst>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;\(#,##0\)"/>
    <numFmt numFmtId="179" formatCode="&quot;$&quot;#,##0_);[Red]\(&quot;$&quot;#,##0\)"/>
    <numFmt numFmtId="180" formatCode="#,##0.00000;[Red]\-#,##0.00000"/>
    <numFmt numFmtId="181" formatCode="#,##0.0000000;[Red]\-#,##0.0000000"/>
    <numFmt numFmtId="182" formatCode="0.00_)"/>
    <numFmt numFmtId="183" formatCode="0.0"/>
    <numFmt numFmtId="184" formatCode="0.00_ "/>
    <numFmt numFmtId="185" formatCode="#,##0_);[Red]\(#,##0\)"/>
    <numFmt numFmtId="186" formatCode="&quot;보조 ( &quot;#,##0\ &quot;),&quot;"/>
    <numFmt numFmtId="187" formatCode="0.00_);[Red]\(0.00\)"/>
    <numFmt numFmtId="188" formatCode="#,##0_ "/>
    <numFmt numFmtId="189" formatCode="##\ &quot;일&quot;"/>
    <numFmt numFmtId="190" formatCode="&quot;(&quot;##\ &quot;인&quot;"/>
    <numFmt numFmtId="191" formatCode="##\ &quot;일)&quot;"/>
    <numFmt numFmtId="192" formatCode="#,##0.00_ "/>
    <numFmt numFmtId="193" formatCode="_-* #,##0.0_-;\-* #,##0.0_-;_-* &quot;-&quot;_-;_-@_-"/>
    <numFmt numFmtId="194" formatCode="_-* #,##0.00_-;\-* #,##0.00_-;_-* &quot;-&quot;_-;_-@_-"/>
    <numFmt numFmtId="195" formatCode="0\ \-\ 0\ \-\ 0"/>
    <numFmt numFmtId="196" formatCode="mm&quot;월&quot;\ dd&quot;일&quot;"/>
    <numFmt numFmtId="197" formatCode="#,##0.0_ "/>
    <numFmt numFmtId="198" formatCode="#,##0.00_ &quot;ha&quot;"/>
    <numFmt numFmtId="199" formatCode="_-* #,##0.0_-;\-* #,##0.0_-;_-* &quot;-&quot;??_-;_-@_-"/>
    <numFmt numFmtId="200" formatCode="_-* #,##0_-;\-* #,##0_-;_-* &quot;-&quot;??_-;_-@_-"/>
    <numFmt numFmtId="201" formatCode="_(* #,##0_);_(* \(#,##0\);_(* &quot;-&quot;_);_(@_)"/>
    <numFmt numFmtId="202" formatCode="General&quot;일&quot;"/>
    <numFmt numFmtId="203" formatCode="\(&quot;노&quot;&quot;무&quot;&quot;비&quot;\+&quot;경&quot;&quot;비&quot;\+&quot;일&quot;&quot;반&quot;&quot;관&quot;&quot;리&quot;&quot;비&quot;\)"/>
    <numFmt numFmtId="204" formatCode="&quot;₩&quot;#,##0_ &quot;원&quot;"/>
    <numFmt numFmtId="205" formatCode="0.0%"/>
    <numFmt numFmtId="206" formatCode="0_);\(0\)"/>
    <numFmt numFmtId="207" formatCode="0.000000"/>
    <numFmt numFmtId="208" formatCode="_ * #,##0.00_ ;_ * \-#,##0.00_ ;_ * &quot;-&quot;_ ;_ @_ "/>
    <numFmt numFmtId="209" formatCode="_ * #,##0.0_ ;_ * \-#,##0.0_ ;_ * &quot;-&quot;_ ;_ @_ "/>
    <numFmt numFmtId="210" formatCode="_ * #,##0.000_ ;_ * \-#,##0.000_ ;_ * &quot;-&quot;_ ;_ @_ "/>
    <numFmt numFmtId="211" formatCode="&quot;₩&quot;#,##0;[Red]&quot;₩&quot;#,##0"/>
    <numFmt numFmtId="212" formatCode="&quot;₩&quot;#,##0_);\(&quot;₩&quot;#,##0\)"/>
    <numFmt numFmtId="213" formatCode="_ &quot;₩&quot;* #,##0_ ;_ &quot;₩&quot;* \-#,##0_ ;_ &quot;₩&quot;* &quot;-&quot;_ ;_ @_ "/>
    <numFmt numFmtId="214" formatCode="_ &quot;₩&quot;* #,##0.00_ ;_ &quot;₩&quot;* \-#,##0.00_ ;_ &quot;₩&quot;* &quot;-&quot;??_ ;_ @_ "/>
    <numFmt numFmtId="215" formatCode="_ * #,##0.00_ ;_ * &quot;₩&quot;\-#,##0.00_ ;_ * &quot;-&quot;??_ ;_ @_ "/>
    <numFmt numFmtId="216" formatCode="_ &quot;₩&quot;* #,##0.00_ ;_ &quot;₩&quot;* &quot;₩&quot;&quot;₩&quot;&quot;₩&quot;&quot;₩&quot;\-#,##0.00_ ;_ &quot;₩&quot;* &quot;-&quot;??_ ;_ @_ "/>
    <numFmt numFmtId="217" formatCode="#,##0.00&quot;?_);\(#,##0.00&quot;&quot;?&quot;\)"/>
    <numFmt numFmtId="218" formatCode="?/?#"/>
    <numFmt numFmtId="219" formatCode="\$#.00"/>
    <numFmt numFmtId="220" formatCode="#.00"/>
    <numFmt numFmtId="221" formatCode="%#.00"/>
    <numFmt numFmtId="222" formatCode="#."/>
    <numFmt numFmtId="223" formatCode="m\o\n\th\ d\,\ yyyy"/>
    <numFmt numFmtId="224" formatCode="&quot;?#,##0;\-&quot;&quot;?&quot;#,##0"/>
    <numFmt numFmtId="225" formatCode="&quot;S&quot;\ #,##0.00;\-&quot;S&quot;\ #,##0.00"/>
    <numFmt numFmtId="226" formatCode="#,##0;[Red]&quot;-&quot;#,##0"/>
    <numFmt numFmtId="227" formatCode="_(&quot;RM&quot;* #,##0.00_);_(&quot;RM&quot;* \(#,##0.00\);_(&quot;RM&quot;* &quot;-&quot;??_);_(@_)"/>
    <numFmt numFmtId="228" formatCode="&quot;US$&quot;#,##0_);\(&quot;US$&quot;#,##0\)"/>
    <numFmt numFmtId="229" formatCode="&quot;US$&quot;#,##0_);[Red]\(&quot;US$&quot;#,##0\)"/>
    <numFmt numFmtId="230" formatCode="#,##0;&quot;-&quot;#,##0"/>
    <numFmt numFmtId="231" formatCode="_ &quot;₩&quot;* #,##0_ ;_ &quot;₩&quot;* &quot;₩&quot;&quot;₩&quot;&quot;₩&quot;&quot;₩&quot;&quot;₩&quot;\-#,##0_ ;_ &quot;₩&quot;* &quot;-&quot;_ ;_ @_ "/>
    <numFmt numFmtId="232" formatCode="&quot;₩&quot;\$#,##0_);&quot;₩&quot;\(&quot;₩&quot;\$#,##0&quot;₩&quot;\)"/>
    <numFmt numFmtId="233" formatCode="General_)"/>
    <numFmt numFmtId="234" formatCode="0\-0\-0"/>
    <numFmt numFmtId="235" formatCode="&quot;(￦&quot;#,###&quot;/인)&quot;"/>
    <numFmt numFmtId="236" formatCode="_(* #,##0.00_);_(* \(#,##0.00\);_(* &quot;-&quot;??_);_(@_)"/>
    <numFmt numFmtId="237" formatCode="&quot;(&quot;##.0\ &quot;인&quot;"/>
    <numFmt numFmtId="238" formatCode="&quot;(&quot;##.00\ &quot;인&quot;"/>
    <numFmt numFmtId="239" formatCode="&quot;(&quot;#,##0&quot;)&quot;"/>
    <numFmt numFmtId="240" formatCode="0_ "/>
    <numFmt numFmtId="241" formatCode="##\ &quot;필지&quot;"/>
    <numFmt numFmtId="242" formatCode="#,##0&quot;원&quot;"/>
    <numFmt numFmtId="243" formatCode="&quot;&quot;#,##0&quot;&quot;"/>
    <numFmt numFmtId="244" formatCode="0.0000_);[Red]\(0.0000\)"/>
    <numFmt numFmtId="245" formatCode="0&quot;년&quot;\ &quot; 조림&quot;"/>
    <numFmt numFmtId="246" formatCode="\ \ 0.00&quot;ha&quot;"/>
    <numFmt numFmtId="247" formatCode="0.00&quot;ha)&quot;"/>
    <numFmt numFmtId="248" formatCode="#,##0&quot;본/ha(뿌리굴취 본수)&quot;"/>
    <numFmt numFmtId="249" formatCode="0_);[Red]\(0\)"/>
    <numFmt numFmtId="250" formatCode="###\ &quot;필지&quot;"/>
    <numFmt numFmtId="251" formatCode="0.000%"/>
    <numFmt numFmtId="252" formatCode="##\ &quot;인&quot;"/>
    <numFmt numFmtId="253" formatCode="0.0000_ "/>
    <numFmt numFmtId="254" formatCode="0.000"/>
    <numFmt numFmtId="255" formatCode="#,##0.00\ &quot; ha&quot;"/>
    <numFmt numFmtId="256" formatCode="#,##0.00&quot;  ha&quot;"/>
    <numFmt numFmtId="257" formatCode="General&quot;개소&quot;"/>
    <numFmt numFmtId="258" formatCode="_-* #,##0.0_-;\-* #,##0.0_-;_-* &quot;-&quot;?_-;_-@_-"/>
    <numFmt numFmtId="259" formatCode="###########################\ &quot;필지별조서&quot;"/>
  </numFmts>
  <fonts count="18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0"/>
      <name val="MS Sans Serif"/>
      <family val="2"/>
    </font>
    <font>
      <sz val="12"/>
      <color indexed="24"/>
      <name val="Helv"/>
      <family val="2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i/>
      <sz val="16"/>
      <name val="Helv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name val="돋움"/>
      <family val="3"/>
      <charset val="129"/>
    </font>
    <font>
      <b/>
      <sz val="16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name val="굴림"/>
      <family val="3"/>
      <charset val="129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name val="맑은 고딕"/>
      <family val="3"/>
      <charset val="129"/>
    </font>
    <font>
      <sz val="14"/>
      <name val="맑은 고딕"/>
      <family val="3"/>
      <charset val="129"/>
    </font>
    <font>
      <sz val="13"/>
      <name val="맑은 고딕"/>
      <family val="3"/>
      <charset val="129"/>
    </font>
    <font>
      <b/>
      <sz val="11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color indexed="8"/>
      <name val="맑은 고딕"/>
      <family val="3"/>
      <charset val="129"/>
    </font>
    <font>
      <b/>
      <sz val="15"/>
      <color indexed="8"/>
      <name val="맑은 고딕"/>
      <family val="3"/>
      <charset val="129"/>
    </font>
    <font>
      <sz val="35"/>
      <color indexed="8"/>
      <name val="맑은 고딕"/>
      <family val="3"/>
      <charset val="129"/>
    </font>
    <font>
      <sz val="25"/>
      <color indexed="8"/>
      <name val="맑은 고딕"/>
      <family val="3"/>
      <charset val="129"/>
    </font>
    <font>
      <b/>
      <u/>
      <sz val="24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b/>
      <sz val="30"/>
      <name val="맑은 고딕"/>
      <family val="3"/>
      <charset val="129"/>
    </font>
    <font>
      <sz val="10"/>
      <name val="굴림체"/>
      <family val="3"/>
      <charset val="129"/>
    </font>
    <font>
      <b/>
      <sz val="2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b/>
      <sz val="14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name val="바탕체"/>
      <family val="1"/>
      <charset val="129"/>
    </font>
    <font>
      <sz val="10"/>
      <name val="바탕"/>
      <family val="1"/>
      <charset val="129"/>
    </font>
    <font>
      <sz val="8"/>
      <color indexed="8"/>
      <name val="Gulim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name val="Courier New"/>
      <family val="3"/>
    </font>
    <font>
      <sz val="12"/>
      <name val="Arial"/>
      <family val="2"/>
    </font>
    <font>
      <sz val="1"/>
      <color indexed="8"/>
      <name val="Courier"/>
      <family val="3"/>
    </font>
    <font>
      <sz val="12"/>
      <name val="명조"/>
      <family val="3"/>
      <charset val="129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0"/>
      <name val="돋움체"/>
      <family val="3"/>
      <charset val="129"/>
    </font>
    <font>
      <sz val="9"/>
      <name val="MS Sans Serif"/>
      <family val="2"/>
    </font>
    <font>
      <sz val="12"/>
      <name val="뼻뮝"/>
      <family val="3"/>
      <charset val="129"/>
    </font>
    <font>
      <sz val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18"/>
      <name val="Arial"/>
      <family val="2"/>
    </font>
    <font>
      <b/>
      <sz val="1"/>
      <color indexed="8"/>
      <name val="Courier"/>
      <family val="3"/>
    </font>
    <font>
      <sz val="10"/>
      <name val="Univers (WN)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2"/>
      <name val="Courier"/>
      <family val="3"/>
    </font>
    <font>
      <sz val="11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20"/>
      <name val="맑은 고딕"/>
      <family val="3"/>
      <charset val="129"/>
    </font>
    <font>
      <sz val="20"/>
      <name val="맑은 고딕"/>
      <family val="3"/>
      <charset val="129"/>
    </font>
    <font>
      <sz val="9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8"/>
      <name val="맑은 고딕"/>
      <family val="3"/>
      <charset val="129"/>
    </font>
    <font>
      <b/>
      <sz val="12"/>
      <name val="맑은 고딕"/>
      <family val="3"/>
      <charset val="129"/>
    </font>
    <font>
      <b/>
      <sz val="21"/>
      <name val="맑은 고딕"/>
      <family val="3"/>
      <charset val="129"/>
    </font>
    <font>
      <sz val="13"/>
      <name val="맑은 고딕"/>
      <family val="3"/>
      <charset val="129"/>
    </font>
    <font>
      <sz val="12"/>
      <name val="맑은 고딕"/>
      <family val="3"/>
      <charset val="129"/>
    </font>
    <font>
      <sz val="25"/>
      <name val="맑은 고딕"/>
      <family val="3"/>
      <charset val="129"/>
    </font>
    <font>
      <sz val="15"/>
      <name val="맑은 고딕"/>
      <family val="3"/>
      <charset val="129"/>
    </font>
    <font>
      <b/>
      <u/>
      <sz val="12"/>
      <name val="맑은 고딕"/>
      <family val="3"/>
      <charset val="129"/>
    </font>
    <font>
      <sz val="25"/>
      <color indexed="8"/>
      <name val="맑은 고딕"/>
      <family val="3"/>
      <charset val="129"/>
    </font>
    <font>
      <b/>
      <sz val="26"/>
      <color indexed="8"/>
      <name val="맑은 고딕"/>
      <family val="3"/>
      <charset val="129"/>
    </font>
    <font>
      <b/>
      <sz val="28"/>
      <color indexed="8"/>
      <name val="맑은 고딕"/>
      <family val="3"/>
      <charset val="129"/>
    </font>
    <font>
      <sz val="28"/>
      <color indexed="8"/>
      <name val="맑은 고딕"/>
      <family val="3"/>
      <charset val="129"/>
    </font>
    <font>
      <sz val="8"/>
      <name val="굴림"/>
      <family val="3"/>
      <charset val="129"/>
    </font>
    <font>
      <b/>
      <u/>
      <sz val="16"/>
      <name val="맑은 고딕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8.5"/>
      <name val="맑은 고딕"/>
      <family val="3"/>
      <charset val="129"/>
    </font>
    <font>
      <sz val="8"/>
      <name val="맑은 고딕"/>
      <family val="3"/>
      <charset val="129"/>
    </font>
    <font>
      <b/>
      <u/>
      <sz val="22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3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20"/>
      <name val="맑은 고딕"/>
      <family val="3"/>
      <charset val="129"/>
    </font>
    <font>
      <b/>
      <u/>
      <sz val="20"/>
      <name val="맑은 고딕"/>
      <family val="3"/>
      <charset val="129"/>
    </font>
    <font>
      <b/>
      <u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.5"/>
      <color indexed="8"/>
      <name val="맑은 고딕"/>
      <family val="3"/>
      <charset val="129"/>
    </font>
    <font>
      <b/>
      <sz val="17"/>
      <name val="맑은 고딕"/>
      <family val="3"/>
      <charset val="129"/>
    </font>
    <font>
      <sz val="13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9"/>
      <name val="맑은 고딕"/>
      <family val="3"/>
      <charset val="129"/>
    </font>
    <font>
      <sz val="12"/>
      <color indexed="12"/>
      <name val="돋움"/>
      <family val="3"/>
      <charset val="129"/>
    </font>
    <font>
      <sz val="9"/>
      <name val="맑은 고딕"/>
      <family val="3"/>
      <charset val="129"/>
    </font>
    <font>
      <sz val="6.5"/>
      <name val="맑은 고딕"/>
      <family val="3"/>
      <charset val="129"/>
    </font>
    <font>
      <sz val="9"/>
      <color indexed="8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b/>
      <sz val="15"/>
      <color indexed="9"/>
      <name val="돋움"/>
      <family val="3"/>
      <charset val="129"/>
    </font>
    <font>
      <sz val="1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name val="맑은 고딕"/>
      <family val="3"/>
      <charset val="129"/>
    </font>
    <font>
      <b/>
      <u/>
      <sz val="16"/>
      <name val="돋움"/>
      <family val="3"/>
      <charset val="129"/>
    </font>
    <font>
      <b/>
      <sz val="10"/>
      <color indexed="3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30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0"/>
      <name val="맑은 고딕"/>
      <family val="3"/>
      <charset val="129"/>
    </font>
    <font>
      <sz val="10"/>
      <name val="굴림"/>
      <family val="3"/>
      <charset val="129"/>
    </font>
    <font>
      <sz val="11"/>
      <color indexed="30"/>
      <name val="돋움"/>
      <family val="3"/>
      <charset val="129"/>
    </font>
    <font>
      <sz val="10"/>
      <name val="나눔명조"/>
      <family val="1"/>
      <charset val="129"/>
    </font>
    <font>
      <sz val="10"/>
      <name val="함초롬바탕"/>
      <family val="1"/>
      <charset val="129"/>
    </font>
    <font>
      <sz val="10"/>
      <color indexed="8"/>
      <name val="바탕"/>
      <family val="1"/>
      <charset val="129"/>
    </font>
    <font>
      <sz val="12"/>
      <name val="함초롬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color rgb="FF000000"/>
      <name val="바탕"/>
      <family val="1"/>
      <charset val="129"/>
    </font>
    <font>
      <sz val="13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</fills>
  <borders count="1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3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69">
    <xf numFmtId="0" fontId="0" fillId="0" borderId="0">
      <alignment vertical="center"/>
    </xf>
    <xf numFmtId="183" fontId="3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4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14" fillId="0" borderId="0"/>
    <xf numFmtId="0" fontId="14" fillId="0" borderId="0"/>
    <xf numFmtId="0" fontId="14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73" fillId="0" borderId="0"/>
    <xf numFmtId="196" fontId="3" fillId="0" borderId="0" applyFont="0" applyFill="0" applyBorder="0" applyProtection="0">
      <alignment vertical="center"/>
    </xf>
    <xf numFmtId="199" fontId="3" fillId="0" borderId="0">
      <alignment vertical="center"/>
    </xf>
    <xf numFmtId="200" fontId="3" fillId="0" borderId="0" applyFont="0" applyFill="0" applyBorder="0" applyAlignment="0" applyProtection="0">
      <alignment vertical="center"/>
    </xf>
    <xf numFmtId="176" fontId="74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74" fillId="0" borderId="1">
      <alignment vertical="center"/>
    </xf>
    <xf numFmtId="176" fontId="74" fillId="0" borderId="1">
      <alignment vertical="center"/>
    </xf>
    <xf numFmtId="176" fontId="74" fillId="0" borderId="1">
      <alignment vertical="center"/>
    </xf>
    <xf numFmtId="176" fontId="3" fillId="0" borderId="1">
      <alignment vertical="center"/>
    </xf>
    <xf numFmtId="176" fontId="14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176" fontId="3" fillId="0" borderId="1">
      <alignment vertical="center"/>
    </xf>
    <xf numFmtId="230" fontId="10" fillId="0" borderId="0">
      <alignment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3" fontId="75" fillId="0" borderId="2">
      <alignment horizontal="right" vertical="center"/>
    </xf>
    <xf numFmtId="0" fontId="3" fillId="0" borderId="0"/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2" fontId="75" fillId="0" borderId="2">
      <alignment horizontal="right"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76" fillId="0" borderId="0"/>
    <xf numFmtId="0" fontId="10" fillId="0" borderId="0"/>
    <xf numFmtId="0" fontId="3" fillId="0" borderId="0">
      <protection locked="0"/>
    </xf>
    <xf numFmtId="0" fontId="86" fillId="0" borderId="0" applyFont="0" applyFill="0" applyBorder="0" applyAlignment="0" applyProtection="0"/>
    <xf numFmtId="213" fontId="87" fillId="0" borderId="0" applyFont="0" applyFill="0" applyBorder="0" applyAlignment="0" applyProtection="0"/>
    <xf numFmtId="0" fontId="3" fillId="0" borderId="0">
      <protection locked="0"/>
    </xf>
    <xf numFmtId="0" fontId="86" fillId="0" borderId="0" applyFont="0" applyFill="0" applyBorder="0" applyAlignment="0" applyProtection="0"/>
    <xf numFmtId="214" fontId="87" fillId="0" borderId="0" applyFont="0" applyFill="0" applyBorder="0" applyAlignment="0" applyProtection="0"/>
    <xf numFmtId="0" fontId="8" fillId="0" borderId="0"/>
    <xf numFmtId="0" fontId="86" fillId="0" borderId="0" applyFont="0" applyFill="0" applyBorder="0" applyAlignment="0" applyProtection="0"/>
    <xf numFmtId="176" fontId="87" fillId="0" borderId="0" applyFont="0" applyFill="0" applyBorder="0" applyAlignment="0" applyProtection="0"/>
    <xf numFmtId="0" fontId="86" fillId="0" borderId="0" applyFont="0" applyFill="0" applyBorder="0" applyAlignment="0" applyProtection="0"/>
    <xf numFmtId="177" fontId="87" fillId="0" borderId="0" applyFont="0" applyFill="0" applyBorder="0" applyAlignment="0" applyProtection="0"/>
    <xf numFmtId="37" fontId="87" fillId="0" borderId="0"/>
    <xf numFmtId="0" fontId="86" fillId="0" borderId="0"/>
    <xf numFmtId="0" fontId="14" fillId="0" borderId="0"/>
    <xf numFmtId="193" fontId="6" fillId="0" borderId="0" applyFill="0" applyBorder="0" applyAlignment="0"/>
    <xf numFmtId="0" fontId="12" fillId="0" borderId="0"/>
    <xf numFmtId="4" fontId="77" fillId="0" borderId="0">
      <protection locked="0"/>
    </xf>
    <xf numFmtId="207" fontId="3" fillId="0" borderId="0" applyFont="0" applyFill="0" applyBorder="0" applyAlignment="0" applyProtection="0"/>
    <xf numFmtId="178" fontId="13" fillId="0" borderId="0"/>
    <xf numFmtId="224" fontId="3" fillId="0" borderId="0"/>
    <xf numFmtId="177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88" fillId="0" borderId="0" applyNumberFormat="0" applyAlignment="0">
      <alignment horizontal="left"/>
    </xf>
    <xf numFmtId="219" fontId="77" fillId="0" borderId="0">
      <protection locked="0"/>
    </xf>
    <xf numFmtId="0" fontId="76" fillId="0" borderId="0" applyFont="0" applyFill="0" applyBorder="0" applyAlignment="0" applyProtection="0"/>
    <xf numFmtId="216" fontId="3" fillId="0" borderId="0"/>
    <xf numFmtId="215" fontId="14" fillId="0" borderId="0" applyFont="0" applyFill="0" applyBorder="0" applyAlignment="0" applyProtection="0"/>
    <xf numFmtId="232" fontId="3" fillId="0" borderId="0" applyFont="0" applyFill="0" applyBorder="0" applyAlignment="0" applyProtection="0"/>
    <xf numFmtId="180" fontId="14" fillId="0" borderId="0"/>
    <xf numFmtId="0" fontId="3" fillId="0" borderId="0"/>
    <xf numFmtId="223" fontId="77" fillId="0" borderId="0">
      <protection locked="0"/>
    </xf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81" fontId="14" fillId="0" borderId="0"/>
    <xf numFmtId="225" fontId="3" fillId="0" borderId="0"/>
    <xf numFmtId="0" fontId="89" fillId="0" borderId="0" applyNumberFormat="0" applyAlignment="0">
      <alignment horizontal="left"/>
    </xf>
    <xf numFmtId="0" fontId="77" fillId="0" borderId="0">
      <protection locked="0"/>
    </xf>
    <xf numFmtId="0" fontId="77" fillId="0" borderId="0">
      <protection locked="0"/>
    </xf>
    <xf numFmtId="0" fontId="90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90" fillId="0" borderId="0">
      <protection locked="0"/>
    </xf>
    <xf numFmtId="220" fontId="77" fillId="0" borderId="0">
      <protection locked="0"/>
    </xf>
    <xf numFmtId="38" fontId="15" fillId="16" borderId="0" applyNumberFormat="0" applyBorder="0" applyAlignment="0" applyProtection="0"/>
    <xf numFmtId="38" fontId="15" fillId="16" borderId="0" applyNumberFormat="0" applyBorder="0" applyAlignment="0" applyProtection="0"/>
    <xf numFmtId="3" fontId="70" fillId="0" borderId="3">
      <alignment horizontal="right" vertical="center"/>
    </xf>
    <xf numFmtId="4" fontId="70" fillId="0" borderId="3">
      <alignment horizontal="right" vertical="center"/>
    </xf>
    <xf numFmtId="0" fontId="16" fillId="0" borderId="0">
      <alignment horizontal="left"/>
    </xf>
    <xf numFmtId="0" fontId="17" fillId="0" borderId="4" applyNumberFormat="0" applyAlignment="0" applyProtection="0">
      <alignment horizontal="left" vertical="center"/>
    </xf>
    <xf numFmtId="0" fontId="17" fillId="0" borderId="5">
      <alignment horizontal="left" vertical="center"/>
    </xf>
    <xf numFmtId="0" fontId="9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222" fontId="92" fillId="0" borderId="0">
      <protection locked="0"/>
    </xf>
    <xf numFmtId="222" fontId="92" fillId="0" borderId="0">
      <protection locked="0"/>
    </xf>
    <xf numFmtId="0" fontId="93" fillId="0" borderId="0" applyNumberFormat="0" applyFill="0" applyBorder="0" applyAlignment="0" applyProtection="0"/>
    <xf numFmtId="10" fontId="15" fillId="16" borderId="1" applyNumberFormat="0" applyBorder="0" applyAlignment="0" applyProtection="0"/>
    <xf numFmtId="10" fontId="15" fillId="16" borderId="1" applyNumberFormat="0" applyBorder="0" applyAlignment="0" applyProtection="0"/>
    <xf numFmtId="0" fontId="18" fillId="0" borderId="6"/>
    <xf numFmtId="182" fontId="19" fillId="0" borderId="0"/>
    <xf numFmtId="217" fontId="10" fillId="0" borderId="0"/>
    <xf numFmtId="0" fontId="10" fillId="0" borderId="0"/>
    <xf numFmtId="0" fontId="14" fillId="0" borderId="0"/>
    <xf numFmtId="177" fontId="81" fillId="0" borderId="0">
      <alignment vertical="center"/>
    </xf>
    <xf numFmtId="221" fontId="77" fillId="0" borderId="0">
      <protection locked="0"/>
    </xf>
    <xf numFmtId="10" fontId="14" fillId="0" borderId="0" applyFont="0" applyFill="0" applyBorder="0" applyAlignment="0" applyProtection="0"/>
    <xf numFmtId="221" fontId="77" fillId="0" borderId="0">
      <protection locked="0"/>
    </xf>
    <xf numFmtId="30" fontId="94" fillId="0" borderId="0" applyNumberFormat="0" applyFill="0" applyBorder="0" applyAlignment="0" applyProtection="0">
      <alignment horizontal="left"/>
    </xf>
    <xf numFmtId="187" fontId="81" fillId="0" borderId="0">
      <alignment vertical="center"/>
    </xf>
    <xf numFmtId="187" fontId="81" fillId="0" borderId="0">
      <alignment vertical="distributed"/>
    </xf>
    <xf numFmtId="0" fontId="14" fillId="17" borderId="0"/>
    <xf numFmtId="0" fontId="18" fillId="0" borderId="0"/>
    <xf numFmtId="40" fontId="95" fillId="0" borderId="0" applyBorder="0">
      <alignment horizontal="right"/>
    </xf>
    <xf numFmtId="0" fontId="96" fillId="18" borderId="0">
      <alignment horizontal="centerContinuous"/>
    </xf>
    <xf numFmtId="0" fontId="97" fillId="0" borderId="0" applyFill="0" applyBorder="0" applyProtection="0">
      <alignment horizontal="centerContinuous" vertical="center"/>
    </xf>
    <xf numFmtId="0" fontId="40" fillId="16" borderId="0" applyFill="0" applyBorder="0" applyProtection="0">
      <alignment horizontal="center" vertical="center"/>
    </xf>
    <xf numFmtId="222" fontId="77" fillId="0" borderId="7">
      <protection locked="0"/>
    </xf>
    <xf numFmtId="0" fontId="98" fillId="0" borderId="8">
      <alignment horizontal="left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210" fontId="10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78" fillId="0" borderId="0"/>
    <xf numFmtId="233" fontId="99" fillId="0" borderId="0"/>
    <xf numFmtId="233" fontId="99" fillId="0" borderId="0"/>
    <xf numFmtId="233" fontId="99" fillId="0" borderId="0"/>
    <xf numFmtId="233" fontId="99" fillId="0" borderId="0"/>
    <xf numFmtId="233" fontId="99" fillId="0" borderId="0"/>
    <xf numFmtId="233" fontId="99" fillId="0" borderId="0"/>
    <xf numFmtId="233" fontId="99" fillId="0" borderId="0"/>
    <xf numFmtId="233" fontId="99" fillId="0" borderId="0"/>
    <xf numFmtId="233" fontId="99" fillId="0" borderId="0"/>
    <xf numFmtId="233" fontId="99" fillId="0" borderId="0"/>
    <xf numFmtId="233" fontId="99" fillId="0" borderId="0"/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77" fillId="0" borderId="0">
      <protection locked="0"/>
    </xf>
    <xf numFmtId="49" fontId="3" fillId="0" borderId="0" applyFont="0" applyFill="0" applyBorder="0" applyAlignment="0" applyProtection="0"/>
    <xf numFmtId="3" fontId="8" fillId="0" borderId="10">
      <alignment horizontal="center"/>
    </xf>
    <xf numFmtId="0" fontId="41" fillId="0" borderId="11">
      <alignment vertical="center"/>
    </xf>
    <xf numFmtId="0" fontId="77" fillId="0" borderId="0"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40" fontId="80" fillId="0" borderId="0" applyFont="0" applyFill="0" applyBorder="0" applyAlignment="0" applyProtection="0"/>
    <xf numFmtId="38" fontId="80" fillId="0" borderId="0" applyFont="0" applyFill="0" applyBorder="0" applyAlignment="0" applyProtection="0"/>
    <xf numFmtId="176" fontId="63" fillId="0" borderId="3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3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3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3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3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3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3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2" fillId="24" borderId="12" applyNumberFormat="0" applyFont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1" fillId="0" borderId="0" applyNumberFormat="0" applyFont="0" applyFill="0" applyBorder="0" applyProtection="0">
      <alignment horizontal="distributed" vertical="center" justifyLastLine="1"/>
    </xf>
    <xf numFmtId="9" fontId="3" fillId="0" borderId="0" applyFont="0" applyFill="0" applyBorder="0" applyAlignment="0" applyProtection="0">
      <alignment vertical="center"/>
    </xf>
    <xf numFmtId="227" fontId="10" fillId="0" borderId="0" applyFont="0" applyFill="0" applyBorder="0" applyProtection="0">
      <alignment horizontal="center" vertical="center"/>
    </xf>
    <xf numFmtId="228" fontId="10" fillId="0" borderId="0" applyFont="0" applyFill="0" applyBorder="0" applyProtection="0">
      <alignment horizontal="center" vertical="center"/>
    </xf>
    <xf numFmtId="9" fontId="6" fillId="16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206" fontId="3" fillId="0" borderId="0" applyFont="0" applyFill="0" applyBorder="0" applyAlignment="0" applyProtection="0"/>
    <xf numFmtId="205" fontId="81" fillId="0" borderId="0" applyFont="0" applyFill="0" applyBorder="0" applyAlignment="0" applyProtection="0"/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3" fillId="0" borderId="0"/>
    <xf numFmtId="218" fontId="82" fillId="0" borderId="13" applyFont="0" applyFill="0" applyAlignment="0" applyProtection="0">
      <alignment horizontal="center" vertical="center"/>
    </xf>
    <xf numFmtId="0" fontId="83" fillId="0" borderId="0"/>
    <xf numFmtId="0" fontId="81" fillId="0" borderId="0" applyNumberFormat="0" applyFont="0" applyFill="0" applyBorder="0" applyProtection="0">
      <alignment horizontal="centerContinuous" vertical="center"/>
    </xf>
    <xf numFmtId="188" fontId="71" fillId="0" borderId="14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84" fillId="0" borderId="0">
      <alignment vertical="center"/>
    </xf>
    <xf numFmtId="226" fontId="8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01" fontId="6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0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01" fontId="3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01" fontId="3" fillId="0" borderId="0" applyFont="0" applyFill="0" applyBorder="0" applyAlignment="0" applyProtection="0"/>
    <xf numFmtId="0" fontId="14" fillId="0" borderId="0"/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4" fontId="77" fillId="0" borderId="0">
      <protection locked="0"/>
    </xf>
    <xf numFmtId="3" fontId="9" fillId="0" borderId="0" applyFont="0" applyFill="0" applyBorder="0" applyAlignment="0" applyProtection="0"/>
    <xf numFmtId="211" fontId="10" fillId="0" borderId="0">
      <protection locked="0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" fillId="0" borderId="0"/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0" fontId="35" fillId="23" borderId="21" applyNumberFormat="0" applyAlignment="0" applyProtection="0">
      <alignment vertical="center"/>
    </xf>
    <xf numFmtId="229" fontId="10" fillId="0" borderId="0" applyFont="0" applyFill="0" applyBorder="0" applyProtection="0">
      <alignment vertical="center"/>
    </xf>
    <xf numFmtId="38" fontId="81" fillId="0" borderId="0" applyFont="0" applyFill="0" applyBorder="0" applyProtection="0">
      <alignment vertical="center"/>
    </xf>
    <xf numFmtId="231" fontId="14" fillId="0" borderId="0" applyFont="0" applyFill="0" applyBorder="0" applyAlignment="0" applyProtection="0"/>
    <xf numFmtId="179" fontId="81" fillId="16" borderId="0" applyFill="0" applyBorder="0" applyProtection="0">
      <alignment horizontal="right"/>
    </xf>
    <xf numFmtId="38" fontId="81" fillId="0" borderId="0" applyFont="0" applyFill="0" applyBorder="0" applyAlignment="0" applyProtection="0">
      <alignment vertical="center"/>
    </xf>
    <xf numFmtId="188" fontId="81" fillId="0" borderId="0" applyFont="0" applyFill="0" applyBorder="0" applyAlignment="0" applyProtection="0">
      <alignment vertical="center"/>
    </xf>
    <xf numFmtId="38" fontId="81" fillId="0" borderId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208" fontId="10" fillId="0" borderId="0">
      <protection locked="0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5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5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17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9" fillId="0" borderId="0"/>
    <xf numFmtId="0" fontId="10" fillId="0" borderId="14">
      <alignment vertical="center" wrapText="1"/>
    </xf>
    <xf numFmtId="0" fontId="178" fillId="0" borderId="0" applyNumberFormat="0" applyFill="0" applyBorder="0" applyAlignment="0" applyProtection="0">
      <alignment vertical="top"/>
      <protection locked="0"/>
    </xf>
    <xf numFmtId="0" fontId="77" fillId="0" borderId="22">
      <protection locked="0"/>
    </xf>
    <xf numFmtId="209" fontId="10" fillId="0" borderId="0">
      <protection locked="0"/>
    </xf>
    <xf numFmtId="212" fontId="10" fillId="0" borderId="0">
      <protection locked="0"/>
    </xf>
  </cellStyleXfs>
  <cellXfs count="1253">
    <xf numFmtId="0" fontId="0" fillId="0" borderId="0" xfId="0">
      <alignment vertical="center"/>
    </xf>
    <xf numFmtId="0" fontId="175" fillId="0" borderId="0" xfId="2458">
      <alignment vertical="center"/>
    </xf>
    <xf numFmtId="0" fontId="0" fillId="0" borderId="0" xfId="0" applyBorder="1">
      <alignment vertical="center"/>
    </xf>
    <xf numFmtId="49" fontId="36" fillId="0" borderId="0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49" fontId="36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45" fillId="0" borderId="23" xfId="0" applyFont="1" applyBorder="1">
      <alignment vertical="center"/>
    </xf>
    <xf numFmtId="49" fontId="46" fillId="0" borderId="23" xfId="0" applyNumberFormat="1" applyFont="1" applyBorder="1" applyAlignment="1">
      <alignment horizontal="right" vertical="center"/>
    </xf>
    <xf numFmtId="0" fontId="46" fillId="0" borderId="23" xfId="0" applyFont="1" applyBorder="1">
      <alignment vertical="center"/>
    </xf>
    <xf numFmtId="49" fontId="46" fillId="0" borderId="0" xfId="0" applyNumberFormat="1" applyFont="1" applyBorder="1" applyAlignment="1">
      <alignment horizontal="right" vertical="center"/>
    </xf>
    <xf numFmtId="0" fontId="46" fillId="0" borderId="0" xfId="0" applyFont="1" applyBorder="1">
      <alignment vertical="center"/>
    </xf>
    <xf numFmtId="0" fontId="45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48" fillId="0" borderId="0" xfId="0" applyFont="1" applyBorder="1" applyAlignment="1">
      <alignment horizontal="left" vertical="center" indent="1"/>
    </xf>
    <xf numFmtId="0" fontId="48" fillId="0" borderId="0" xfId="0" applyFont="1" applyFill="1" applyBorder="1" applyAlignment="1">
      <alignment horizontal="left" vertical="center" indent="1"/>
    </xf>
    <xf numFmtId="0" fontId="48" fillId="0" borderId="0" xfId="0" applyFont="1" applyBorder="1" applyAlignment="1">
      <alignment vertical="center"/>
    </xf>
    <xf numFmtId="0" fontId="48" fillId="0" borderId="0" xfId="0" applyFont="1" applyBorder="1" applyAlignment="1">
      <alignment vertical="center" wrapText="1"/>
    </xf>
    <xf numFmtId="0" fontId="47" fillId="0" borderId="6" xfId="0" applyFont="1" applyBorder="1" applyAlignment="1">
      <alignment horizontal="left" vertical="center"/>
    </xf>
    <xf numFmtId="49" fontId="46" fillId="0" borderId="6" xfId="0" applyNumberFormat="1" applyFont="1" applyBorder="1" applyAlignment="1">
      <alignment horizontal="right" vertical="center"/>
    </xf>
    <xf numFmtId="0" fontId="46" fillId="0" borderId="6" xfId="0" applyFont="1" applyBorder="1">
      <alignment vertical="center"/>
    </xf>
    <xf numFmtId="0" fontId="50" fillId="0" borderId="0" xfId="2458" applyFont="1" applyAlignment="1">
      <alignment horizontal="center" vertical="center"/>
    </xf>
    <xf numFmtId="0" fontId="52" fillId="0" borderId="0" xfId="2458" applyFont="1" applyAlignment="1">
      <alignment vertical="center"/>
    </xf>
    <xf numFmtId="0" fontId="52" fillId="0" borderId="0" xfId="2458" applyFont="1" applyAlignment="1">
      <alignment vertical="center" shrinkToFit="1"/>
    </xf>
    <xf numFmtId="0" fontId="53" fillId="0" borderId="0" xfId="2458" applyFont="1" applyAlignment="1">
      <alignment vertical="center" shrinkToFit="1"/>
    </xf>
    <xf numFmtId="0" fontId="50" fillId="0" borderId="0" xfId="2458" applyFont="1" applyAlignment="1">
      <alignment horizontal="center" vertical="center" shrinkToFit="1"/>
    </xf>
    <xf numFmtId="0" fontId="51" fillId="0" borderId="24" xfId="2458" applyFont="1" applyBorder="1">
      <alignment vertical="center"/>
    </xf>
    <xf numFmtId="0" fontId="51" fillId="0" borderId="25" xfId="2458" applyFont="1" applyBorder="1">
      <alignment vertical="center"/>
    </xf>
    <xf numFmtId="0" fontId="51" fillId="0" borderId="26" xfId="2458" applyFont="1" applyBorder="1">
      <alignment vertical="center"/>
    </xf>
    <xf numFmtId="0" fontId="51" fillId="0" borderId="27" xfId="2458" applyFont="1" applyBorder="1">
      <alignment vertical="center"/>
    </xf>
    <xf numFmtId="0" fontId="51" fillId="0" borderId="0" xfId="2458" applyFont="1" applyBorder="1">
      <alignment vertical="center"/>
    </xf>
    <xf numFmtId="0" fontId="51" fillId="0" borderId="28" xfId="2458" applyFont="1" applyBorder="1">
      <alignment vertical="center"/>
    </xf>
    <xf numFmtId="0" fontId="51" fillId="0" borderId="27" xfId="2458" applyFont="1" applyBorder="1" applyAlignment="1">
      <alignment horizontal="right" vertical="center"/>
    </xf>
    <xf numFmtId="0" fontId="55" fillId="0" borderId="0" xfId="2458" applyFont="1" applyBorder="1" applyAlignment="1">
      <alignment horizontal="distributed" vertical="distributed"/>
    </xf>
    <xf numFmtId="0" fontId="51" fillId="0" borderId="0" xfId="2458" applyFont="1" applyBorder="1" applyAlignment="1">
      <alignment horizontal="distributed" vertical="distributed"/>
    </xf>
    <xf numFmtId="0" fontId="51" fillId="0" borderId="29" xfId="2458" applyFont="1" applyBorder="1">
      <alignment vertical="center"/>
    </xf>
    <xf numFmtId="0" fontId="51" fillId="0" borderId="11" xfId="2458" applyFont="1" applyBorder="1">
      <alignment vertical="center"/>
    </xf>
    <xf numFmtId="49" fontId="56" fillId="0" borderId="0" xfId="2458" applyNumberFormat="1" applyFont="1" applyAlignment="1">
      <alignment horizontal="right" vertical="center"/>
    </xf>
    <xf numFmtId="0" fontId="57" fillId="0" borderId="0" xfId="2458" applyFont="1" applyAlignment="1">
      <alignment horizontal="right" vertical="center"/>
    </xf>
    <xf numFmtId="0" fontId="57" fillId="0" borderId="0" xfId="2458" applyFont="1">
      <alignment vertical="center"/>
    </xf>
    <xf numFmtId="0" fontId="57" fillId="0" borderId="0" xfId="2458" applyFont="1" applyAlignment="1">
      <alignment horizontal="center" vertical="center"/>
    </xf>
    <xf numFmtId="0" fontId="45" fillId="0" borderId="0" xfId="0" applyFont="1">
      <alignment vertical="center"/>
    </xf>
    <xf numFmtId="0" fontId="58" fillId="0" borderId="0" xfId="0" applyFont="1" applyAlignment="1">
      <alignment vertical="center"/>
    </xf>
    <xf numFmtId="0" fontId="59" fillId="0" borderId="0" xfId="2458" applyFont="1" applyBorder="1" applyAlignment="1">
      <alignment horizontal="distributed" vertical="distributed" indent="1"/>
    </xf>
    <xf numFmtId="0" fontId="59" fillId="0" borderId="0" xfId="2458" applyFont="1" applyBorder="1" applyAlignment="1">
      <alignment horizontal="left" vertical="center"/>
    </xf>
    <xf numFmtId="0" fontId="59" fillId="0" borderId="28" xfId="2458" applyFont="1" applyBorder="1" applyAlignment="1">
      <alignment horizontal="left" vertical="center"/>
    </xf>
    <xf numFmtId="0" fontId="51" fillId="0" borderId="0" xfId="2458" applyFont="1" applyBorder="1" applyAlignment="1">
      <alignment horizontal="left" vertical="distributed"/>
    </xf>
    <xf numFmtId="0" fontId="51" fillId="0" borderId="28" xfId="2458" applyFont="1" applyBorder="1" applyAlignment="1">
      <alignment horizontal="left" vertical="distributed"/>
    </xf>
    <xf numFmtId="0" fontId="28" fillId="0" borderId="0" xfId="2458" applyFont="1" applyAlignment="1">
      <alignment vertical="center" shrinkToFit="1"/>
    </xf>
    <xf numFmtId="0" fontId="48" fillId="0" borderId="0" xfId="0" applyFont="1" applyAlignment="1">
      <alignment vertical="top"/>
    </xf>
    <xf numFmtId="0" fontId="37" fillId="0" borderId="0" xfId="0" applyFont="1" applyBorder="1" applyAlignment="1">
      <alignment horizontal="left" vertical="center"/>
    </xf>
    <xf numFmtId="0" fontId="177" fillId="0" borderId="0" xfId="2509">
      <alignment vertical="center"/>
    </xf>
    <xf numFmtId="0" fontId="177" fillId="0" borderId="0" xfId="2509" applyAlignment="1">
      <alignment horizontal="center" vertical="center"/>
    </xf>
    <xf numFmtId="201" fontId="66" fillId="0" borderId="0" xfId="1939" applyFont="1" applyAlignment="1">
      <alignment horizontal="right" vertical="center"/>
    </xf>
    <xf numFmtId="0" fontId="60" fillId="0" borderId="0" xfId="2458" applyFont="1" applyBorder="1" applyAlignment="1">
      <alignment vertical="distributed"/>
    </xf>
    <xf numFmtId="0" fontId="60" fillId="0" borderId="28" xfId="2458" applyFont="1" applyBorder="1" applyAlignment="1">
      <alignment vertical="distributed"/>
    </xf>
    <xf numFmtId="0" fontId="0" fillId="0" borderId="0" xfId="0" applyBorder="1" applyAlignment="1">
      <alignment horizontal="left" vertical="distributed"/>
    </xf>
    <xf numFmtId="204" fontId="69" fillId="0" borderId="0" xfId="2458" applyNumberFormat="1" applyFont="1" applyBorder="1" applyAlignment="1">
      <alignment vertical="distributed"/>
    </xf>
    <xf numFmtId="49" fontId="57" fillId="0" borderId="0" xfId="2458" applyNumberFormat="1" applyFont="1" applyAlignment="1">
      <alignment horizontal="right" vertical="center"/>
    </xf>
    <xf numFmtId="0" fontId="102" fillId="0" borderId="0" xfId="2458" applyFont="1" applyAlignment="1">
      <alignment horizontal="right" vertical="center"/>
    </xf>
    <xf numFmtId="0" fontId="102" fillId="0" borderId="0" xfId="2458" applyFont="1">
      <alignment vertical="center"/>
    </xf>
    <xf numFmtId="0" fontId="102" fillId="0" borderId="0" xfId="2458" applyFont="1" applyAlignment="1">
      <alignment vertical="center" shrinkToFit="1"/>
    </xf>
    <xf numFmtId="0" fontId="177" fillId="0" borderId="0" xfId="2509" applyAlignment="1">
      <alignment horizontal="center" vertical="center"/>
    </xf>
    <xf numFmtId="0" fontId="177" fillId="0" borderId="0" xfId="2509" applyAlignment="1">
      <alignment horizontal="center" vertical="center"/>
    </xf>
    <xf numFmtId="0" fontId="103" fillId="0" borderId="0" xfId="0" applyFont="1">
      <alignment vertical="center"/>
    </xf>
    <xf numFmtId="0" fontId="103" fillId="0" borderId="0" xfId="0" applyFont="1" applyAlignment="1">
      <alignment horizontal="center" vertical="center"/>
    </xf>
    <xf numFmtId="41" fontId="103" fillId="0" borderId="0" xfId="1867" applyFont="1" applyAlignment="1">
      <alignment horizontal="center" vertical="center"/>
    </xf>
    <xf numFmtId="41" fontId="105" fillId="0" borderId="1" xfId="1867" applyFont="1" applyBorder="1" applyAlignment="1">
      <alignment horizontal="center" vertical="center"/>
    </xf>
    <xf numFmtId="187" fontId="103" fillId="0" borderId="30" xfId="0" applyNumberFormat="1" applyFont="1" applyBorder="1" applyAlignment="1">
      <alignment horizontal="center" vertical="center"/>
    </xf>
    <xf numFmtId="41" fontId="103" fillId="0" borderId="30" xfId="0" applyNumberFormat="1" applyFont="1" applyBorder="1" applyAlignment="1">
      <alignment horizontal="center" vertical="center"/>
    </xf>
    <xf numFmtId="41" fontId="103" fillId="0" borderId="30" xfId="1867" applyFont="1" applyBorder="1" applyAlignment="1">
      <alignment horizontal="center" vertical="center"/>
    </xf>
    <xf numFmtId="183" fontId="103" fillId="0" borderId="0" xfId="0" applyNumberFormat="1" applyFont="1" applyAlignment="1">
      <alignment horizontal="center" vertical="center"/>
    </xf>
    <xf numFmtId="41" fontId="103" fillId="0" borderId="31" xfId="0" applyNumberFormat="1" applyFont="1" applyBorder="1" applyAlignment="1">
      <alignment horizontal="center" vertical="center"/>
    </xf>
    <xf numFmtId="0" fontId="103" fillId="0" borderId="32" xfId="0" applyFont="1" applyBorder="1" applyAlignment="1">
      <alignment horizontal="center" vertical="center"/>
    </xf>
    <xf numFmtId="0" fontId="108" fillId="0" borderId="0" xfId="0" applyFont="1" applyBorder="1" applyAlignment="1">
      <alignment horizontal="center" vertical="center"/>
    </xf>
    <xf numFmtId="0" fontId="109" fillId="0" borderId="0" xfId="0" applyFont="1" applyBorder="1" applyAlignment="1">
      <alignment horizontal="right" vertical="center"/>
    </xf>
    <xf numFmtId="0" fontId="106" fillId="0" borderId="33" xfId="0" applyFont="1" applyBorder="1" applyAlignment="1">
      <alignment horizontal="center" vertical="center"/>
    </xf>
    <xf numFmtId="0" fontId="106" fillId="0" borderId="34" xfId="0" applyFont="1" applyBorder="1" applyAlignment="1">
      <alignment horizontal="center" vertical="center"/>
    </xf>
    <xf numFmtId="0" fontId="103" fillId="0" borderId="1" xfId="0" applyFont="1" applyBorder="1" applyAlignment="1">
      <alignment horizontal="distributed" vertical="center" indent="1"/>
    </xf>
    <xf numFmtId="41" fontId="106" fillId="0" borderId="1" xfId="0" applyNumberFormat="1" applyFont="1" applyBorder="1">
      <alignment vertical="center"/>
    </xf>
    <xf numFmtId="205" fontId="106" fillId="0" borderId="35" xfId="1718" applyNumberFormat="1" applyFont="1" applyBorder="1">
      <alignment vertical="center"/>
    </xf>
    <xf numFmtId="0" fontId="106" fillId="0" borderId="1" xfId="0" applyFont="1" applyBorder="1">
      <alignment vertical="center"/>
    </xf>
    <xf numFmtId="0" fontId="105" fillId="18" borderId="1" xfId="0" applyFont="1" applyFill="1" applyBorder="1" applyAlignment="1">
      <alignment horizontal="distributed" vertical="center" indent="1"/>
    </xf>
    <xf numFmtId="41" fontId="104" fillId="18" borderId="1" xfId="0" applyNumberFormat="1" applyFont="1" applyFill="1" applyBorder="1">
      <alignment vertical="center"/>
    </xf>
    <xf numFmtId="205" fontId="104" fillId="18" borderId="35" xfId="1718" applyNumberFormat="1" applyFont="1" applyFill="1" applyBorder="1">
      <alignment vertical="center"/>
    </xf>
    <xf numFmtId="205" fontId="106" fillId="0" borderId="5" xfId="1718" applyNumberFormat="1" applyFont="1" applyBorder="1">
      <alignment vertical="center"/>
    </xf>
    <xf numFmtId="201" fontId="103" fillId="0" borderId="36" xfId="1941" applyFont="1" applyBorder="1" applyAlignment="1">
      <alignment vertical="center"/>
    </xf>
    <xf numFmtId="201" fontId="106" fillId="0" borderId="21" xfId="1941" applyFont="1" applyBorder="1" applyAlignment="1">
      <alignment horizontal="left" vertical="center" indent="1"/>
    </xf>
    <xf numFmtId="205" fontId="106" fillId="0" borderId="37" xfId="1718" applyNumberFormat="1" applyFont="1" applyBorder="1" applyAlignment="1">
      <alignment horizontal="left" vertical="center" indent="1"/>
    </xf>
    <xf numFmtId="205" fontId="104" fillId="18" borderId="5" xfId="1718" applyNumberFormat="1" applyFont="1" applyFill="1" applyBorder="1">
      <alignment vertical="center"/>
    </xf>
    <xf numFmtId="201" fontId="105" fillId="18" borderId="36" xfId="1941" applyFont="1" applyFill="1" applyBorder="1">
      <alignment vertical="center"/>
    </xf>
    <xf numFmtId="201" fontId="103" fillId="0" borderId="36" xfId="1941" applyFont="1" applyFill="1" applyBorder="1" applyAlignment="1">
      <alignment vertical="center"/>
    </xf>
    <xf numFmtId="0" fontId="103" fillId="0" borderId="1" xfId="0" applyFont="1" applyBorder="1" applyAlignment="1">
      <alignment horizontal="distributed" vertical="center" wrapText="1" indent="1"/>
    </xf>
    <xf numFmtId="0" fontId="105" fillId="18" borderId="1" xfId="0" applyFont="1" applyFill="1" applyBorder="1" applyAlignment="1">
      <alignment horizontal="distributed" vertical="center" wrapText="1" indent="1"/>
    </xf>
    <xf numFmtId="41" fontId="104" fillId="0" borderId="1" xfId="0" applyNumberFormat="1" applyFont="1" applyFill="1" applyBorder="1">
      <alignment vertical="center"/>
    </xf>
    <xf numFmtId="205" fontId="104" fillId="0" borderId="5" xfId="1718" applyNumberFormat="1" applyFont="1" applyFill="1" applyBorder="1">
      <alignment vertical="center"/>
    </xf>
    <xf numFmtId="186" fontId="103" fillId="0" borderId="36" xfId="1941" applyNumberFormat="1" applyFont="1" applyBorder="1" applyAlignment="1">
      <alignment vertical="center"/>
    </xf>
    <xf numFmtId="203" fontId="103" fillId="0" borderId="36" xfId="1941" applyNumberFormat="1" applyFont="1" applyBorder="1" applyAlignment="1">
      <alignment vertical="center"/>
    </xf>
    <xf numFmtId="41" fontId="110" fillId="0" borderId="1" xfId="0" applyNumberFormat="1" applyFont="1" applyBorder="1">
      <alignment vertical="center"/>
    </xf>
    <xf numFmtId="205" fontId="110" fillId="0" borderId="35" xfId="1718" applyNumberFormat="1" applyFont="1" applyBorder="1">
      <alignment vertical="center"/>
    </xf>
    <xf numFmtId="41" fontId="113" fillId="0" borderId="1" xfId="0" applyNumberFormat="1" applyFont="1" applyBorder="1">
      <alignment vertical="center"/>
    </xf>
    <xf numFmtId="205" fontId="113" fillId="0" borderId="24" xfId="1718" applyNumberFormat="1" applyFont="1" applyBorder="1">
      <alignment vertical="center"/>
    </xf>
    <xf numFmtId="41" fontId="110" fillId="18" borderId="38" xfId="0" applyNumberFormat="1" applyFont="1" applyFill="1" applyBorder="1">
      <alignment vertical="center"/>
    </xf>
    <xf numFmtId="205" fontId="110" fillId="18" borderId="38" xfId="1718" applyNumberFormat="1" applyFont="1" applyFill="1" applyBorder="1">
      <alignment vertical="center"/>
    </xf>
    <xf numFmtId="0" fontId="43" fillId="0" borderId="0" xfId="2475" applyFont="1">
      <alignment vertical="center"/>
    </xf>
    <xf numFmtId="0" fontId="43" fillId="0" borderId="0" xfId="2475" applyFont="1" applyBorder="1">
      <alignment vertical="center"/>
    </xf>
    <xf numFmtId="0" fontId="43" fillId="27" borderId="0" xfId="2475" applyFont="1" applyFill="1">
      <alignment vertical="center"/>
    </xf>
    <xf numFmtId="0" fontId="43" fillId="0" borderId="0" xfId="2475" applyNumberFormat="1" applyFont="1" applyAlignment="1">
      <alignment horizontal="center" vertical="center"/>
    </xf>
    <xf numFmtId="184" fontId="60" fillId="0" borderId="0" xfId="2458" applyNumberFormat="1" applyFont="1" applyBorder="1" applyAlignment="1">
      <alignment vertical="distributed"/>
    </xf>
    <xf numFmtId="0" fontId="117" fillId="0" borderId="0" xfId="0" applyFont="1">
      <alignment vertical="center"/>
    </xf>
    <xf numFmtId="0" fontId="116" fillId="0" borderId="0" xfId="0" applyFont="1" applyBorder="1" applyAlignment="1">
      <alignment vertical="center"/>
    </xf>
    <xf numFmtId="0" fontId="43" fillId="0" borderId="0" xfId="0" applyFont="1" applyBorder="1">
      <alignment vertical="center"/>
    </xf>
    <xf numFmtId="0" fontId="119" fillId="0" borderId="0" xfId="2400" applyFont="1" applyAlignment="1">
      <alignment horizontal="center"/>
    </xf>
    <xf numFmtId="0" fontId="121" fillId="0" borderId="6" xfId="2509" applyFont="1" applyBorder="1" applyAlignment="1">
      <alignment horizontal="center" vertical="center"/>
    </xf>
    <xf numFmtId="0" fontId="48" fillId="0" borderId="0" xfId="0" applyFont="1" applyBorder="1" applyAlignment="1">
      <alignment horizontal="left" vertical="center"/>
    </xf>
    <xf numFmtId="0" fontId="43" fillId="0" borderId="0" xfId="0" applyFont="1" applyBorder="1" applyAlignment="1">
      <alignment horizontal="left" vertical="center"/>
    </xf>
    <xf numFmtId="0" fontId="43" fillId="0" borderId="39" xfId="0" applyFont="1" applyBorder="1">
      <alignment vertical="center"/>
    </xf>
    <xf numFmtId="0" fontId="43" fillId="0" borderId="23" xfId="0" applyFont="1" applyBorder="1">
      <alignment vertical="center"/>
    </xf>
    <xf numFmtId="0" fontId="43" fillId="0" borderId="40" xfId="0" applyFont="1" applyBorder="1">
      <alignment vertical="center"/>
    </xf>
    <xf numFmtId="0" fontId="43" fillId="0" borderId="41" xfId="0" applyFont="1" applyBorder="1">
      <alignment vertical="center"/>
    </xf>
    <xf numFmtId="0" fontId="43" fillId="0" borderId="42" xfId="0" applyFont="1" applyBorder="1">
      <alignment vertical="center"/>
    </xf>
    <xf numFmtId="0" fontId="38" fillId="0" borderId="0" xfId="0" applyFont="1" applyBorder="1" applyAlignment="1">
      <alignment horizontal="left"/>
    </xf>
    <xf numFmtId="0" fontId="37" fillId="0" borderId="0" xfId="0" applyFont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43" fillId="0" borderId="43" xfId="0" applyFont="1" applyBorder="1">
      <alignment vertical="center"/>
    </xf>
    <xf numFmtId="0" fontId="43" fillId="0" borderId="6" xfId="0" applyFont="1" applyBorder="1">
      <alignment vertical="center"/>
    </xf>
    <xf numFmtId="0" fontId="37" fillId="0" borderId="6" xfId="0" applyFont="1" applyFill="1" applyBorder="1" applyAlignment="1">
      <alignment vertical="center"/>
    </xf>
    <xf numFmtId="0" fontId="43" fillId="0" borderId="44" xfId="0" applyFont="1" applyBorder="1">
      <alignment vertical="center"/>
    </xf>
    <xf numFmtId="0" fontId="2" fillId="0" borderId="0" xfId="2458" applyFont="1">
      <alignment vertical="center"/>
    </xf>
    <xf numFmtId="0" fontId="125" fillId="0" borderId="0" xfId="2458" applyFont="1">
      <alignment vertical="center"/>
    </xf>
    <xf numFmtId="0" fontId="177" fillId="0" borderId="0" xfId="2509" applyAlignment="1">
      <alignment horizontal="center" vertical="center"/>
    </xf>
    <xf numFmtId="0" fontId="116" fillId="0" borderId="0" xfId="0" applyFont="1" applyBorder="1" applyAlignment="1">
      <alignment horizontal="center" vertical="center"/>
    </xf>
    <xf numFmtId="0" fontId="128" fillId="0" borderId="0" xfId="2563" applyFont="1" applyAlignment="1">
      <alignment horizontal="center"/>
    </xf>
    <xf numFmtId="0" fontId="129" fillId="0" borderId="29" xfId="2563" applyFont="1" applyFill="1" applyBorder="1" applyAlignment="1">
      <alignment horizontal="center" vertical="center"/>
    </xf>
    <xf numFmtId="0" fontId="129" fillId="0" borderId="35" xfId="2563" applyFont="1" applyFill="1" applyBorder="1" applyAlignment="1">
      <alignment horizontal="center" vertical="center"/>
    </xf>
    <xf numFmtId="187" fontId="129" fillId="0" borderId="29" xfId="2563" applyNumberFormat="1" applyFont="1" applyFill="1" applyBorder="1" applyAlignment="1">
      <alignment horizontal="center" vertical="center"/>
    </xf>
    <xf numFmtId="0" fontId="129" fillId="0" borderId="1" xfId="2563" applyFont="1" applyFill="1" applyBorder="1" applyAlignment="1">
      <alignment horizontal="center" vertical="center"/>
    </xf>
    <xf numFmtId="185" fontId="129" fillId="0" borderId="29" xfId="2563" applyNumberFormat="1" applyFont="1" applyFill="1" applyBorder="1" applyAlignment="1">
      <alignment horizontal="center" vertical="center"/>
    </xf>
    <xf numFmtId="0" fontId="128" fillId="0" borderId="14" xfId="2563" applyFont="1" applyBorder="1" applyAlignment="1">
      <alignment horizontal="center" vertical="center"/>
    </xf>
    <xf numFmtId="187" fontId="128" fillId="0" borderId="14" xfId="2563" applyNumberFormat="1" applyFont="1" applyBorder="1" applyAlignment="1">
      <alignment horizontal="center" vertical="center"/>
    </xf>
    <xf numFmtId="184" fontId="128" fillId="0" borderId="14" xfId="2563" applyNumberFormat="1" applyFont="1" applyBorder="1" applyAlignment="1">
      <alignment horizontal="center" vertical="center"/>
    </xf>
    <xf numFmtId="185" fontId="128" fillId="0" borderId="14" xfId="2563" applyNumberFormat="1" applyFont="1" applyBorder="1" applyAlignment="1">
      <alignment horizontal="center" vertical="center"/>
    </xf>
    <xf numFmtId="0" fontId="130" fillId="0" borderId="14" xfId="2563" applyFont="1" applyBorder="1" applyAlignment="1">
      <alignment horizontal="center" vertical="center" wrapText="1"/>
    </xf>
    <xf numFmtId="240" fontId="128" fillId="0" borderId="0" xfId="2563" applyNumberFormat="1" applyFont="1" applyAlignment="1">
      <alignment horizontal="center"/>
    </xf>
    <xf numFmtId="185" fontId="128" fillId="0" borderId="45" xfId="2563" applyNumberFormat="1" applyFont="1" applyBorder="1" applyAlignment="1">
      <alignment horizontal="center" vertical="center"/>
    </xf>
    <xf numFmtId="0" fontId="128" fillId="0" borderId="45" xfId="2563" applyFont="1" applyBorder="1" applyAlignment="1">
      <alignment horizontal="center" vertical="center"/>
    </xf>
    <xf numFmtId="0" fontId="128" fillId="0" borderId="45" xfId="1713" applyNumberFormat="1" applyFont="1" applyBorder="1" applyAlignment="1">
      <alignment horizontal="center" vertical="center"/>
    </xf>
    <xf numFmtId="184" fontId="128" fillId="0" borderId="45" xfId="2563" applyNumberFormat="1" applyFont="1" applyBorder="1" applyAlignment="1">
      <alignment horizontal="center" vertical="center"/>
    </xf>
    <xf numFmtId="185" fontId="128" fillId="0" borderId="0" xfId="2563" applyNumberFormat="1" applyFont="1" applyAlignment="1">
      <alignment horizontal="center"/>
    </xf>
    <xf numFmtId="0" fontId="128" fillId="0" borderId="0" xfId="2563" applyFont="1" applyBorder="1" applyAlignment="1">
      <alignment horizontal="center" vertical="center"/>
    </xf>
    <xf numFmtId="187" fontId="128" fillId="0" borderId="0" xfId="2563" applyNumberFormat="1" applyFont="1" applyBorder="1" applyAlignment="1">
      <alignment horizontal="center" vertical="center"/>
    </xf>
    <xf numFmtId="185" fontId="128" fillId="0" borderId="0" xfId="2563" applyNumberFormat="1" applyFont="1" applyBorder="1" applyAlignment="1">
      <alignment horizontal="center" vertical="center"/>
    </xf>
    <xf numFmtId="9" fontId="128" fillId="0" borderId="0" xfId="1713" applyFont="1" applyBorder="1" applyAlignment="1">
      <alignment horizontal="center" vertical="center"/>
    </xf>
    <xf numFmtId="0" fontId="128" fillId="0" borderId="1" xfId="2563" applyFont="1" applyBorder="1" applyAlignment="1">
      <alignment horizontal="center" vertical="center"/>
    </xf>
    <xf numFmtId="0" fontId="128" fillId="0" borderId="27" xfId="2563" applyFont="1" applyBorder="1" applyAlignment="1">
      <alignment vertical="center"/>
    </xf>
    <xf numFmtId="187" fontId="128" fillId="0" borderId="0" xfId="2563" applyNumberFormat="1" applyFont="1" applyAlignment="1">
      <alignment horizontal="center"/>
    </xf>
    <xf numFmtId="9" fontId="128" fillId="0" borderId="0" xfId="1713" applyFont="1" applyAlignment="1">
      <alignment horizontal="center"/>
    </xf>
    <xf numFmtId="0" fontId="128" fillId="0" borderId="11" xfId="2563" applyFont="1" applyBorder="1" applyAlignment="1">
      <alignment horizontal="center"/>
    </xf>
    <xf numFmtId="187" fontId="128" fillId="0" borderId="11" xfId="2563" applyNumberFormat="1" applyFont="1" applyBorder="1" applyAlignment="1">
      <alignment horizontal="center"/>
    </xf>
    <xf numFmtId="185" fontId="128" fillId="0" borderId="11" xfId="2563" applyNumberFormat="1" applyFont="1" applyBorder="1" applyAlignment="1">
      <alignment horizontal="center"/>
    </xf>
    <xf numFmtId="9" fontId="128" fillId="0" borderId="11" xfId="1713" applyFont="1" applyBorder="1" applyAlignment="1">
      <alignment horizontal="center"/>
    </xf>
    <xf numFmtId="0" fontId="129" fillId="0" borderId="46" xfId="2563" applyFont="1" applyFill="1" applyBorder="1" applyAlignment="1">
      <alignment horizontal="center" vertical="center"/>
    </xf>
    <xf numFmtId="185" fontId="128" fillId="0" borderId="30" xfId="2563" applyNumberFormat="1" applyFont="1" applyBorder="1" applyAlignment="1">
      <alignment horizontal="center" vertical="center"/>
    </xf>
    <xf numFmtId="185" fontId="128" fillId="0" borderId="31" xfId="2563" applyNumberFormat="1" applyFont="1" applyBorder="1" applyAlignment="1">
      <alignment horizontal="center" vertical="center"/>
    </xf>
    <xf numFmtId="185" fontId="128" fillId="0" borderId="47" xfId="2563" applyNumberFormat="1" applyFont="1" applyBorder="1" applyAlignment="1">
      <alignment vertical="center" wrapText="1"/>
    </xf>
    <xf numFmtId="192" fontId="128" fillId="0" borderId="14" xfId="2563" applyNumberFormat="1" applyFont="1" applyBorder="1" applyAlignment="1">
      <alignment horizontal="center" vertical="center"/>
    </xf>
    <xf numFmtId="185" fontId="128" fillId="0" borderId="28" xfId="2563" applyNumberFormat="1" applyFont="1" applyBorder="1" applyAlignment="1">
      <alignment horizontal="center" vertical="center"/>
    </xf>
    <xf numFmtId="9" fontId="129" fillId="0" borderId="24" xfId="1713" applyFont="1" applyFill="1" applyBorder="1" applyAlignment="1">
      <alignment horizontal="center" vertical="center" wrapText="1"/>
    </xf>
    <xf numFmtId="9" fontId="129" fillId="0" borderId="29" xfId="1713" applyFont="1" applyFill="1" applyBorder="1" applyAlignment="1">
      <alignment horizontal="center" vertical="center"/>
    </xf>
    <xf numFmtId="9" fontId="128" fillId="0" borderId="48" xfId="1713" applyFont="1" applyBorder="1" applyAlignment="1">
      <alignment horizontal="center" vertical="center"/>
    </xf>
    <xf numFmtId="9" fontId="128" fillId="0" borderId="49" xfId="1713" applyFont="1" applyBorder="1" applyAlignment="1">
      <alignment horizontal="center" vertical="center"/>
    </xf>
    <xf numFmtId="185" fontId="129" fillId="0" borderId="30" xfId="2563" applyNumberFormat="1" applyFont="1" applyBorder="1" applyAlignment="1">
      <alignment horizontal="center" vertical="center"/>
    </xf>
    <xf numFmtId="185" fontId="129" fillId="0" borderId="50" xfId="2563" applyNumberFormat="1" applyFont="1" applyBorder="1" applyAlignment="1">
      <alignment vertical="center" wrapText="1"/>
    </xf>
    <xf numFmtId="0" fontId="118" fillId="0" borderId="1" xfId="0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0" xfId="0" applyFont="1" applyBorder="1" applyAlignment="1">
      <alignment vertical="center"/>
    </xf>
    <xf numFmtId="0" fontId="1" fillId="0" borderId="0" xfId="2458" applyFont="1" applyAlignment="1">
      <alignment vertical="center" shrinkToFit="1"/>
    </xf>
    <xf numFmtId="194" fontId="43" fillId="0" borderId="0" xfId="2475" applyNumberFormat="1" applyFont="1">
      <alignment vertical="center"/>
    </xf>
    <xf numFmtId="194" fontId="43" fillId="0" borderId="0" xfId="2475" applyNumberFormat="1" applyFont="1" applyAlignment="1">
      <alignment horizontal="center" vertical="center"/>
    </xf>
    <xf numFmtId="41" fontId="43" fillId="0" borderId="0" xfId="1867" applyFont="1" applyAlignment="1">
      <alignment horizontal="center" vertical="center"/>
    </xf>
    <xf numFmtId="0" fontId="43" fillId="0" borderId="0" xfId="2475" applyNumberFormat="1" applyFont="1">
      <alignment vertical="center"/>
    </xf>
    <xf numFmtId="0" fontId="43" fillId="0" borderId="51" xfId="2475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42" fillId="0" borderId="0" xfId="0" applyFont="1" applyAlignment="1">
      <alignment horizontal="right" vertical="center"/>
    </xf>
    <xf numFmtId="0" fontId="46" fillId="0" borderId="0" xfId="0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0" fontId="42" fillId="0" borderId="0" xfId="0" applyFont="1">
      <alignment vertical="center"/>
    </xf>
    <xf numFmtId="0" fontId="42" fillId="0" borderId="0" xfId="0" applyFont="1" applyAlignment="1">
      <alignment vertical="center"/>
    </xf>
    <xf numFmtId="195" fontId="42" fillId="0" borderId="0" xfId="0" applyNumberFormat="1" applyFont="1" applyAlignment="1">
      <alignment vertical="center"/>
    </xf>
    <xf numFmtId="195" fontId="42" fillId="0" borderId="0" xfId="0" applyNumberFormat="1" applyFont="1" applyAlignment="1">
      <alignment horizontal="left" vertical="center"/>
    </xf>
    <xf numFmtId="198" fontId="42" fillId="0" borderId="0" xfId="0" applyNumberFormat="1" applyFont="1" applyAlignment="1">
      <alignment vertical="center"/>
    </xf>
    <xf numFmtId="0" fontId="42" fillId="0" borderId="52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2" fillId="0" borderId="0" xfId="0" applyFont="1" applyAlignment="1">
      <alignment horizontal="left" vertical="center" shrinkToFit="1"/>
    </xf>
    <xf numFmtId="0" fontId="42" fillId="0" borderId="0" xfId="0" applyFont="1" applyAlignment="1">
      <alignment vertical="center" shrinkToFit="1"/>
    </xf>
    <xf numFmtId="0" fontId="42" fillId="0" borderId="0" xfId="0" applyFont="1" applyBorder="1">
      <alignment vertical="center"/>
    </xf>
    <xf numFmtId="0" fontId="46" fillId="0" borderId="0" xfId="0" applyFont="1" applyBorder="1" applyAlignment="1">
      <alignment horizontal="left" vertical="center"/>
    </xf>
    <xf numFmtId="0" fontId="42" fillId="0" borderId="0" xfId="0" applyFont="1" applyBorder="1" applyAlignment="1">
      <alignment horizontal="center" vertical="center"/>
    </xf>
    <xf numFmtId="192" fontId="42" fillId="0" borderId="0" xfId="0" applyNumberFormat="1" applyFont="1" applyBorder="1" applyAlignment="1">
      <alignment horizontal="right" vertical="center"/>
    </xf>
    <xf numFmtId="0" fontId="46" fillId="0" borderId="0" xfId="0" applyFont="1" applyAlignment="1">
      <alignment horizontal="left" vertical="center"/>
    </xf>
    <xf numFmtId="202" fontId="42" fillId="0" borderId="0" xfId="0" applyNumberFormat="1" applyFont="1" applyBorder="1" applyAlignment="1">
      <alignment horizontal="left" vertical="center"/>
    </xf>
    <xf numFmtId="49" fontId="42" fillId="0" borderId="0" xfId="0" applyNumberFormat="1" applyFont="1" applyAlignment="1">
      <alignment vertical="center"/>
    </xf>
    <xf numFmtId="49" fontId="42" fillId="0" borderId="0" xfId="0" applyNumberFormat="1" applyFont="1">
      <alignment vertical="center"/>
    </xf>
    <xf numFmtId="0" fontId="46" fillId="0" borderId="0" xfId="0" applyFont="1">
      <alignment vertical="center"/>
    </xf>
    <xf numFmtId="0" fontId="42" fillId="0" borderId="0" xfId="0" applyFont="1" applyAlignment="1">
      <alignment vertical="center" wrapText="1"/>
    </xf>
    <xf numFmtId="2" fontId="42" fillId="0" borderId="0" xfId="0" applyNumberFormat="1" applyFont="1" applyBorder="1" applyAlignment="1">
      <alignment vertical="center"/>
    </xf>
    <xf numFmtId="0" fontId="45" fillId="0" borderId="35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3" fillId="0" borderId="0" xfId="2509" applyFont="1">
      <alignment vertical="center"/>
    </xf>
    <xf numFmtId="0" fontId="45" fillId="0" borderId="0" xfId="2509" applyFont="1" applyBorder="1">
      <alignment vertical="center"/>
    </xf>
    <xf numFmtId="201" fontId="43" fillId="0" borderId="0" xfId="2509" applyNumberFormat="1" applyFont="1">
      <alignment vertical="center"/>
    </xf>
    <xf numFmtId="0" fontId="101" fillId="0" borderId="0" xfId="2563" applyFont="1" applyAlignment="1">
      <alignment horizontal="center"/>
    </xf>
    <xf numFmtId="0" fontId="101" fillId="0" borderId="14" xfId="2563" applyFont="1" applyBorder="1" applyAlignment="1">
      <alignment horizontal="center" vertical="center"/>
    </xf>
    <xf numFmtId="0" fontId="2" fillId="0" borderId="0" xfId="2458" applyFont="1" applyBorder="1" applyAlignment="1">
      <alignment vertical="distributed"/>
    </xf>
    <xf numFmtId="0" fontId="2" fillId="0" borderId="28" xfId="2458" applyFont="1" applyBorder="1" applyAlignment="1">
      <alignment vertical="distributed"/>
    </xf>
    <xf numFmtId="0" fontId="108" fillId="0" borderId="0" xfId="2400" applyFont="1" applyAlignment="1">
      <alignment horizontal="left" indent="3"/>
    </xf>
    <xf numFmtId="0" fontId="38" fillId="0" borderId="0" xfId="2400" applyFont="1" applyAlignment="1">
      <alignment vertical="center"/>
    </xf>
    <xf numFmtId="189" fontId="38" fillId="0" borderId="0" xfId="2400" applyNumberFormat="1" applyFont="1" applyAlignment="1">
      <alignment horizontal="left" vertical="center"/>
    </xf>
    <xf numFmtId="0" fontId="108" fillId="0" borderId="0" xfId="2400" applyFont="1" applyAlignment="1">
      <alignment horizontal="left" indent="8"/>
    </xf>
    <xf numFmtId="0" fontId="48" fillId="0" borderId="0" xfId="2400" applyFont="1"/>
    <xf numFmtId="0" fontId="43" fillId="0" borderId="35" xfId="1732" quotePrefix="1" applyNumberFormat="1" applyFont="1" applyBorder="1" applyAlignment="1">
      <alignment horizontal="center" vertical="top" shrinkToFit="1"/>
    </xf>
    <xf numFmtId="0" fontId="43" fillId="0" borderId="53" xfId="1732" applyNumberFormat="1" applyFont="1" applyBorder="1" applyAlignment="1">
      <alignment horizontal="center" vertical="top"/>
    </xf>
    <xf numFmtId="0" fontId="43" fillId="0" borderId="35" xfId="1732" applyNumberFormat="1" applyFont="1" applyBorder="1" applyAlignment="1">
      <alignment horizontal="center" vertical="top"/>
    </xf>
    <xf numFmtId="0" fontId="43" fillId="28" borderId="35" xfId="1732" applyNumberFormat="1" applyFont="1" applyFill="1" applyBorder="1" applyAlignment="1">
      <alignment horizontal="center" vertical="top"/>
    </xf>
    <xf numFmtId="49" fontId="104" fillId="0" borderId="0" xfId="1732" applyNumberFormat="1" applyFont="1" applyBorder="1" applyAlignment="1">
      <alignment horizontal="center" vertical="center"/>
    </xf>
    <xf numFmtId="0" fontId="43" fillId="28" borderId="53" xfId="1732" applyNumberFormat="1" applyFont="1" applyFill="1" applyBorder="1" applyAlignment="1">
      <alignment horizontal="center" vertical="top"/>
    </xf>
    <xf numFmtId="237" fontId="45" fillId="0" borderId="29" xfId="1732" applyNumberFormat="1" applyFont="1" applyBorder="1" applyAlignment="1">
      <alignment vertical="center"/>
    </xf>
    <xf numFmtId="49" fontId="45" fillId="0" borderId="11" xfId="1732" applyNumberFormat="1" applyFont="1" applyBorder="1" applyAlignment="1">
      <alignment vertical="center"/>
    </xf>
    <xf numFmtId="191" fontId="45" fillId="0" borderId="13" xfId="1732" applyNumberFormat="1" applyFont="1" applyBorder="1" applyAlignment="1">
      <alignment horizontal="left" vertical="center"/>
    </xf>
    <xf numFmtId="190" fontId="45" fillId="0" borderId="27" xfId="1732" applyNumberFormat="1" applyFont="1" applyBorder="1" applyAlignment="1">
      <alignment vertical="center"/>
    </xf>
    <xf numFmtId="49" fontId="45" fillId="0" borderId="0" xfId="1732" applyNumberFormat="1" applyFont="1" applyBorder="1" applyAlignment="1">
      <alignment vertical="center"/>
    </xf>
    <xf numFmtId="189" fontId="45" fillId="0" borderId="28" xfId="1732" applyNumberFormat="1" applyFont="1" applyBorder="1" applyAlignment="1">
      <alignment horizontal="left" vertical="center"/>
    </xf>
    <xf numFmtId="238" fontId="45" fillId="0" borderId="29" xfId="1732" applyNumberFormat="1" applyFont="1" applyBorder="1" applyAlignment="1">
      <alignment vertical="center"/>
    </xf>
    <xf numFmtId="9" fontId="43" fillId="0" borderId="0" xfId="1732" applyNumberFormat="1" applyFont="1" applyBorder="1" applyAlignment="1">
      <alignment horizontal="center" vertical="top"/>
    </xf>
    <xf numFmtId="0" fontId="43" fillId="0" borderId="0" xfId="1732" applyNumberFormat="1" applyFont="1" applyBorder="1" applyAlignment="1">
      <alignment horizontal="center" vertical="top"/>
    </xf>
    <xf numFmtId="0" fontId="48" fillId="0" borderId="0" xfId="2400" applyNumberFormat="1" applyFont="1" applyBorder="1" applyAlignment="1">
      <alignment horizontal="center"/>
    </xf>
    <xf numFmtId="0" fontId="43" fillId="0" borderId="0" xfId="2400" applyFont="1"/>
    <xf numFmtId="0" fontId="43" fillId="0" borderId="0" xfId="2475" applyNumberFormat="1" applyFont="1" applyAlignment="1">
      <alignment horizontal="left" vertical="center" shrinkToFit="1"/>
    </xf>
    <xf numFmtId="184" fontId="42" fillId="0" borderId="14" xfId="0" applyNumberFormat="1" applyFont="1" applyFill="1" applyBorder="1" applyAlignment="1">
      <alignment vertical="center"/>
    </xf>
    <xf numFmtId="0" fontId="53" fillId="0" borderId="14" xfId="0" applyFont="1" applyFill="1" applyBorder="1" applyAlignment="1">
      <alignment horizontal="center" vertical="center" wrapText="1"/>
    </xf>
    <xf numFmtId="0" fontId="42" fillId="0" borderId="14" xfId="0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 vertical="center" wrapText="1"/>
    </xf>
    <xf numFmtId="41" fontId="42" fillId="0" borderId="14" xfId="0" applyNumberFormat="1" applyFont="1" applyFill="1" applyBorder="1" applyAlignment="1">
      <alignment vertical="center" wrapText="1"/>
    </xf>
    <xf numFmtId="0" fontId="43" fillId="0" borderId="0" xfId="0" applyFont="1" applyFill="1" applyAlignment="1">
      <alignment horizontal="center" vertical="center"/>
    </xf>
    <xf numFmtId="0" fontId="43" fillId="0" borderId="0" xfId="0" applyFont="1" applyFill="1">
      <alignment vertical="center"/>
    </xf>
    <xf numFmtId="184" fontId="43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41" fontId="43" fillId="0" borderId="0" xfId="0" applyNumberFormat="1" applyFont="1" applyFill="1" applyBorder="1" applyAlignment="1">
      <alignment horizontal="center" vertical="center"/>
    </xf>
    <xf numFmtId="41" fontId="128" fillId="0" borderId="0" xfId="1867" applyFont="1" applyAlignment="1">
      <alignment horizontal="center"/>
    </xf>
    <xf numFmtId="185" fontId="128" fillId="0" borderId="54" xfId="2563" applyNumberFormat="1" applyFont="1" applyBorder="1" applyAlignment="1">
      <alignment vertical="center" wrapText="1"/>
    </xf>
    <xf numFmtId="187" fontId="49" fillId="29" borderId="30" xfId="0" applyNumberFormat="1" applyFont="1" applyFill="1" applyBorder="1" applyAlignment="1">
      <alignment horizontal="center" vertical="center"/>
    </xf>
    <xf numFmtId="41" fontId="49" fillId="29" borderId="30" xfId="0" applyNumberFormat="1" applyFont="1" applyFill="1" applyBorder="1" applyAlignment="1">
      <alignment horizontal="center" vertical="center"/>
    </xf>
    <xf numFmtId="0" fontId="49" fillId="29" borderId="0" xfId="0" applyFont="1" applyFill="1" applyAlignment="1">
      <alignment horizontal="center" vertical="center"/>
    </xf>
    <xf numFmtId="41" fontId="49" fillId="29" borderId="0" xfId="0" applyNumberFormat="1" applyFont="1" applyFill="1" applyAlignment="1">
      <alignment horizontal="center" vertical="center"/>
    </xf>
    <xf numFmtId="0" fontId="43" fillId="18" borderId="0" xfId="0" applyFont="1" applyFill="1" applyAlignment="1">
      <alignment horizontal="center" vertical="center"/>
    </xf>
    <xf numFmtId="41" fontId="103" fillId="0" borderId="0" xfId="0" applyNumberFormat="1" applyFont="1" applyAlignment="1">
      <alignment horizontal="center" vertical="center"/>
    </xf>
    <xf numFmtId="41" fontId="49" fillId="0" borderId="0" xfId="0" applyNumberFormat="1" applyFont="1" applyFill="1" applyBorder="1" applyAlignment="1">
      <alignment horizontal="center" vertical="center"/>
    </xf>
    <xf numFmtId="0" fontId="103" fillId="0" borderId="30" xfId="0" applyFont="1" applyBorder="1" applyAlignment="1">
      <alignment horizontal="center" vertical="center"/>
    </xf>
    <xf numFmtId="0" fontId="49" fillId="29" borderId="51" xfId="0" applyFont="1" applyFill="1" applyBorder="1" applyAlignment="1">
      <alignment horizontal="center" vertical="center"/>
    </xf>
    <xf numFmtId="0" fontId="49" fillId="29" borderId="30" xfId="0" applyFont="1" applyFill="1" applyBorder="1" applyAlignment="1">
      <alignment horizontal="center" vertical="center"/>
    </xf>
    <xf numFmtId="2" fontId="42" fillId="0" borderId="10" xfId="0" applyNumberFormat="1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1" xfId="0" applyFont="1" applyBorder="1" applyAlignment="1">
      <alignment horizontal="distributed" vertical="center" wrapText="1" indent="1"/>
    </xf>
    <xf numFmtId="201" fontId="103" fillId="0" borderId="55" xfId="1941" applyFont="1" applyBorder="1" applyAlignment="1">
      <alignment vertical="center"/>
    </xf>
    <xf numFmtId="10" fontId="103" fillId="0" borderId="55" xfId="1718" applyNumberFormat="1" applyFont="1" applyBorder="1" applyAlignment="1">
      <alignment horizontal="right" vertical="center" indent="1"/>
    </xf>
    <xf numFmtId="201" fontId="105" fillId="18" borderId="55" xfId="1941" applyFont="1" applyFill="1" applyBorder="1">
      <alignment vertical="center"/>
    </xf>
    <xf numFmtId="201" fontId="103" fillId="0" borderId="55" xfId="1941" applyFont="1" applyFill="1" applyBorder="1" applyAlignment="1">
      <alignment vertical="center"/>
    </xf>
    <xf numFmtId="10" fontId="103" fillId="0" borderId="42" xfId="1718" applyNumberFormat="1" applyFont="1" applyBorder="1" applyAlignment="1">
      <alignment horizontal="right" vertical="center" indent="1"/>
    </xf>
    <xf numFmtId="10" fontId="111" fillId="0" borderId="55" xfId="1941" applyNumberFormat="1" applyFont="1" applyBorder="1" applyAlignment="1">
      <alignment horizontal="right" vertical="center" indent="1"/>
    </xf>
    <xf numFmtId="0" fontId="49" fillId="0" borderId="56" xfId="0" applyFont="1" applyBorder="1" applyAlignment="1">
      <alignment horizontal="center" vertical="center"/>
    </xf>
    <xf numFmtId="2" fontId="103" fillId="0" borderId="57" xfId="0" applyNumberFormat="1" applyFont="1" applyBorder="1" applyAlignment="1">
      <alignment horizontal="center" vertical="center"/>
    </xf>
    <xf numFmtId="41" fontId="105" fillId="0" borderId="56" xfId="1867" applyFont="1" applyBorder="1" applyAlignment="1">
      <alignment horizontal="center" vertical="center"/>
    </xf>
    <xf numFmtId="0" fontId="46" fillId="0" borderId="10" xfId="0" applyFont="1" applyFill="1" applyBorder="1" applyAlignment="1">
      <alignment horizontal="center" vertical="center"/>
    </xf>
    <xf numFmtId="184" fontId="46" fillId="18" borderId="10" xfId="0" applyNumberFormat="1" applyFont="1" applyFill="1" applyBorder="1" applyAlignment="1">
      <alignment vertical="center"/>
    </xf>
    <xf numFmtId="0" fontId="53" fillId="18" borderId="10" xfId="0" applyFont="1" applyFill="1" applyBorder="1" applyAlignment="1">
      <alignment horizontal="center" vertical="center" wrapText="1"/>
    </xf>
    <xf numFmtId="0" fontId="42" fillId="18" borderId="10" xfId="0" applyFont="1" applyFill="1" applyBorder="1" applyAlignment="1">
      <alignment horizontal="center" vertical="center"/>
    </xf>
    <xf numFmtId="0" fontId="42" fillId="18" borderId="10" xfId="0" applyFont="1" applyFill="1" applyBorder="1" applyAlignment="1">
      <alignment horizontal="center" vertical="center" wrapText="1"/>
    </xf>
    <xf numFmtId="41" fontId="42" fillId="18" borderId="10" xfId="0" applyNumberFormat="1" applyFont="1" applyFill="1" applyBorder="1" applyAlignment="1">
      <alignment vertical="center" wrapText="1"/>
    </xf>
    <xf numFmtId="0" fontId="49" fillId="30" borderId="29" xfId="0" applyFont="1" applyFill="1" applyBorder="1" applyAlignment="1">
      <alignment horizontal="center" vertical="center"/>
    </xf>
    <xf numFmtId="187" fontId="49" fillId="30" borderId="46" xfId="0" applyNumberFormat="1" applyFont="1" applyFill="1" applyBorder="1" applyAlignment="1">
      <alignment horizontal="center" vertical="center"/>
    </xf>
    <xf numFmtId="41" fontId="49" fillId="30" borderId="46" xfId="0" applyNumberFormat="1" applyFont="1" applyFill="1" applyBorder="1" applyAlignment="1">
      <alignment horizontal="center" vertical="center"/>
    </xf>
    <xf numFmtId="41" fontId="49" fillId="30" borderId="46" xfId="1867" applyFont="1" applyFill="1" applyBorder="1" applyAlignment="1">
      <alignment horizontal="center" vertical="center"/>
    </xf>
    <xf numFmtId="0" fontId="49" fillId="30" borderId="46" xfId="0" applyFont="1" applyFill="1" applyBorder="1" applyAlignment="1">
      <alignment horizontal="center" vertical="center"/>
    </xf>
    <xf numFmtId="41" fontId="49" fillId="0" borderId="0" xfId="0" applyNumberFormat="1" applyFont="1" applyAlignment="1">
      <alignment horizontal="center" vertical="center"/>
    </xf>
    <xf numFmtId="0" fontId="137" fillId="0" borderId="0" xfId="0" applyFont="1">
      <alignment vertical="center"/>
    </xf>
    <xf numFmtId="0" fontId="138" fillId="0" borderId="0" xfId="0" applyFont="1">
      <alignment vertical="center"/>
    </xf>
    <xf numFmtId="0" fontId="138" fillId="0" borderId="0" xfId="0" applyFont="1" applyBorder="1" applyAlignment="1">
      <alignment vertical="center"/>
    </xf>
    <xf numFmtId="0" fontId="138" fillId="0" borderId="0" xfId="0" applyFont="1" applyBorder="1" applyAlignment="1">
      <alignment horizontal="center" vertical="center"/>
    </xf>
    <xf numFmtId="0" fontId="138" fillId="0" borderId="23" xfId="0" applyFont="1" applyBorder="1" applyAlignment="1">
      <alignment horizontal="center" vertical="center"/>
    </xf>
    <xf numFmtId="0" fontId="138" fillId="0" borderId="23" xfId="0" applyFont="1" applyBorder="1" applyAlignment="1">
      <alignment vertical="center"/>
    </xf>
    <xf numFmtId="0" fontId="1" fillId="0" borderId="27" xfId="2458" applyFont="1" applyBorder="1" applyAlignment="1">
      <alignment horizontal="right" vertical="center"/>
    </xf>
    <xf numFmtId="0" fontId="54" fillId="0" borderId="0" xfId="2458" applyFont="1" applyBorder="1" applyAlignment="1">
      <alignment horizontal="distributed" vertical="distributed"/>
    </xf>
    <xf numFmtId="0" fontId="0" fillId="0" borderId="28" xfId="0" applyBorder="1" applyAlignment="1">
      <alignment vertical="distributed"/>
    </xf>
    <xf numFmtId="0" fontId="104" fillId="0" borderId="26" xfId="2509" applyFont="1" applyBorder="1" applyAlignment="1">
      <alignment horizontal="center" vertical="center" wrapText="1"/>
    </xf>
    <xf numFmtId="0" fontId="104" fillId="0" borderId="58" xfId="2509" applyFont="1" applyBorder="1" applyAlignment="1">
      <alignment horizontal="center" vertical="center" wrapText="1"/>
    </xf>
    <xf numFmtId="188" fontId="42" fillId="0" borderId="59" xfId="2509" applyNumberFormat="1" applyFont="1" applyBorder="1" applyAlignment="1">
      <alignment horizontal="center" vertical="center"/>
    </xf>
    <xf numFmtId="188" fontId="42" fillId="0" borderId="60" xfId="2509" applyNumberFormat="1" applyFont="1" applyBorder="1" applyAlignment="1">
      <alignment horizontal="center" vertical="center"/>
    </xf>
    <xf numFmtId="234" fontId="46" fillId="0" borderId="61" xfId="2509" applyNumberFormat="1" applyFont="1" applyBorder="1" applyAlignment="1">
      <alignment horizontal="center" vertical="center"/>
    </xf>
    <xf numFmtId="0" fontId="49" fillId="0" borderId="0" xfId="2509" applyFont="1">
      <alignment vertical="center"/>
    </xf>
    <xf numFmtId="188" fontId="46" fillId="0" borderId="62" xfId="2509" applyNumberFormat="1" applyFont="1" applyBorder="1" applyAlignment="1">
      <alignment horizontal="center" vertical="center"/>
    </xf>
    <xf numFmtId="197" fontId="42" fillId="0" borderId="53" xfId="2509" applyNumberFormat="1" applyFont="1" applyBorder="1" applyAlignment="1">
      <alignment horizontal="center" vertical="center"/>
    </xf>
    <xf numFmtId="197" fontId="42" fillId="0" borderId="1" xfId="2509" applyNumberFormat="1" applyFont="1" applyBorder="1" applyAlignment="1">
      <alignment horizontal="center" vertical="center"/>
    </xf>
    <xf numFmtId="197" fontId="42" fillId="0" borderId="63" xfId="2509" applyNumberFormat="1" applyFont="1" applyBorder="1" applyAlignment="1">
      <alignment horizontal="center" vertical="center"/>
    </xf>
    <xf numFmtId="188" fontId="46" fillId="0" borderId="53" xfId="2509" applyNumberFormat="1" applyFont="1" applyBorder="1" applyAlignment="1">
      <alignment horizontal="center" vertical="center"/>
    </xf>
    <xf numFmtId="192" fontId="42" fillId="0" borderId="1" xfId="2509" applyNumberFormat="1" applyFont="1" applyBorder="1" applyAlignment="1">
      <alignment horizontal="center" vertical="center"/>
    </xf>
    <xf numFmtId="188" fontId="46" fillId="0" borderId="1" xfId="2509" applyNumberFormat="1" applyFont="1" applyBorder="1" applyAlignment="1">
      <alignment horizontal="center" vertical="center"/>
    </xf>
    <xf numFmtId="192" fontId="42" fillId="0" borderId="63" xfId="2509" applyNumberFormat="1" applyFont="1" applyBorder="1" applyAlignment="1">
      <alignment horizontal="center" vertical="center"/>
    </xf>
    <xf numFmtId="188" fontId="43" fillId="0" borderId="0" xfId="2509" applyNumberFormat="1" applyFont="1">
      <alignment vertical="center"/>
    </xf>
    <xf numFmtId="192" fontId="42" fillId="0" borderId="64" xfId="2509" applyNumberFormat="1" applyFont="1" applyBorder="1" applyAlignment="1">
      <alignment horizontal="center" vertical="center"/>
    </xf>
    <xf numFmtId="188" fontId="42" fillId="0" borderId="63" xfId="2509" applyNumberFormat="1" applyFont="1" applyBorder="1" applyAlignment="1">
      <alignment horizontal="center" vertical="center"/>
    </xf>
    <xf numFmtId="188" fontId="42" fillId="0" borderId="65" xfId="2509" applyNumberFormat="1" applyFont="1" applyBorder="1" applyAlignment="1">
      <alignment horizontal="center" vertical="center"/>
    </xf>
    <xf numFmtId="234" fontId="43" fillId="0" borderId="0" xfId="2509" applyNumberFormat="1" applyFont="1">
      <alignment vertical="center"/>
    </xf>
    <xf numFmtId="192" fontId="43" fillId="0" borderId="0" xfId="2509" applyNumberFormat="1" applyFont="1">
      <alignment vertical="center"/>
    </xf>
    <xf numFmtId="0" fontId="43" fillId="0" borderId="0" xfId="2475" applyNumberFormat="1" applyFont="1" applyAlignment="1">
      <alignment horizontal="right" vertical="center"/>
    </xf>
    <xf numFmtId="0" fontId="43" fillId="0" borderId="0" xfId="2475" applyNumberFormat="1" applyFont="1" applyAlignment="1">
      <alignment horizontal="left" vertical="center"/>
    </xf>
    <xf numFmtId="0" fontId="1" fillId="0" borderId="0" xfId="2458" applyFont="1">
      <alignment vertical="center"/>
    </xf>
    <xf numFmtId="0" fontId="1" fillId="0" borderId="0" xfId="2458" applyFont="1" applyAlignment="1">
      <alignment vertical="center"/>
    </xf>
    <xf numFmtId="0" fontId="43" fillId="18" borderId="0" xfId="2475" applyFont="1" applyFill="1">
      <alignment vertical="center"/>
    </xf>
    <xf numFmtId="0" fontId="49" fillId="18" borderId="0" xfId="2475" applyFont="1" applyFill="1">
      <alignment vertical="center"/>
    </xf>
    <xf numFmtId="0" fontId="42" fillId="0" borderId="0" xfId="0" applyFont="1" applyBorder="1" applyAlignment="1">
      <alignment horizontal="left" vertical="center"/>
    </xf>
    <xf numFmtId="0" fontId="43" fillId="0" borderId="0" xfId="2340" applyFont="1" applyFill="1" applyBorder="1" applyAlignment="1">
      <alignment horizontal="center" vertical="center"/>
    </xf>
    <xf numFmtId="41" fontId="133" fillId="18" borderId="1" xfId="1867" applyFont="1" applyFill="1" applyBorder="1" applyAlignment="1">
      <alignment horizontal="center" vertical="center"/>
    </xf>
    <xf numFmtId="0" fontId="28" fillId="18" borderId="1" xfId="2340" applyNumberFormat="1" applyFont="1" applyFill="1" applyBorder="1" applyAlignment="1">
      <alignment horizontal="center" vertical="center"/>
    </xf>
    <xf numFmtId="194" fontId="49" fillId="18" borderId="1" xfId="2475" applyNumberFormat="1" applyFont="1" applyFill="1" applyBorder="1" applyAlignment="1">
      <alignment horizontal="center" vertical="center" wrapText="1"/>
    </xf>
    <xf numFmtId="188" fontId="42" fillId="0" borderId="66" xfId="2509" applyNumberFormat="1" applyFont="1" applyBorder="1" applyAlignment="1">
      <alignment horizontal="center" vertical="center"/>
    </xf>
    <xf numFmtId="188" fontId="42" fillId="0" borderId="67" xfId="2509" applyNumberFormat="1" applyFont="1" applyBorder="1" applyAlignment="1">
      <alignment horizontal="center" vertical="center"/>
    </xf>
    <xf numFmtId="204" fontId="69" fillId="0" borderId="28" xfId="2458" applyNumberFormat="1" applyFont="1" applyBorder="1" applyAlignment="1">
      <alignment vertical="distributed"/>
    </xf>
    <xf numFmtId="0" fontId="141" fillId="0" borderId="0" xfId="2458" applyFont="1" applyAlignment="1">
      <alignment horizontal="center" vertical="center" shrinkToFit="1"/>
    </xf>
    <xf numFmtId="0" fontId="49" fillId="0" borderId="1" xfId="0" applyFont="1" applyBorder="1" applyAlignment="1">
      <alignment horizontal="center" vertical="center"/>
    </xf>
    <xf numFmtId="0" fontId="144" fillId="0" borderId="0" xfId="0" applyFont="1">
      <alignment vertical="center"/>
    </xf>
    <xf numFmtId="0" fontId="144" fillId="0" borderId="1" xfId="0" applyFont="1" applyBorder="1" applyAlignment="1">
      <alignment horizontal="center" vertical="center"/>
    </xf>
    <xf numFmtId="0" fontId="144" fillId="0" borderId="1" xfId="0" applyFont="1" applyBorder="1">
      <alignment vertical="center"/>
    </xf>
    <xf numFmtId="41" fontId="144" fillId="0" borderId="1" xfId="1867" applyFont="1" applyBorder="1">
      <alignment vertical="center"/>
    </xf>
    <xf numFmtId="41" fontId="144" fillId="0" borderId="1" xfId="1867" applyNumberFormat="1" applyFont="1" applyFill="1" applyBorder="1">
      <alignment vertical="center"/>
    </xf>
    <xf numFmtId="41" fontId="144" fillId="0" borderId="1" xfId="1867" applyNumberFormat="1" applyFont="1" applyBorder="1">
      <alignment vertical="center"/>
    </xf>
    <xf numFmtId="187" fontId="129" fillId="0" borderId="5" xfId="2563" applyNumberFormat="1" applyFont="1" applyFill="1" applyBorder="1" applyAlignment="1">
      <alignment horizontal="right" vertical="center"/>
    </xf>
    <xf numFmtId="187" fontId="129" fillId="0" borderId="5" xfId="2563" applyNumberFormat="1" applyFont="1" applyFill="1" applyBorder="1" applyAlignment="1">
      <alignment horizontal="left" vertical="center"/>
    </xf>
    <xf numFmtId="0" fontId="128" fillId="0" borderId="68" xfId="2563" applyFont="1" applyFill="1" applyBorder="1" applyAlignment="1">
      <alignment horizontal="center" vertical="center"/>
    </xf>
    <xf numFmtId="187" fontId="128" fillId="0" borderId="2" xfId="2563" applyNumberFormat="1" applyFont="1" applyFill="1" applyBorder="1" applyAlignment="1">
      <alignment horizontal="center" vertical="center"/>
    </xf>
    <xf numFmtId="0" fontId="128" fillId="0" borderId="2" xfId="2563" applyFont="1" applyFill="1" applyBorder="1" applyAlignment="1">
      <alignment horizontal="center" vertical="center"/>
    </xf>
    <xf numFmtId="185" fontId="128" fillId="0" borderId="2" xfId="2563" applyNumberFormat="1" applyFont="1" applyFill="1" applyBorder="1" applyAlignment="1">
      <alignment horizontal="center" vertical="center"/>
    </xf>
    <xf numFmtId="9" fontId="128" fillId="0" borderId="69" xfId="1713" applyFont="1" applyFill="1" applyBorder="1" applyAlignment="1">
      <alignment horizontal="center" vertical="center"/>
    </xf>
    <xf numFmtId="185" fontId="128" fillId="0" borderId="70" xfId="2563" applyNumberFormat="1" applyFont="1" applyFill="1" applyBorder="1" applyAlignment="1">
      <alignment horizontal="center" vertical="center"/>
    </xf>
    <xf numFmtId="0" fontId="128" fillId="0" borderId="0" xfId="2563" applyFont="1" applyFill="1" applyAlignment="1">
      <alignment horizontal="center"/>
    </xf>
    <xf numFmtId="0" fontId="101" fillId="0" borderId="0" xfId="2563" applyFont="1" applyFill="1" applyAlignment="1">
      <alignment horizontal="center"/>
    </xf>
    <xf numFmtId="41" fontId="128" fillId="0" borderId="0" xfId="1867" applyFont="1" applyFill="1" applyAlignment="1">
      <alignment horizontal="center"/>
    </xf>
    <xf numFmtId="243" fontId="128" fillId="0" borderId="14" xfId="2563" applyNumberFormat="1" applyFont="1" applyBorder="1" applyAlignment="1">
      <alignment horizontal="center" vertical="center"/>
    </xf>
    <xf numFmtId="243" fontId="128" fillId="0" borderId="45" xfId="2563" applyNumberFormat="1" applyFont="1" applyBorder="1" applyAlignment="1">
      <alignment horizontal="center" vertical="center"/>
    </xf>
    <xf numFmtId="0" fontId="101" fillId="0" borderId="45" xfId="2563" applyFont="1" applyBorder="1" applyAlignment="1">
      <alignment horizontal="center" vertical="center"/>
    </xf>
    <xf numFmtId="0" fontId="128" fillId="0" borderId="45" xfId="2563" applyNumberFormat="1" applyFont="1" applyBorder="1" applyAlignment="1">
      <alignment horizontal="center" vertical="center"/>
    </xf>
    <xf numFmtId="239" fontId="128" fillId="0" borderId="45" xfId="2563" applyNumberFormat="1" applyFont="1" applyBorder="1" applyAlignment="1">
      <alignment horizontal="center" vertical="center"/>
    </xf>
    <xf numFmtId="184" fontId="128" fillId="0" borderId="68" xfId="2563" applyNumberFormat="1" applyFont="1" applyBorder="1" applyAlignment="1">
      <alignment horizontal="center" vertical="center"/>
    </xf>
    <xf numFmtId="0" fontId="128" fillId="0" borderId="68" xfId="2563" applyFont="1" applyBorder="1" applyAlignment="1">
      <alignment horizontal="center" vertical="center"/>
    </xf>
    <xf numFmtId="187" fontId="128" fillId="0" borderId="68" xfId="2563" applyNumberFormat="1" applyFont="1" applyBorder="1" applyAlignment="1">
      <alignment horizontal="center" vertical="center"/>
    </xf>
    <xf numFmtId="185" fontId="128" fillId="0" borderId="68" xfId="2563" applyNumberFormat="1" applyFont="1" applyBorder="1" applyAlignment="1">
      <alignment horizontal="center" vertical="center"/>
    </xf>
    <xf numFmtId="9" fontId="128" fillId="0" borderId="69" xfId="1713" applyFont="1" applyBorder="1" applyAlignment="1">
      <alignment horizontal="center" vertical="center"/>
    </xf>
    <xf numFmtId="185" fontId="128" fillId="0" borderId="70" xfId="2563" applyNumberFormat="1" applyFont="1" applyBorder="1" applyAlignment="1">
      <alignment horizontal="center" vertical="center"/>
    </xf>
    <xf numFmtId="0" fontId="128" fillId="0" borderId="14" xfId="2563" applyFont="1" applyFill="1" applyBorder="1" applyAlignment="1">
      <alignment horizontal="center" vertical="center"/>
    </xf>
    <xf numFmtId="0" fontId="128" fillId="0" borderId="14" xfId="1713" applyNumberFormat="1" applyFont="1" applyFill="1" applyBorder="1" applyAlignment="1">
      <alignment horizontal="center" vertical="center"/>
    </xf>
    <xf numFmtId="184" fontId="128" fillId="0" borderId="14" xfId="2563" applyNumberFormat="1" applyFont="1" applyFill="1" applyBorder="1" applyAlignment="1">
      <alignment horizontal="center" vertical="center"/>
    </xf>
    <xf numFmtId="185" fontId="128" fillId="0" borderId="14" xfId="2563" applyNumberFormat="1" applyFont="1" applyFill="1" applyBorder="1" applyAlignment="1">
      <alignment horizontal="center" vertical="center"/>
    </xf>
    <xf numFmtId="9" fontId="128" fillId="0" borderId="48" xfId="1713" applyFont="1" applyFill="1" applyBorder="1" applyAlignment="1">
      <alignment horizontal="center" vertical="center"/>
    </xf>
    <xf numFmtId="0" fontId="101" fillId="0" borderId="14" xfId="2563" applyFont="1" applyFill="1" applyBorder="1" applyAlignment="1">
      <alignment horizontal="center" vertical="center"/>
    </xf>
    <xf numFmtId="185" fontId="101" fillId="0" borderId="14" xfId="2563" applyNumberFormat="1" applyFont="1" applyFill="1" applyBorder="1" applyAlignment="1">
      <alignment horizontal="center" vertical="center"/>
    </xf>
    <xf numFmtId="9" fontId="101" fillId="0" borderId="48" xfId="1713" applyFont="1" applyFill="1" applyBorder="1" applyAlignment="1">
      <alignment horizontal="center" vertical="center"/>
    </xf>
    <xf numFmtId="0" fontId="101" fillId="0" borderId="14" xfId="2563" applyFont="1" applyBorder="1" applyAlignment="1">
      <alignment horizontal="center" vertical="center" wrapText="1"/>
    </xf>
    <xf numFmtId="0" fontId="129" fillId="0" borderId="35" xfId="2563" applyNumberFormat="1" applyFont="1" applyFill="1" applyBorder="1" applyAlignment="1">
      <alignment horizontal="center" vertical="center"/>
    </xf>
    <xf numFmtId="2" fontId="128" fillId="0" borderId="14" xfId="1713" applyNumberFormat="1" applyFont="1" applyBorder="1" applyAlignment="1">
      <alignment horizontal="center" vertical="center"/>
    </xf>
    <xf numFmtId="192" fontId="101" fillId="0" borderId="14" xfId="2563" applyNumberFormat="1" applyFont="1" applyFill="1" applyBorder="1" applyAlignment="1">
      <alignment horizontal="center" vertical="center"/>
    </xf>
    <xf numFmtId="244" fontId="101" fillId="0" borderId="14" xfId="2563" applyNumberFormat="1" applyFont="1" applyFill="1" applyBorder="1" applyAlignment="1">
      <alignment horizontal="center" vertical="center"/>
    </xf>
    <xf numFmtId="184" fontId="128" fillId="0" borderId="10" xfId="2563" applyNumberFormat="1" applyFont="1" applyBorder="1" applyAlignment="1">
      <alignment horizontal="center" vertical="center"/>
    </xf>
    <xf numFmtId="0" fontId="128" fillId="0" borderId="10" xfId="2563" applyFont="1" applyBorder="1" applyAlignment="1">
      <alignment horizontal="center" vertical="center"/>
    </xf>
    <xf numFmtId="187" fontId="128" fillId="0" borderId="10" xfId="2563" applyNumberFormat="1" applyFont="1" applyBorder="1" applyAlignment="1">
      <alignment horizontal="center" vertical="center"/>
    </xf>
    <xf numFmtId="185" fontId="128" fillId="0" borderId="10" xfId="2563" applyNumberFormat="1" applyFont="1" applyBorder="1" applyAlignment="1">
      <alignment horizontal="center" vertical="center"/>
    </xf>
    <xf numFmtId="9" fontId="128" fillId="0" borderId="71" xfId="1713" applyFont="1" applyBorder="1" applyAlignment="1">
      <alignment horizontal="center" vertical="center"/>
    </xf>
    <xf numFmtId="185" fontId="128" fillId="0" borderId="72" xfId="2563" applyNumberFormat="1" applyFont="1" applyBorder="1" applyAlignment="1">
      <alignment horizontal="center" vertical="center"/>
    </xf>
    <xf numFmtId="185" fontId="129" fillId="0" borderId="72" xfId="2563" applyNumberFormat="1" applyFont="1" applyBorder="1" applyAlignment="1">
      <alignment horizontal="center" vertical="center"/>
    </xf>
    <xf numFmtId="0" fontId="128" fillId="0" borderId="0" xfId="2563" applyFont="1" applyAlignment="1">
      <alignment horizontal="center" vertical="center"/>
    </xf>
    <xf numFmtId="0" fontId="101" fillId="0" borderId="0" xfId="2563" applyFont="1" applyAlignment="1">
      <alignment horizontal="center" vertical="center"/>
    </xf>
    <xf numFmtId="246" fontId="129" fillId="0" borderId="5" xfId="2563" applyNumberFormat="1" applyFont="1" applyFill="1" applyBorder="1" applyAlignment="1">
      <alignment horizontal="left" vertical="center"/>
    </xf>
    <xf numFmtId="49" fontId="146" fillId="0" borderId="0" xfId="2458" applyNumberFormat="1" applyFont="1" applyBorder="1" applyAlignment="1">
      <alignment horizontal="right" vertical="distributed"/>
    </xf>
    <xf numFmtId="9" fontId="101" fillId="0" borderId="52" xfId="0" applyNumberFormat="1" applyFont="1" applyBorder="1" applyAlignment="1">
      <alignment horizontal="center" vertical="center"/>
    </xf>
    <xf numFmtId="9" fontId="101" fillId="0" borderId="10" xfId="0" applyNumberFormat="1" applyFont="1" applyBorder="1" applyAlignment="1">
      <alignment horizontal="center" vertical="center"/>
    </xf>
    <xf numFmtId="0" fontId="43" fillId="0" borderId="1" xfId="0" applyFont="1" applyBorder="1">
      <alignment vertical="center"/>
    </xf>
    <xf numFmtId="41" fontId="103" fillId="0" borderId="73" xfId="1867" applyFont="1" applyBorder="1" applyAlignment="1">
      <alignment horizontal="center" vertical="center"/>
    </xf>
    <xf numFmtId="0" fontId="43" fillId="0" borderId="5" xfId="1732" applyNumberFormat="1" applyFont="1" applyBorder="1" applyAlignment="1">
      <alignment horizontal="center" vertical="top"/>
    </xf>
    <xf numFmtId="0" fontId="43" fillId="28" borderId="5" xfId="1732" applyNumberFormat="1" applyFont="1" applyFill="1" applyBorder="1" applyAlignment="1">
      <alignment horizontal="center" vertical="top"/>
    </xf>
    <xf numFmtId="0" fontId="43" fillId="0" borderId="5" xfId="1732" quotePrefix="1" applyNumberFormat="1" applyFont="1" applyBorder="1" applyAlignment="1">
      <alignment horizontal="center" vertical="top" shrinkToFit="1"/>
    </xf>
    <xf numFmtId="0" fontId="101" fillId="0" borderId="54" xfId="0" applyFont="1" applyBorder="1" applyAlignment="1">
      <alignment horizontal="center" vertical="center"/>
    </xf>
    <xf numFmtId="0" fontId="42" fillId="0" borderId="74" xfId="0" applyFont="1" applyBorder="1" applyAlignment="1">
      <alignment horizontal="center" vertical="center"/>
    </xf>
    <xf numFmtId="0" fontId="42" fillId="0" borderId="68" xfId="0" applyFont="1" applyBorder="1" applyAlignment="1">
      <alignment horizontal="center" vertical="center"/>
    </xf>
    <xf numFmtId="2" fontId="101" fillId="0" borderId="10" xfId="0" applyNumberFormat="1" applyFont="1" applyBorder="1" applyAlignment="1">
      <alignment horizontal="center" vertical="center"/>
    </xf>
    <xf numFmtId="0" fontId="42" fillId="0" borderId="50" xfId="0" applyFont="1" applyBorder="1" applyAlignment="1">
      <alignment horizontal="center" vertical="center"/>
    </xf>
    <xf numFmtId="187" fontId="129" fillId="0" borderId="5" xfId="2563" applyNumberFormat="1" applyFont="1" applyFill="1" applyBorder="1" applyAlignment="1">
      <alignment vertical="center"/>
    </xf>
    <xf numFmtId="246" fontId="129" fillId="0" borderId="5" xfId="2563" applyNumberFormat="1" applyFont="1" applyFill="1" applyBorder="1" applyAlignment="1">
      <alignment horizontal="center" vertical="center"/>
    </xf>
    <xf numFmtId="0" fontId="128" fillId="0" borderId="0" xfId="2563" applyFont="1" applyBorder="1" applyAlignment="1">
      <alignment horizontal="left" vertical="center"/>
    </xf>
    <xf numFmtId="9" fontId="128" fillId="0" borderId="0" xfId="2563" applyNumberFormat="1" applyFont="1" applyBorder="1" applyAlignment="1">
      <alignment horizontal="center" vertical="center"/>
    </xf>
    <xf numFmtId="0" fontId="101" fillId="0" borderId="0" xfId="2563" applyFont="1" applyBorder="1" applyAlignment="1">
      <alignment horizontal="left" vertical="center"/>
    </xf>
    <xf numFmtId="9" fontId="101" fillId="0" borderId="0" xfId="2563" applyNumberFormat="1" applyFont="1" applyBorder="1" applyAlignment="1">
      <alignment horizontal="center" vertical="center"/>
    </xf>
    <xf numFmtId="0" fontId="128" fillId="0" borderId="0" xfId="2563" applyFont="1" applyBorder="1" applyAlignment="1">
      <alignment horizontal="center"/>
    </xf>
    <xf numFmtId="9" fontId="128" fillId="0" borderId="0" xfId="1713" applyFont="1" applyBorder="1" applyAlignment="1">
      <alignment horizontal="center"/>
    </xf>
    <xf numFmtId="185" fontId="128" fillId="0" borderId="0" xfId="2563" applyNumberFormat="1" applyFont="1" applyBorder="1" applyAlignment="1">
      <alignment horizontal="center"/>
    </xf>
    <xf numFmtId="0" fontId="150" fillId="0" borderId="75" xfId="0" applyFont="1" applyBorder="1" applyAlignment="1">
      <alignment horizontal="center" vertical="center" wrapText="1"/>
    </xf>
    <xf numFmtId="0" fontId="150" fillId="0" borderId="76" xfId="0" applyFont="1" applyBorder="1" applyAlignment="1">
      <alignment horizontal="center" vertical="center" wrapText="1"/>
    </xf>
    <xf numFmtId="9" fontId="150" fillId="0" borderId="76" xfId="0" applyNumberFormat="1" applyFont="1" applyBorder="1" applyAlignment="1">
      <alignment horizontal="center" vertical="center" wrapText="1"/>
    </xf>
    <xf numFmtId="187" fontId="101" fillId="0" borderId="14" xfId="2563" applyNumberFormat="1" applyFont="1" applyBorder="1" applyAlignment="1">
      <alignment horizontal="center" vertical="center"/>
    </xf>
    <xf numFmtId="2" fontId="103" fillId="0" borderId="23" xfId="0" applyNumberFormat="1" applyFont="1" applyBorder="1" applyAlignment="1">
      <alignment horizontal="center" vertical="center"/>
    </xf>
    <xf numFmtId="41" fontId="103" fillId="0" borderId="23" xfId="0" applyNumberFormat="1" applyFont="1" applyBorder="1" applyAlignment="1">
      <alignment horizontal="center" vertical="center"/>
    </xf>
    <xf numFmtId="41" fontId="103" fillId="0" borderId="23" xfId="1867" applyFont="1" applyBorder="1" applyAlignment="1">
      <alignment horizontal="center" vertical="center"/>
    </xf>
    <xf numFmtId="0" fontId="103" fillId="0" borderId="23" xfId="0" applyFont="1" applyBorder="1" applyAlignment="1">
      <alignment horizontal="center" vertical="center"/>
    </xf>
    <xf numFmtId="0" fontId="103" fillId="0" borderId="0" xfId="0" applyFont="1" applyBorder="1" applyAlignment="1">
      <alignment horizontal="center" vertical="center"/>
    </xf>
    <xf numFmtId="41" fontId="103" fillId="0" borderId="0" xfId="1867" applyFont="1" applyBorder="1" applyAlignment="1">
      <alignment horizontal="center" vertical="center"/>
    </xf>
    <xf numFmtId="0" fontId="151" fillId="0" borderId="0" xfId="0" applyFont="1" applyAlignment="1">
      <alignment horizontal="left" vertical="center"/>
    </xf>
    <xf numFmtId="41" fontId="128" fillId="0" borderId="14" xfId="1867" applyFont="1" applyBorder="1" applyAlignment="1">
      <alignment horizontal="center" vertical="center"/>
    </xf>
    <xf numFmtId="3" fontId="101" fillId="0" borderId="10" xfId="0" applyNumberFormat="1" applyFont="1" applyBorder="1" applyAlignment="1">
      <alignment horizontal="center" vertical="center" wrapText="1"/>
    </xf>
    <xf numFmtId="198" fontId="101" fillId="0" borderId="54" xfId="0" applyNumberFormat="1" applyFont="1" applyBorder="1" applyAlignment="1">
      <alignment horizontal="center" vertical="center" wrapText="1"/>
    </xf>
    <xf numFmtId="247" fontId="42" fillId="0" borderId="0" xfId="0" applyNumberFormat="1" applyFont="1" applyBorder="1" applyAlignment="1">
      <alignment horizontal="center" vertical="center"/>
    </xf>
    <xf numFmtId="0" fontId="43" fillId="0" borderId="1" xfId="0" applyFont="1" applyBorder="1" applyAlignment="1">
      <alignment horizontal="distributed" vertical="center" indent="1"/>
    </xf>
    <xf numFmtId="43" fontId="49" fillId="0" borderId="0" xfId="0" applyNumberFormat="1" applyFont="1" applyFill="1" applyBorder="1" applyAlignment="1">
      <alignment horizontal="center" vertical="center"/>
    </xf>
    <xf numFmtId="247" fontId="48" fillId="0" borderId="0" xfId="0" applyNumberFormat="1" applyFont="1" applyBorder="1" applyAlignment="1">
      <alignment horizontal="center" vertical="center"/>
    </xf>
    <xf numFmtId="41" fontId="43" fillId="18" borderId="0" xfId="0" applyNumberFormat="1" applyFont="1" applyFill="1" applyAlignment="1">
      <alignment horizontal="center" vertical="center"/>
    </xf>
    <xf numFmtId="248" fontId="152" fillId="0" borderId="77" xfId="2411" applyNumberFormat="1" applyFont="1" applyFill="1" applyBorder="1" applyAlignment="1">
      <alignment horizontal="center" vertical="center" shrinkToFit="1"/>
    </xf>
    <xf numFmtId="249" fontId="43" fillId="0" borderId="0" xfId="2475" applyNumberFormat="1" applyFont="1">
      <alignment vertical="center"/>
    </xf>
    <xf numFmtId="249" fontId="43" fillId="0" borderId="0" xfId="2475" applyNumberFormat="1" applyFont="1" applyBorder="1">
      <alignment vertical="center"/>
    </xf>
    <xf numFmtId="249" fontId="43" fillId="18" borderId="0" xfId="2475" applyNumberFormat="1" applyFont="1" applyFill="1">
      <alignment vertical="center"/>
    </xf>
    <xf numFmtId="249" fontId="43" fillId="27" borderId="0" xfId="2475" applyNumberFormat="1" applyFont="1" applyFill="1">
      <alignment vertical="center"/>
    </xf>
    <xf numFmtId="249" fontId="43" fillId="0" borderId="0" xfId="1867" applyNumberFormat="1" applyFont="1" applyFill="1" applyBorder="1" applyAlignment="1">
      <alignment vertical="center"/>
    </xf>
    <xf numFmtId="249" fontId="43" fillId="0" borderId="0" xfId="2475" applyNumberFormat="1" applyFont="1" applyAlignment="1">
      <alignment horizontal="center" vertical="center"/>
    </xf>
    <xf numFmtId="249" fontId="43" fillId="0" borderId="0" xfId="2475" applyNumberFormat="1" applyFont="1" applyBorder="1" applyAlignment="1">
      <alignment horizontal="center" vertical="center"/>
    </xf>
    <xf numFmtId="249" fontId="43" fillId="18" borderId="0" xfId="2475" applyNumberFormat="1" applyFont="1" applyFill="1" applyAlignment="1">
      <alignment horizontal="center" vertical="center"/>
    </xf>
    <xf numFmtId="249" fontId="43" fillId="27" borderId="0" xfId="2475" applyNumberFormat="1" applyFont="1" applyFill="1" applyAlignment="1">
      <alignment horizontal="center" vertical="center"/>
    </xf>
    <xf numFmtId="0" fontId="43" fillId="0" borderId="0" xfId="2475" applyFont="1" applyAlignment="1">
      <alignment horizontal="center" vertical="center"/>
    </xf>
    <xf numFmtId="0" fontId="43" fillId="0" borderId="0" xfId="2475" applyFont="1" applyBorder="1" applyAlignment="1">
      <alignment horizontal="center" vertical="center"/>
    </xf>
    <xf numFmtId="0" fontId="43" fillId="18" borderId="0" xfId="2475" applyFont="1" applyFill="1" applyAlignment="1">
      <alignment horizontal="center" vertical="center"/>
    </xf>
    <xf numFmtId="184" fontId="46" fillId="18" borderId="14" xfId="0" applyNumberFormat="1" applyFont="1" applyFill="1" applyBorder="1" applyAlignment="1">
      <alignment vertical="center"/>
    </xf>
    <xf numFmtId="0" fontId="53" fillId="18" borderId="14" xfId="0" applyFont="1" applyFill="1" applyBorder="1" applyAlignment="1">
      <alignment horizontal="center" vertical="center" wrapText="1"/>
    </xf>
    <xf numFmtId="0" fontId="42" fillId="18" borderId="14" xfId="0" applyFont="1" applyFill="1" applyBorder="1" applyAlignment="1">
      <alignment horizontal="center" vertical="center"/>
    </xf>
    <xf numFmtId="0" fontId="42" fillId="18" borderId="14" xfId="0" applyFont="1" applyFill="1" applyBorder="1" applyAlignment="1">
      <alignment horizontal="center" vertical="center" wrapText="1"/>
    </xf>
    <xf numFmtId="41" fontId="42" fillId="18" borderId="14" xfId="0" applyNumberFormat="1" applyFont="1" applyFill="1" applyBorder="1" applyAlignment="1">
      <alignment vertical="center" wrapText="1"/>
    </xf>
    <xf numFmtId="2" fontId="43" fillId="0" borderId="0" xfId="0" applyNumberFormat="1" applyFont="1" applyBorder="1" applyAlignment="1">
      <alignment horizontal="center" vertical="center"/>
    </xf>
    <xf numFmtId="0" fontId="45" fillId="0" borderId="35" xfId="0" applyFont="1" applyBorder="1" applyAlignment="1">
      <alignment horizontal="center" vertical="center" shrinkToFit="1"/>
    </xf>
    <xf numFmtId="9" fontId="101" fillId="0" borderId="0" xfId="1713" applyFont="1" applyAlignment="1">
      <alignment horizontal="center"/>
    </xf>
    <xf numFmtId="0" fontId="48" fillId="0" borderId="0" xfId="0" applyFont="1">
      <alignment vertical="center"/>
    </xf>
    <xf numFmtId="41" fontId="103" fillId="0" borderId="31" xfId="1867" applyFont="1" applyBorder="1" applyAlignment="1">
      <alignment horizontal="center" vertical="center"/>
    </xf>
    <xf numFmtId="2" fontId="49" fillId="0" borderId="78" xfId="0" applyNumberFormat="1" applyFont="1" applyBorder="1" applyAlignment="1">
      <alignment horizontal="center" vertical="center"/>
    </xf>
    <xf numFmtId="41" fontId="49" fillId="0" borderId="38" xfId="1867" applyFont="1" applyBorder="1" applyAlignment="1">
      <alignment horizontal="center" vertical="center"/>
    </xf>
    <xf numFmtId="0" fontId="49" fillId="0" borderId="79" xfId="0" applyFont="1" applyBorder="1" applyAlignment="1">
      <alignment horizontal="center" vertical="center"/>
    </xf>
    <xf numFmtId="251" fontId="103" fillId="0" borderId="55" xfId="1718" applyNumberFormat="1" applyFont="1" applyBorder="1" applyAlignment="1">
      <alignment horizontal="right" vertical="center" indent="1"/>
    </xf>
    <xf numFmtId="198" fontId="42" fillId="0" borderId="0" xfId="0" applyNumberFormat="1" applyFont="1">
      <alignment vertical="center"/>
    </xf>
    <xf numFmtId="195" fontId="42" fillId="0" borderId="0" xfId="0" applyNumberFormat="1" applyFont="1">
      <alignment vertical="center"/>
    </xf>
    <xf numFmtId="204" fontId="69" fillId="0" borderId="28" xfId="2458" applyNumberFormat="1" applyFont="1" applyBorder="1" applyAlignment="1">
      <alignment horizontal="right" vertical="distributed" indent="1"/>
    </xf>
    <xf numFmtId="0" fontId="41" fillId="0" borderId="0" xfId="0" applyFont="1" applyBorder="1" applyAlignment="1">
      <alignment vertical="distributed"/>
    </xf>
    <xf numFmtId="41" fontId="101" fillId="0" borderId="30" xfId="1867" applyFont="1" applyBorder="1" applyAlignment="1">
      <alignment horizontal="center" vertical="center"/>
    </xf>
    <xf numFmtId="41" fontId="101" fillId="0" borderId="31" xfId="1867" applyFont="1" applyBorder="1" applyAlignment="1">
      <alignment horizontal="center" vertical="center"/>
    </xf>
    <xf numFmtId="0" fontId="101" fillId="0" borderId="30" xfId="2563" applyFont="1" applyBorder="1" applyAlignment="1">
      <alignment horizontal="center" vertical="center"/>
    </xf>
    <xf numFmtId="0" fontId="101" fillId="0" borderId="31" xfId="2563" applyFont="1" applyBorder="1" applyAlignment="1">
      <alignment horizontal="center" vertical="center"/>
    </xf>
    <xf numFmtId="187" fontId="101" fillId="0" borderId="30" xfId="2563" applyNumberFormat="1" applyFont="1" applyBorder="1" applyAlignment="1">
      <alignment horizontal="center" vertical="center"/>
    </xf>
    <xf numFmtId="249" fontId="101" fillId="0" borderId="31" xfId="2563" applyNumberFormat="1" applyFont="1" applyBorder="1" applyAlignment="1">
      <alignment horizontal="center" vertical="center"/>
    </xf>
    <xf numFmtId="184" fontId="101" fillId="0" borderId="30" xfId="2563" applyNumberFormat="1" applyFont="1" applyBorder="1" applyAlignment="1">
      <alignment horizontal="center" vertical="center"/>
    </xf>
    <xf numFmtId="243" fontId="101" fillId="0" borderId="30" xfId="2563" applyNumberFormat="1" applyFont="1" applyBorder="1" applyAlignment="1">
      <alignment horizontal="center" vertical="center"/>
    </xf>
    <xf numFmtId="185" fontId="101" fillId="0" borderId="30" xfId="2563" applyNumberFormat="1" applyFont="1" applyBorder="1" applyAlignment="1">
      <alignment horizontal="center" vertical="center"/>
    </xf>
    <xf numFmtId="243" fontId="101" fillId="0" borderId="31" xfId="2563" applyNumberFormat="1" applyFont="1" applyBorder="1" applyAlignment="1">
      <alignment horizontal="right" vertical="center"/>
    </xf>
    <xf numFmtId="253" fontId="101" fillId="0" borderId="31" xfId="2563" applyNumberFormat="1" applyFont="1" applyBorder="1" applyAlignment="1">
      <alignment horizontal="center" vertical="center"/>
    </xf>
    <xf numFmtId="185" fontId="129" fillId="0" borderId="31" xfId="2563" applyNumberFormat="1" applyFont="1" applyBorder="1" applyAlignment="1">
      <alignment horizontal="center" vertical="center"/>
    </xf>
    <xf numFmtId="0" fontId="101" fillId="0" borderId="80" xfId="2563" applyFont="1" applyFill="1" applyBorder="1" applyAlignment="1">
      <alignment horizontal="center" vertical="center"/>
    </xf>
    <xf numFmtId="184" fontId="128" fillId="0" borderId="80" xfId="2563" applyNumberFormat="1" applyFont="1" applyBorder="1" applyAlignment="1">
      <alignment horizontal="center" vertical="center"/>
    </xf>
    <xf numFmtId="184" fontId="128" fillId="0" borderId="81" xfId="2563" applyNumberFormat="1" applyFont="1" applyBorder="1" applyAlignment="1">
      <alignment horizontal="center" vertical="center"/>
    </xf>
    <xf numFmtId="184" fontId="128" fillId="0" borderId="80" xfId="2563" applyNumberFormat="1" applyFont="1" applyFill="1" applyBorder="1" applyAlignment="1">
      <alignment horizontal="center" vertical="center"/>
    </xf>
    <xf numFmtId="185" fontId="128" fillId="0" borderId="77" xfId="2563" applyNumberFormat="1" applyFont="1" applyFill="1" applyBorder="1" applyAlignment="1">
      <alignment horizontal="center" vertical="center"/>
    </xf>
    <xf numFmtId="185" fontId="129" fillId="0" borderId="82" xfId="2563" applyNumberFormat="1" applyFont="1" applyBorder="1" applyAlignment="1">
      <alignment horizontal="center" vertical="center"/>
    </xf>
    <xf numFmtId="185" fontId="128" fillId="0" borderId="82" xfId="2563" applyNumberFormat="1" applyFont="1" applyBorder="1" applyAlignment="1">
      <alignment horizontal="center" vertical="center"/>
    </xf>
    <xf numFmtId="185" fontId="101" fillId="0" borderId="82" xfId="2563" applyNumberFormat="1" applyFont="1" applyBorder="1" applyAlignment="1">
      <alignment horizontal="center" vertical="center"/>
    </xf>
    <xf numFmtId="185" fontId="129" fillId="0" borderId="57" xfId="2563" applyNumberFormat="1" applyFont="1" applyBorder="1" applyAlignment="1">
      <alignment horizontal="center" vertical="center"/>
    </xf>
    <xf numFmtId="185" fontId="128" fillId="0" borderId="57" xfId="2563" applyNumberFormat="1" applyFont="1" applyBorder="1" applyAlignment="1">
      <alignment horizontal="center" vertical="center"/>
    </xf>
    <xf numFmtId="185" fontId="129" fillId="0" borderId="83" xfId="2563" applyNumberFormat="1" applyFont="1" applyBorder="1" applyAlignment="1">
      <alignment horizontal="center" vertical="center"/>
    </xf>
    <xf numFmtId="0" fontId="128" fillId="0" borderId="70" xfId="2563" applyFont="1" applyFill="1" applyBorder="1" applyAlignment="1">
      <alignment horizontal="center" vertical="center"/>
    </xf>
    <xf numFmtId="0" fontId="128" fillId="0" borderId="30" xfId="2563" applyFont="1" applyBorder="1" applyAlignment="1">
      <alignment horizontal="center" vertical="center"/>
    </xf>
    <xf numFmtId="41" fontId="128" fillId="0" borderId="30" xfId="1867" applyFont="1" applyBorder="1" applyAlignment="1">
      <alignment horizontal="center" vertical="center"/>
    </xf>
    <xf numFmtId="184" fontId="128" fillId="0" borderId="30" xfId="2563" applyNumberFormat="1" applyFont="1" applyBorder="1" applyAlignment="1">
      <alignment horizontal="center" vertical="center"/>
    </xf>
    <xf numFmtId="243" fontId="128" fillId="0" borderId="31" xfId="2563" applyNumberFormat="1" applyFont="1" applyBorder="1" applyAlignment="1">
      <alignment horizontal="center" vertical="center"/>
    </xf>
    <xf numFmtId="192" fontId="128" fillId="0" borderId="30" xfId="2563" applyNumberFormat="1" applyFont="1" applyBorder="1" applyAlignment="1">
      <alignment horizontal="center" vertical="center"/>
    </xf>
    <xf numFmtId="243" fontId="128" fillId="0" borderId="30" xfId="2563" applyNumberFormat="1" applyFont="1" applyBorder="1" applyAlignment="1">
      <alignment horizontal="center" vertical="center"/>
    </xf>
    <xf numFmtId="192" fontId="101" fillId="0" borderId="30" xfId="2563" applyNumberFormat="1" applyFont="1" applyFill="1" applyBorder="1" applyAlignment="1">
      <alignment horizontal="center" vertical="center"/>
    </xf>
    <xf numFmtId="184" fontId="128" fillId="0" borderId="72" xfId="2563" applyNumberFormat="1" applyFont="1" applyBorder="1" applyAlignment="1">
      <alignment horizontal="center" vertical="center"/>
    </xf>
    <xf numFmtId="0" fontId="128" fillId="0" borderId="31" xfId="2563" applyFont="1" applyBorder="1" applyAlignment="1">
      <alignment horizontal="center" vertical="center"/>
    </xf>
    <xf numFmtId="0" fontId="101" fillId="0" borderId="30" xfId="2563" applyFont="1" applyFill="1" applyBorder="1" applyAlignment="1">
      <alignment horizontal="center" vertical="center"/>
    </xf>
    <xf numFmtId="0" fontId="128" fillId="0" borderId="72" xfId="2563" applyFont="1" applyBorder="1" applyAlignment="1">
      <alignment horizontal="center" vertical="center"/>
    </xf>
    <xf numFmtId="187" fontId="128" fillId="0" borderId="51" xfId="2563" applyNumberFormat="1" applyFont="1" applyFill="1" applyBorder="1" applyAlignment="1">
      <alignment horizontal="center" vertical="center"/>
    </xf>
    <xf numFmtId="187" fontId="128" fillId="0" borderId="30" xfId="2563" applyNumberFormat="1" applyFont="1" applyBorder="1" applyAlignment="1">
      <alignment horizontal="center" vertical="center"/>
    </xf>
    <xf numFmtId="0" fontId="128" fillId="0" borderId="31" xfId="2563" applyNumberFormat="1" applyFont="1" applyBorder="1" applyAlignment="1">
      <alignment horizontal="center" vertical="center"/>
    </xf>
    <xf numFmtId="0" fontId="128" fillId="0" borderId="31" xfId="1713" applyNumberFormat="1" applyFont="1" applyBorder="1" applyAlignment="1">
      <alignment horizontal="center" vertical="center"/>
    </xf>
    <xf numFmtId="2" fontId="128" fillId="0" borderId="30" xfId="1713" applyNumberFormat="1" applyFont="1" applyBorder="1" applyAlignment="1">
      <alignment horizontal="center" vertical="center"/>
    </xf>
    <xf numFmtId="0" fontId="128" fillId="0" borderId="30" xfId="1713" applyNumberFormat="1" applyFont="1" applyFill="1" applyBorder="1" applyAlignment="1">
      <alignment horizontal="center" vertical="center"/>
    </xf>
    <xf numFmtId="244" fontId="101" fillId="0" borderId="30" xfId="2563" applyNumberFormat="1" applyFont="1" applyFill="1" applyBorder="1" applyAlignment="1">
      <alignment horizontal="center" vertical="center"/>
    </xf>
    <xf numFmtId="187" fontId="128" fillId="0" borderId="72" xfId="2563" applyNumberFormat="1" applyFont="1" applyBorder="1" applyAlignment="1">
      <alignment horizontal="center" vertical="center"/>
    </xf>
    <xf numFmtId="0" fontId="128" fillId="0" borderId="51" xfId="2563" applyFont="1" applyFill="1" applyBorder="1" applyAlignment="1">
      <alignment horizontal="center" vertical="center"/>
    </xf>
    <xf numFmtId="184" fontId="128" fillId="0" borderId="31" xfId="2563" applyNumberFormat="1" applyFont="1" applyBorder="1" applyAlignment="1">
      <alignment horizontal="center" vertical="center"/>
    </xf>
    <xf numFmtId="185" fontId="128" fillId="0" borderId="51" xfId="2563" applyNumberFormat="1" applyFont="1" applyFill="1" applyBorder="1" applyAlignment="1">
      <alignment horizontal="center" vertical="center"/>
    </xf>
    <xf numFmtId="239" fontId="128" fillId="0" borderId="31" xfId="2563" applyNumberFormat="1" applyFont="1" applyBorder="1" applyAlignment="1">
      <alignment horizontal="center" vertical="center"/>
    </xf>
    <xf numFmtId="185" fontId="128" fillId="0" borderId="30" xfId="2563" applyNumberFormat="1" applyFont="1" applyFill="1" applyBorder="1" applyAlignment="1">
      <alignment horizontal="center" vertical="center"/>
    </xf>
    <xf numFmtId="185" fontId="101" fillId="0" borderId="30" xfId="2563" applyNumberFormat="1" applyFont="1" applyFill="1" applyBorder="1" applyAlignment="1">
      <alignment horizontal="center" vertical="center"/>
    </xf>
    <xf numFmtId="0" fontId="130" fillId="0" borderId="30" xfId="2563" applyFont="1" applyBorder="1" applyAlignment="1">
      <alignment horizontal="center" vertical="center" wrapText="1"/>
    </xf>
    <xf numFmtId="0" fontId="101" fillId="0" borderId="30" xfId="2563" applyFont="1" applyBorder="1" applyAlignment="1">
      <alignment horizontal="center" vertical="center" wrapText="1"/>
    </xf>
    <xf numFmtId="0" fontId="128" fillId="0" borderId="30" xfId="2563" applyFont="1" applyFill="1" applyBorder="1" applyAlignment="1">
      <alignment horizontal="center" vertical="center"/>
    </xf>
    <xf numFmtId="9" fontId="128" fillId="0" borderId="70" xfId="1713" applyFont="1" applyFill="1" applyBorder="1" applyAlignment="1">
      <alignment horizontal="center" vertical="center"/>
    </xf>
    <xf numFmtId="9" fontId="128" fillId="0" borderId="30" xfId="1713" applyFont="1" applyBorder="1" applyAlignment="1">
      <alignment horizontal="center" vertical="center"/>
    </xf>
    <xf numFmtId="9" fontId="128" fillId="0" borderId="31" xfId="1713" applyFont="1" applyBorder="1" applyAlignment="1">
      <alignment horizontal="center" vertical="center"/>
    </xf>
    <xf numFmtId="9" fontId="128" fillId="0" borderId="72" xfId="1713" applyFont="1" applyBorder="1" applyAlignment="1">
      <alignment horizontal="center" vertical="center"/>
    </xf>
    <xf numFmtId="9" fontId="128" fillId="0" borderId="30" xfId="1713" applyFont="1" applyFill="1" applyBorder="1" applyAlignment="1">
      <alignment horizontal="center" vertical="center"/>
    </xf>
    <xf numFmtId="9" fontId="101" fillId="0" borderId="30" xfId="1713" applyFont="1" applyFill="1" applyBorder="1" applyAlignment="1">
      <alignment horizontal="center" vertical="center"/>
    </xf>
    <xf numFmtId="248" fontId="152" fillId="0" borderId="70" xfId="2411" applyNumberFormat="1" applyFont="1" applyFill="1" applyBorder="1" applyAlignment="1">
      <alignment horizontal="center" vertical="center" shrinkToFit="1"/>
    </xf>
    <xf numFmtId="185" fontId="101" fillId="0" borderId="30" xfId="2563" applyNumberFormat="1" applyFont="1" applyBorder="1" applyAlignment="1">
      <alignment vertical="center" wrapText="1"/>
    </xf>
    <xf numFmtId="185" fontId="153" fillId="0" borderId="30" xfId="2563" applyNumberFormat="1" applyFont="1" applyBorder="1" applyAlignment="1">
      <alignment vertical="center" wrapText="1"/>
    </xf>
    <xf numFmtId="184" fontId="128" fillId="0" borderId="51" xfId="2563" applyNumberFormat="1" applyFont="1" applyBorder="1" applyAlignment="1">
      <alignment horizontal="center" vertical="center"/>
    </xf>
    <xf numFmtId="185" fontId="128" fillId="0" borderId="51" xfId="2563" applyNumberFormat="1" applyFont="1" applyBorder="1" applyAlignment="1">
      <alignment horizontal="center" vertical="center"/>
    </xf>
    <xf numFmtId="0" fontId="128" fillId="0" borderId="51" xfId="2563" applyFont="1" applyBorder="1" applyAlignment="1">
      <alignment horizontal="center" vertical="center"/>
    </xf>
    <xf numFmtId="9" fontId="128" fillId="0" borderId="51" xfId="1713" applyFont="1" applyBorder="1" applyAlignment="1">
      <alignment horizontal="center" vertical="center"/>
    </xf>
    <xf numFmtId="0" fontId="128" fillId="0" borderId="58" xfId="2563" applyFont="1" applyBorder="1" applyAlignment="1">
      <alignment horizontal="center" vertical="center"/>
    </xf>
    <xf numFmtId="185" fontId="128" fillId="0" borderId="76" xfId="2563" applyNumberFormat="1" applyFont="1" applyBorder="1" applyAlignment="1">
      <alignment horizontal="center"/>
    </xf>
    <xf numFmtId="9" fontId="150" fillId="0" borderId="76" xfId="1713" applyFont="1" applyBorder="1" applyAlignment="1">
      <alignment horizontal="center" vertical="center" wrapText="1"/>
    </xf>
    <xf numFmtId="9" fontId="128" fillId="0" borderId="76" xfId="1713" applyFont="1" applyBorder="1" applyAlignment="1">
      <alignment horizontal="center"/>
    </xf>
    <xf numFmtId="201" fontId="45" fillId="0" borderId="21" xfId="1941" applyFont="1" applyBorder="1" applyAlignment="1">
      <alignment horizontal="left" vertical="center" indent="1"/>
    </xf>
    <xf numFmtId="0" fontId="154" fillId="0" borderId="0" xfId="2509" applyFont="1" applyAlignment="1">
      <alignment horizontal="center" vertical="center"/>
    </xf>
    <xf numFmtId="41" fontId="149" fillId="0" borderId="0" xfId="1867" applyFont="1">
      <alignment vertical="center"/>
    </xf>
    <xf numFmtId="0" fontId="101" fillId="0" borderId="30" xfId="1713" applyNumberFormat="1" applyFont="1" applyBorder="1" applyAlignment="1">
      <alignment horizontal="center" vertical="center"/>
    </xf>
    <xf numFmtId="0" fontId="45" fillId="0" borderId="30" xfId="2563" applyFont="1" applyBorder="1" applyAlignment="1">
      <alignment horizontal="center" vertical="center"/>
    </xf>
    <xf numFmtId="187" fontId="128" fillId="0" borderId="70" xfId="2563" applyNumberFormat="1" applyFont="1" applyFill="1" applyBorder="1" applyAlignment="1">
      <alignment horizontal="center" vertical="center"/>
    </xf>
    <xf numFmtId="0" fontId="101" fillId="0" borderId="30" xfId="2563" applyFont="1" applyBorder="1" applyAlignment="1">
      <alignment vertical="center"/>
    </xf>
    <xf numFmtId="184" fontId="128" fillId="0" borderId="30" xfId="2563" applyNumberFormat="1" applyFont="1" applyFill="1" applyBorder="1" applyAlignment="1">
      <alignment horizontal="center" vertical="center"/>
    </xf>
    <xf numFmtId="187" fontId="128" fillId="0" borderId="51" xfId="2563" applyNumberFormat="1" applyFont="1" applyBorder="1" applyAlignment="1">
      <alignment horizontal="center" vertical="center"/>
    </xf>
    <xf numFmtId="0" fontId="43" fillId="0" borderId="1" xfId="2340" applyNumberFormat="1" applyFont="1" applyFill="1" applyBorder="1" applyAlignment="1">
      <alignment horizontal="center" vertical="center"/>
    </xf>
    <xf numFmtId="0" fontId="43" fillId="0" borderId="1" xfId="2340" applyFont="1" applyFill="1" applyBorder="1" applyAlignment="1">
      <alignment horizontal="center" vertical="center"/>
    </xf>
    <xf numFmtId="184" fontId="43" fillId="0" borderId="1" xfId="1944" applyNumberFormat="1" applyFont="1" applyFill="1" applyBorder="1" applyAlignment="1">
      <alignment horizontal="center" vertical="center"/>
    </xf>
    <xf numFmtId="184" fontId="43" fillId="0" borderId="1" xfId="1867" applyNumberFormat="1" applyFont="1" applyFill="1" applyBorder="1" applyAlignment="1">
      <alignment horizontal="center" vertical="center"/>
    </xf>
    <xf numFmtId="0" fontId="43" fillId="0" borderId="1" xfId="1867" applyNumberFormat="1" applyFont="1" applyFill="1" applyBorder="1" applyAlignment="1">
      <alignment horizontal="center" vertical="center" shrinkToFit="1"/>
    </xf>
    <xf numFmtId="0" fontId="43" fillId="0" borderId="1" xfId="1867" quotePrefix="1" applyNumberFormat="1" applyFont="1" applyFill="1" applyBorder="1" applyAlignment="1">
      <alignment horizontal="center" vertical="center" shrinkToFit="1"/>
    </xf>
    <xf numFmtId="0" fontId="43" fillId="0" borderId="1" xfId="2340" applyFont="1" applyFill="1" applyBorder="1" applyAlignment="1">
      <alignment horizontal="left" vertical="center" shrinkToFit="1"/>
    </xf>
    <xf numFmtId="0" fontId="43" fillId="0" borderId="1" xfId="2340" applyFont="1" applyFill="1" applyBorder="1" applyAlignment="1">
      <alignment horizontal="center" vertical="center" shrinkToFit="1"/>
    </xf>
    <xf numFmtId="0" fontId="43" fillId="0" borderId="1" xfId="2475" applyFont="1" applyFill="1" applyBorder="1" applyAlignment="1">
      <alignment horizontal="center" vertical="center" shrinkToFit="1"/>
    </xf>
    <xf numFmtId="184" fontId="43" fillId="0" borderId="1" xfId="1867" applyNumberFormat="1" applyFont="1" applyFill="1" applyBorder="1" applyAlignment="1">
      <alignment horizontal="center" vertical="center" shrinkToFit="1"/>
    </xf>
    <xf numFmtId="250" fontId="43" fillId="0" borderId="1" xfId="2340" applyNumberFormat="1" applyFont="1" applyFill="1" applyBorder="1" applyAlignment="1">
      <alignment horizontal="center" vertical="center"/>
    </xf>
    <xf numFmtId="241" fontId="49" fillId="18" borderId="1" xfId="2475" applyNumberFormat="1" applyFont="1" applyFill="1" applyBorder="1" applyAlignment="1">
      <alignment horizontal="center" vertical="center"/>
    </xf>
    <xf numFmtId="194" fontId="49" fillId="18" borderId="1" xfId="2475" applyNumberFormat="1" applyFont="1" applyFill="1" applyBorder="1" applyAlignment="1">
      <alignment horizontal="right" vertical="center"/>
    </xf>
    <xf numFmtId="184" fontId="49" fillId="18" borderId="1" xfId="2475" applyNumberFormat="1" applyFont="1" applyFill="1" applyBorder="1" applyAlignment="1">
      <alignment horizontal="center" vertical="center" shrinkToFit="1"/>
    </xf>
    <xf numFmtId="194" fontId="49" fillId="18" borderId="1" xfId="1867" applyNumberFormat="1" applyFont="1" applyFill="1" applyBorder="1" applyAlignment="1">
      <alignment horizontal="center" vertical="center"/>
    </xf>
    <xf numFmtId="0" fontId="28" fillId="18" borderId="1" xfId="2340" applyNumberFormat="1" applyFont="1" applyFill="1" applyBorder="1" applyAlignment="1">
      <alignment horizontal="left" vertical="center" shrinkToFit="1"/>
    </xf>
    <xf numFmtId="43" fontId="43" fillId="0" borderId="0" xfId="2475" applyNumberFormat="1" applyFont="1" applyAlignment="1">
      <alignment horizontal="center" vertical="center"/>
    </xf>
    <xf numFmtId="0" fontId="53" fillId="16" borderId="14" xfId="0" applyFont="1" applyFill="1" applyBorder="1" applyAlignment="1">
      <alignment horizontal="center" vertical="center" wrapText="1"/>
    </xf>
    <xf numFmtId="0" fontId="42" fillId="16" borderId="14" xfId="0" applyFont="1" applyFill="1" applyBorder="1" applyAlignment="1">
      <alignment horizontal="center" vertical="center"/>
    </xf>
    <xf numFmtId="189" fontId="120" fillId="0" borderId="5" xfId="2400" applyNumberFormat="1" applyFont="1" applyBorder="1" applyAlignment="1">
      <alignment horizontal="center" vertical="center"/>
    </xf>
    <xf numFmtId="0" fontId="43" fillId="0" borderId="30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9" fontId="101" fillId="0" borderId="84" xfId="0" applyNumberFormat="1" applyFont="1" applyBorder="1" applyAlignment="1">
      <alignment horizontal="center" vertical="center"/>
    </xf>
    <xf numFmtId="9" fontId="101" fillId="0" borderId="85" xfId="0" applyNumberFormat="1" applyFont="1" applyBorder="1" applyAlignment="1">
      <alignment horizontal="center" vertical="center"/>
    </xf>
    <xf numFmtId="9" fontId="101" fillId="0" borderId="86" xfId="0" applyNumberFormat="1" applyFont="1" applyBorder="1" applyAlignment="1">
      <alignment horizontal="center" vertical="center"/>
    </xf>
    <xf numFmtId="9" fontId="101" fillId="0" borderId="85" xfId="0" applyNumberFormat="1" applyFont="1" applyBorder="1" applyAlignment="1">
      <alignment vertical="center"/>
    </xf>
    <xf numFmtId="2" fontId="101" fillId="0" borderId="85" xfId="0" applyNumberFormat="1" applyFont="1" applyBorder="1" applyAlignment="1">
      <alignment horizontal="center" vertical="center"/>
    </xf>
    <xf numFmtId="0" fontId="101" fillId="0" borderId="87" xfId="0" applyFont="1" applyBorder="1" applyAlignment="1">
      <alignment horizontal="center" vertical="center"/>
    </xf>
    <xf numFmtId="236" fontId="42" fillId="0" borderId="88" xfId="2509" applyNumberFormat="1" applyFont="1" applyBorder="1" applyAlignment="1">
      <alignment horizontal="center" vertical="center"/>
    </xf>
    <xf numFmtId="201" fontId="42" fillId="0" borderId="89" xfId="2509" applyNumberFormat="1" applyFont="1" applyBorder="1" applyAlignment="1">
      <alignment horizontal="center" vertical="center"/>
    </xf>
    <xf numFmtId="201" fontId="42" fillId="0" borderId="73" xfId="2509" applyNumberFormat="1" applyFont="1" applyBorder="1" applyAlignment="1">
      <alignment horizontal="center" vertical="center"/>
    </xf>
    <xf numFmtId="236" fontId="42" fillId="0" borderId="90" xfId="2509" applyNumberFormat="1" applyFont="1" applyBorder="1" applyAlignment="1">
      <alignment horizontal="center" vertical="center"/>
    </xf>
    <xf numFmtId="201" fontId="42" fillId="0" borderId="91" xfId="2509" applyNumberFormat="1" applyFont="1" applyBorder="1" applyAlignment="1">
      <alignment horizontal="center" vertical="center"/>
    </xf>
    <xf numFmtId="201" fontId="42" fillId="0" borderId="30" xfId="2509" applyNumberFormat="1" applyFont="1" applyBorder="1" applyAlignment="1">
      <alignment horizontal="center" vertical="center"/>
    </xf>
    <xf numFmtId="201" fontId="42" fillId="0" borderId="90" xfId="2509" applyNumberFormat="1" applyFont="1" applyBorder="1" applyAlignment="1">
      <alignment horizontal="center" vertical="center"/>
    </xf>
    <xf numFmtId="236" fontId="46" fillId="0" borderId="92" xfId="2509" applyNumberFormat="1" applyFont="1" applyBorder="1" applyAlignment="1">
      <alignment horizontal="center" vertical="center"/>
    </xf>
    <xf numFmtId="201" fontId="46" fillId="0" borderId="93" xfId="2509" applyNumberFormat="1" applyFont="1" applyBorder="1" applyAlignment="1">
      <alignment horizontal="center" vertical="center"/>
    </xf>
    <xf numFmtId="201" fontId="46" fillId="0" borderId="94" xfId="2509" applyNumberFormat="1" applyFont="1" applyBorder="1" applyAlignment="1">
      <alignment horizontal="center" vertical="center"/>
    </xf>
    <xf numFmtId="41" fontId="43" fillId="0" borderId="0" xfId="0" applyNumberFormat="1" applyFont="1" applyFill="1" applyAlignment="1">
      <alignment horizontal="center" vertical="center"/>
    </xf>
    <xf numFmtId="0" fontId="53" fillId="0" borderId="68" xfId="0" applyFont="1" applyFill="1" applyBorder="1" applyAlignment="1">
      <alignment horizontal="center" vertical="center" wrapText="1"/>
    </xf>
    <xf numFmtId="0" fontId="42" fillId="0" borderId="68" xfId="0" applyFont="1" applyFill="1" applyBorder="1" applyAlignment="1">
      <alignment horizontal="center" vertical="center"/>
    </xf>
    <xf numFmtId="0" fontId="42" fillId="0" borderId="68" xfId="0" applyFont="1" applyFill="1" applyBorder="1" applyAlignment="1">
      <alignment horizontal="center" vertical="center" wrapText="1"/>
    </xf>
    <xf numFmtId="254" fontId="42" fillId="18" borderId="10" xfId="0" applyNumberFormat="1" applyFont="1" applyFill="1" applyBorder="1" applyAlignment="1">
      <alignment horizontal="center" vertical="center" wrapText="1"/>
    </xf>
    <xf numFmtId="200" fontId="103" fillId="0" borderId="0" xfId="0" applyNumberFormat="1" applyFont="1">
      <alignment vertical="center"/>
    </xf>
    <xf numFmtId="250" fontId="49" fillId="18" borderId="1" xfId="2340" applyNumberFormat="1" applyFont="1" applyFill="1" applyBorder="1" applyAlignment="1">
      <alignment horizontal="center" vertical="center"/>
    </xf>
    <xf numFmtId="184" fontId="49" fillId="18" borderId="1" xfId="1867" applyNumberFormat="1" applyFont="1" applyFill="1" applyBorder="1" applyAlignment="1">
      <alignment horizontal="center" vertical="center"/>
    </xf>
    <xf numFmtId="0" fontId="43" fillId="18" borderId="1" xfId="1867" quotePrefix="1" applyNumberFormat="1" applyFont="1" applyFill="1" applyBorder="1" applyAlignment="1">
      <alignment horizontal="center" vertical="center" shrinkToFit="1"/>
    </xf>
    <xf numFmtId="0" fontId="43" fillId="18" borderId="1" xfId="2340" applyFont="1" applyFill="1" applyBorder="1" applyAlignment="1">
      <alignment horizontal="left" vertical="center" shrinkToFit="1"/>
    </xf>
    <xf numFmtId="0" fontId="43" fillId="18" borderId="1" xfId="2340" applyFont="1" applyFill="1" applyBorder="1" applyAlignment="1">
      <alignment horizontal="center" vertical="center" shrinkToFit="1"/>
    </xf>
    <xf numFmtId="0" fontId="43" fillId="18" borderId="1" xfId="2475" applyFont="1" applyFill="1" applyBorder="1" applyAlignment="1">
      <alignment horizontal="center" vertical="center" shrinkToFit="1"/>
    </xf>
    <xf numFmtId="249" fontId="43" fillId="18" borderId="0" xfId="1867" applyNumberFormat="1" applyFont="1" applyFill="1" applyBorder="1" applyAlignment="1">
      <alignment vertical="center"/>
    </xf>
    <xf numFmtId="0" fontId="43" fillId="18" borderId="0" xfId="2340" applyFont="1" applyFill="1" applyBorder="1" applyAlignment="1">
      <alignment horizontal="center" vertical="center"/>
    </xf>
    <xf numFmtId="0" fontId="49" fillId="18" borderId="1" xfId="1867" quotePrefix="1" applyNumberFormat="1" applyFont="1" applyFill="1" applyBorder="1" applyAlignment="1">
      <alignment horizontal="center" vertical="center" shrinkToFit="1"/>
    </xf>
    <xf numFmtId="0" fontId="49" fillId="18" borderId="1" xfId="2340" applyFont="1" applyFill="1" applyBorder="1" applyAlignment="1">
      <alignment horizontal="left" vertical="center" shrinkToFit="1"/>
    </xf>
    <xf numFmtId="0" fontId="49" fillId="18" borderId="1" xfId="2340" applyFont="1" applyFill="1" applyBorder="1" applyAlignment="1">
      <alignment horizontal="center" vertical="center" shrinkToFit="1"/>
    </xf>
    <xf numFmtId="0" fontId="49" fillId="18" borderId="1" xfId="2475" applyFont="1" applyFill="1" applyBorder="1" applyAlignment="1">
      <alignment horizontal="center" vertical="center" shrinkToFit="1"/>
    </xf>
    <xf numFmtId="252" fontId="43" fillId="0" borderId="0" xfId="2400" applyNumberFormat="1" applyFont="1"/>
    <xf numFmtId="185" fontId="68" fillId="0" borderId="28" xfId="1871" applyNumberFormat="1" applyFont="1" applyBorder="1" applyAlignment="1">
      <alignment horizontal="left" vertical="distributed" indent="1"/>
    </xf>
    <xf numFmtId="201" fontId="46" fillId="0" borderId="92" xfId="2509" applyNumberFormat="1" applyFont="1" applyBorder="1" applyAlignment="1">
      <alignment horizontal="center" vertical="center"/>
    </xf>
    <xf numFmtId="194" fontId="43" fillId="18" borderId="1" xfId="2475" applyNumberFormat="1" applyFont="1" applyFill="1" applyBorder="1" applyAlignment="1">
      <alignment horizontal="center" vertical="center" wrapText="1"/>
    </xf>
    <xf numFmtId="41" fontId="43" fillId="0" borderId="95" xfId="1867" applyFont="1" applyBorder="1" applyAlignment="1">
      <alignment vertical="center"/>
    </xf>
    <xf numFmtId="205" fontId="103" fillId="0" borderId="55" xfId="1941" applyNumberFormat="1" applyFont="1" applyBorder="1" applyAlignment="1">
      <alignment horizontal="right" vertical="center" indent="1"/>
    </xf>
    <xf numFmtId="41" fontId="46" fillId="18" borderId="48" xfId="0" applyNumberFormat="1" applyFont="1" applyFill="1" applyBorder="1" applyAlignment="1">
      <alignment vertical="center" wrapText="1"/>
    </xf>
    <xf numFmtId="41" fontId="46" fillId="0" borderId="48" xfId="0" applyNumberFormat="1" applyFont="1" applyFill="1" applyBorder="1" applyAlignment="1">
      <alignment vertical="center" wrapText="1"/>
    </xf>
    <xf numFmtId="41" fontId="46" fillId="18" borderId="71" xfId="0" applyNumberFormat="1" applyFont="1" applyFill="1" applyBorder="1" applyAlignment="1">
      <alignment vertical="center" wrapText="1"/>
    </xf>
    <xf numFmtId="185" fontId="49" fillId="18" borderId="1" xfId="1867" applyNumberFormat="1" applyFont="1" applyFill="1" applyBorder="1" applyAlignment="1">
      <alignment horizontal="right" vertical="center"/>
    </xf>
    <xf numFmtId="185" fontId="43" fillId="0" borderId="1" xfId="1867" applyNumberFormat="1" applyFont="1" applyFill="1" applyBorder="1" applyAlignment="1">
      <alignment horizontal="right" vertical="center"/>
    </xf>
    <xf numFmtId="41" fontId="49" fillId="18" borderId="1" xfId="2475" applyNumberFormat="1" applyFont="1" applyFill="1" applyBorder="1" applyAlignment="1">
      <alignment horizontal="right" vertical="center"/>
    </xf>
    <xf numFmtId="41" fontId="49" fillId="18" borderId="1" xfId="1867" applyNumberFormat="1" applyFont="1" applyFill="1" applyBorder="1" applyAlignment="1">
      <alignment horizontal="center" vertical="center"/>
    </xf>
    <xf numFmtId="41" fontId="43" fillId="0" borderId="1" xfId="1867" applyNumberFormat="1" applyFont="1" applyFill="1" applyBorder="1" applyAlignment="1">
      <alignment horizontal="center" vertical="center"/>
    </xf>
    <xf numFmtId="41" fontId="103" fillId="0" borderId="0" xfId="0" applyNumberFormat="1" applyFont="1">
      <alignment vertical="center"/>
    </xf>
    <xf numFmtId="41" fontId="103" fillId="0" borderId="0" xfId="1867" applyFont="1">
      <alignment vertical="center"/>
    </xf>
    <xf numFmtId="0" fontId="43" fillId="0" borderId="53" xfId="1732" applyNumberFormat="1" applyFont="1" applyBorder="1" applyAlignment="1">
      <alignment horizontal="center" vertical="center"/>
    </xf>
    <xf numFmtId="0" fontId="46" fillId="16" borderId="96" xfId="0" applyFont="1" applyFill="1" applyBorder="1" applyAlignment="1">
      <alignment horizontal="center" vertical="center"/>
    </xf>
    <xf numFmtId="184" fontId="46" fillId="16" borderId="97" xfId="0" applyNumberFormat="1" applyFont="1" applyFill="1" applyBorder="1" applyAlignment="1">
      <alignment vertical="center"/>
    </xf>
    <xf numFmtId="0" fontId="135" fillId="16" borderId="97" xfId="0" applyFont="1" applyFill="1" applyBorder="1" applyAlignment="1">
      <alignment horizontal="center" vertical="center"/>
    </xf>
    <xf numFmtId="0" fontId="46" fillId="16" borderId="97" xfId="0" applyFont="1" applyFill="1" applyBorder="1" applyAlignment="1">
      <alignment horizontal="center" vertical="center"/>
    </xf>
    <xf numFmtId="41" fontId="42" fillId="16" borderId="97" xfId="0" applyNumberFormat="1" applyFont="1" applyFill="1" applyBorder="1" applyAlignment="1">
      <alignment horizontal="center" vertical="center"/>
    </xf>
    <xf numFmtId="41" fontId="46" fillId="16" borderId="97" xfId="0" applyNumberFormat="1" applyFont="1" applyFill="1" applyBorder="1" applyAlignment="1">
      <alignment horizontal="center" vertical="center"/>
    </xf>
    <xf numFmtId="0" fontId="175" fillId="0" borderId="0" xfId="2458" applyBorder="1">
      <alignment vertical="center"/>
    </xf>
    <xf numFmtId="0" fontId="43" fillId="0" borderId="35" xfId="1732" applyNumberFormat="1" applyFont="1" applyBorder="1" applyAlignment="1">
      <alignment horizontal="center" vertical="center"/>
    </xf>
    <xf numFmtId="0" fontId="158" fillId="0" borderId="0" xfId="2447" applyFont="1"/>
    <xf numFmtId="0" fontId="159" fillId="0" borderId="0" xfId="2447" applyFont="1"/>
    <xf numFmtId="201" fontId="36" fillId="18" borderId="1" xfId="1946" applyFont="1" applyFill="1" applyBorder="1" applyAlignment="1">
      <alignment horizontal="center" vertical="center"/>
    </xf>
    <xf numFmtId="0" fontId="36" fillId="18" borderId="1" xfId="2447" applyFont="1" applyFill="1" applyBorder="1" applyAlignment="1">
      <alignment horizontal="center" vertical="center"/>
    </xf>
    <xf numFmtId="0" fontId="158" fillId="18" borderId="1" xfId="2447" applyFont="1" applyFill="1" applyBorder="1" applyAlignment="1">
      <alignment horizontal="center" vertical="center"/>
    </xf>
    <xf numFmtId="0" fontId="158" fillId="0" borderId="24" xfId="2447" applyFont="1" applyBorder="1"/>
    <xf numFmtId="0" fontId="158" fillId="31" borderId="25" xfId="2447" applyFont="1" applyFill="1" applyBorder="1"/>
    <xf numFmtId="201" fontId="159" fillId="31" borderId="25" xfId="1946" applyFont="1" applyFill="1" applyBorder="1"/>
    <xf numFmtId="0" fontId="158" fillId="0" borderId="26" xfId="2447" applyFont="1" applyBorder="1"/>
    <xf numFmtId="201" fontId="36" fillId="0" borderId="1" xfId="1946" applyFont="1" applyBorder="1" applyAlignment="1">
      <alignment horizontal="left" vertical="center"/>
    </xf>
    <xf numFmtId="0" fontId="36" fillId="0" borderId="1" xfId="2447" applyFont="1" applyBorder="1" applyAlignment="1">
      <alignment horizontal="left" vertical="center"/>
    </xf>
    <xf numFmtId="0" fontId="158" fillId="0" borderId="1" xfId="2447" applyFont="1" applyBorder="1" applyAlignment="1">
      <alignment horizontal="center" vertical="center"/>
    </xf>
    <xf numFmtId="0" fontId="158" fillId="0" borderId="27" xfId="2447" applyFont="1" applyBorder="1"/>
    <xf numFmtId="201" fontId="159" fillId="0" borderId="0" xfId="1946" applyFont="1"/>
    <xf numFmtId="0" fontId="158" fillId="0" borderId="28" xfId="2447" applyFont="1" applyBorder="1"/>
    <xf numFmtId="201" fontId="158" fillId="0" borderId="1" xfId="1946" applyFont="1" applyBorder="1" applyAlignment="1">
      <alignment horizontal="left" vertical="center"/>
    </xf>
    <xf numFmtId="0" fontId="158" fillId="0" borderId="1" xfId="2447" applyFont="1" applyBorder="1" applyAlignment="1">
      <alignment horizontal="left" vertical="center"/>
    </xf>
    <xf numFmtId="201" fontId="158" fillId="0" borderId="0" xfId="1946" applyFont="1"/>
    <xf numFmtId="0" fontId="158" fillId="31" borderId="0" xfId="2447" applyFont="1" applyFill="1"/>
    <xf numFmtId="201" fontId="158" fillId="31" borderId="0" xfId="1946" applyFont="1" applyFill="1"/>
    <xf numFmtId="0" fontId="159" fillId="0" borderId="28" xfId="2447" applyFont="1" applyBorder="1"/>
    <xf numFmtId="0" fontId="158" fillId="27" borderId="1" xfId="2447" applyFont="1" applyFill="1" applyBorder="1" applyAlignment="1">
      <alignment horizontal="left" vertical="center"/>
    </xf>
    <xf numFmtId="0" fontId="158" fillId="0" borderId="29" xfId="2447" applyFont="1" applyBorder="1"/>
    <xf numFmtId="0" fontId="158" fillId="0" borderId="11" xfId="2447" applyFont="1" applyBorder="1"/>
    <xf numFmtId="201" fontId="158" fillId="0" borderId="11" xfId="1946" applyFont="1" applyBorder="1"/>
    <xf numFmtId="0" fontId="158" fillId="0" borderId="13" xfId="2447" applyFont="1" applyBorder="1"/>
    <xf numFmtId="255" fontId="158" fillId="27" borderId="1" xfId="2447" applyNumberFormat="1" applyFont="1" applyFill="1" applyBorder="1" applyAlignment="1">
      <alignment horizontal="left" vertical="center"/>
    </xf>
    <xf numFmtId="255" fontId="158" fillId="0" borderId="1" xfId="2447" applyNumberFormat="1" applyFont="1" applyBorder="1" applyAlignment="1">
      <alignment horizontal="left" vertical="center"/>
    </xf>
    <xf numFmtId="201" fontId="158" fillId="0" borderId="1" xfId="1946" quotePrefix="1" applyFont="1" applyBorder="1" applyAlignment="1">
      <alignment horizontal="left" vertical="center"/>
    </xf>
    <xf numFmtId="0" fontId="36" fillId="27" borderId="1" xfId="2447" applyFont="1" applyFill="1" applyBorder="1" applyAlignment="1">
      <alignment horizontal="left"/>
    </xf>
    <xf numFmtId="0" fontId="158" fillId="0" borderId="1" xfId="2447" applyFont="1" applyBorder="1"/>
    <xf numFmtId="0" fontId="36" fillId="18" borderId="1" xfId="2447" applyFont="1" applyFill="1" applyBorder="1" applyAlignment="1">
      <alignment horizontal="center"/>
    </xf>
    <xf numFmtId="1" fontId="3" fillId="0" borderId="1" xfId="2391" applyNumberFormat="1" applyBorder="1" applyAlignment="1">
      <alignment horizontal="center" vertical="center"/>
    </xf>
    <xf numFmtId="1" fontId="3" fillId="0" borderId="53" xfId="2391" applyNumberFormat="1" applyBorder="1" applyAlignment="1">
      <alignment horizontal="center" vertical="center"/>
    </xf>
    <xf numFmtId="1" fontId="160" fillId="0" borderId="1" xfId="2391" applyNumberFormat="1" applyFont="1" applyBorder="1" applyAlignment="1">
      <alignment horizontal="center" vertical="center"/>
    </xf>
    <xf numFmtId="1" fontId="160" fillId="0" borderId="53" xfId="2391" applyNumberFormat="1" applyFont="1" applyBorder="1" applyAlignment="1">
      <alignment horizontal="center" vertical="center"/>
    </xf>
    <xf numFmtId="1" fontId="158" fillId="0" borderId="1" xfId="2447" applyNumberFormat="1" applyFont="1" applyBorder="1" applyAlignment="1">
      <alignment horizontal="center"/>
    </xf>
    <xf numFmtId="0" fontId="162" fillId="16" borderId="1" xfId="2317" applyFont="1" applyFill="1" applyBorder="1" applyAlignment="1">
      <alignment horizontal="center" vertical="center"/>
    </xf>
    <xf numFmtId="0" fontId="163" fillId="28" borderId="1" xfId="2317" applyFont="1" applyFill="1" applyBorder="1" applyAlignment="1">
      <alignment horizontal="center" vertical="center"/>
    </xf>
    <xf numFmtId="0" fontId="3" fillId="0" borderId="0" xfId="2317" applyAlignment="1">
      <alignment vertical="center"/>
    </xf>
    <xf numFmtId="0" fontId="3" fillId="16" borderId="0" xfId="2317" applyFill="1" applyAlignment="1">
      <alignment vertical="center"/>
    </xf>
    <xf numFmtId="0" fontId="3" fillId="16" borderId="0" xfId="2317" applyFill="1" applyAlignment="1">
      <alignment horizontal="center" vertical="center"/>
    </xf>
    <xf numFmtId="0" fontId="164" fillId="16" borderId="0" xfId="2317" applyFont="1" applyFill="1" applyAlignment="1">
      <alignment horizontal="center" vertical="center"/>
    </xf>
    <xf numFmtId="0" fontId="165" fillId="28" borderId="1" xfId="2317" applyFont="1" applyFill="1" applyBorder="1" applyAlignment="1">
      <alignment horizontal="center" vertical="center"/>
    </xf>
    <xf numFmtId="0" fontId="3" fillId="16" borderId="0" xfId="2317" applyFill="1" applyAlignment="1">
      <alignment horizontal="right" vertical="center"/>
    </xf>
    <xf numFmtId="256" fontId="158" fillId="16" borderId="0" xfId="2317" applyNumberFormat="1" applyFont="1" applyFill="1" applyAlignment="1">
      <alignment horizontal="left" vertical="center"/>
    </xf>
    <xf numFmtId="0" fontId="164" fillId="0" borderId="0" xfId="2317" applyFont="1" applyAlignment="1">
      <alignment horizontal="center" vertical="center"/>
    </xf>
    <xf numFmtId="0" fontId="166" fillId="0" borderId="0" xfId="2317" applyFont="1" applyAlignment="1">
      <alignment horizontal="left" vertical="center"/>
    </xf>
    <xf numFmtId="0" fontId="3" fillId="16" borderId="11" xfId="2317" applyFill="1" applyBorder="1" applyAlignment="1">
      <alignment horizontal="right" vertical="center"/>
    </xf>
    <xf numFmtId="0" fontId="3" fillId="0" borderId="0" xfId="2317" quotePrefix="1" applyAlignment="1">
      <alignment vertical="center"/>
    </xf>
    <xf numFmtId="0" fontId="158" fillId="16" borderId="68" xfId="2317" applyFont="1" applyFill="1" applyBorder="1" applyAlignment="1">
      <alignment horizontal="center" vertical="center"/>
    </xf>
    <xf numFmtId="0" fontId="167" fillId="0" borderId="0" xfId="2317" applyFont="1" applyAlignment="1">
      <alignment vertical="center"/>
    </xf>
    <xf numFmtId="0" fontId="158" fillId="16" borderId="14" xfId="2317" applyFont="1" applyFill="1" applyBorder="1" applyAlignment="1">
      <alignment horizontal="center" vertical="center"/>
    </xf>
    <xf numFmtId="49" fontId="158" fillId="16" borderId="14" xfId="1946" applyNumberFormat="1" applyFont="1" applyFill="1" applyBorder="1" applyAlignment="1">
      <alignment horizontal="center" vertical="center" wrapText="1"/>
    </xf>
    <xf numFmtId="249" fontId="158" fillId="16" borderId="14" xfId="2317" applyNumberFormat="1" applyFont="1" applyFill="1" applyBorder="1" applyAlignment="1">
      <alignment horizontal="center" vertical="center"/>
    </xf>
    <xf numFmtId="3" fontId="158" fillId="16" borderId="14" xfId="1946" applyNumberFormat="1" applyFont="1" applyFill="1" applyBorder="1" applyAlignment="1">
      <alignment horizontal="center" vertical="center"/>
    </xf>
    <xf numFmtId="201" fontId="158" fillId="16" borderId="47" xfId="1946" applyFont="1" applyFill="1" applyBorder="1" applyAlignment="1">
      <alignment horizontal="left" vertical="center"/>
    </xf>
    <xf numFmtId="0" fontId="158" fillId="0" borderId="0" xfId="2317" applyFont="1" applyAlignment="1">
      <alignment horizontal="center" vertical="center"/>
    </xf>
    <xf numFmtId="0" fontId="168" fillId="16" borderId="14" xfId="2317" applyFont="1" applyFill="1" applyBorder="1" applyAlignment="1">
      <alignment horizontal="center" vertical="center"/>
    </xf>
    <xf numFmtId="249" fontId="168" fillId="16" borderId="14" xfId="2317" applyNumberFormat="1" applyFont="1" applyFill="1" applyBorder="1" applyAlignment="1">
      <alignment horizontal="center" vertical="center"/>
    </xf>
    <xf numFmtId="3" fontId="168" fillId="16" borderId="14" xfId="1946" applyNumberFormat="1" applyFont="1" applyFill="1" applyBorder="1" applyAlignment="1">
      <alignment horizontal="center" vertical="center"/>
    </xf>
    <xf numFmtId="0" fontId="160" fillId="0" borderId="0" xfId="2317" applyFont="1" applyAlignment="1">
      <alignment vertical="center"/>
    </xf>
    <xf numFmtId="201" fontId="169" fillId="16" borderId="47" xfId="1946" applyFont="1" applyFill="1" applyBorder="1" applyAlignment="1">
      <alignment horizontal="left" vertical="center"/>
    </xf>
    <xf numFmtId="49" fontId="168" fillId="16" borderId="14" xfId="1946" applyNumberFormat="1" applyFont="1" applyFill="1" applyBorder="1" applyAlignment="1">
      <alignment horizontal="center" vertical="center" wrapText="1"/>
    </xf>
    <xf numFmtId="249" fontId="168" fillId="16" borderId="45" xfId="2317" applyNumberFormat="1" applyFont="1" applyFill="1" applyBorder="1" applyAlignment="1">
      <alignment horizontal="center" vertical="center"/>
    </xf>
    <xf numFmtId="201" fontId="168" fillId="16" borderId="47" xfId="1946" applyFont="1" applyFill="1" applyBorder="1" applyAlignment="1">
      <alignment horizontal="left" vertical="center"/>
    </xf>
    <xf numFmtId="0" fontId="168" fillId="16" borderId="98" xfId="2317" applyFont="1" applyFill="1" applyBorder="1" applyAlignment="1">
      <alignment horizontal="center" vertical="center"/>
    </xf>
    <xf numFmtId="3" fontId="168" fillId="16" borderId="45" xfId="1946" applyNumberFormat="1" applyFont="1" applyFill="1" applyBorder="1" applyAlignment="1">
      <alignment horizontal="center" vertical="center"/>
    </xf>
    <xf numFmtId="201" fontId="158" fillId="16" borderId="10" xfId="1946" applyFont="1" applyFill="1" applyBorder="1" applyAlignment="1">
      <alignment horizontal="center" vertical="center"/>
    </xf>
    <xf numFmtId="249" fontId="158" fillId="16" borderId="10" xfId="2317" applyNumberFormat="1" applyFont="1" applyFill="1" applyBorder="1" applyAlignment="1">
      <alignment horizontal="center" vertical="center"/>
    </xf>
    <xf numFmtId="3" fontId="158" fillId="16" borderId="10" xfId="2317" applyNumberFormat="1" applyFont="1" applyFill="1" applyBorder="1" applyAlignment="1">
      <alignment horizontal="center" vertical="center"/>
    </xf>
    <xf numFmtId="3" fontId="158" fillId="16" borderId="10" xfId="1946" applyNumberFormat="1" applyFont="1" applyFill="1" applyBorder="1" applyAlignment="1">
      <alignment horizontal="center" vertical="center"/>
    </xf>
    <xf numFmtId="201" fontId="158" fillId="16" borderId="54" xfId="1946" applyFont="1" applyFill="1" applyBorder="1" applyAlignment="1">
      <alignment horizontal="left" vertical="center"/>
    </xf>
    <xf numFmtId="0" fontId="3" fillId="0" borderId="0" xfId="2317" applyAlignment="1">
      <alignment horizontal="center" vertical="center"/>
    </xf>
    <xf numFmtId="0" fontId="170" fillId="0" borderId="0" xfId="2317" applyFont="1" applyAlignment="1">
      <alignment vertical="center"/>
    </xf>
    <xf numFmtId="201" fontId="0" fillId="0" borderId="0" xfId="1946" applyFont="1" applyAlignment="1">
      <alignment vertical="center" shrinkToFit="1"/>
    </xf>
    <xf numFmtId="49" fontId="3" fillId="0" borderId="0" xfId="2317" applyNumberFormat="1" applyAlignment="1">
      <alignment horizontal="center" vertical="center"/>
    </xf>
    <xf numFmtId="0" fontId="3" fillId="0" borderId="0" xfId="2317" applyAlignment="1">
      <alignment horizontal="left" vertical="center"/>
    </xf>
    <xf numFmtId="0" fontId="3" fillId="27" borderId="1" xfId="2317" applyFill="1" applyBorder="1" applyAlignment="1">
      <alignment horizontal="center" vertical="center"/>
    </xf>
    <xf numFmtId="0" fontId="3" fillId="27" borderId="5" xfId="2317" applyFill="1" applyBorder="1" applyAlignment="1">
      <alignment horizontal="center" vertical="center"/>
    </xf>
    <xf numFmtId="0" fontId="3" fillId="27" borderId="53" xfId="2317" applyFill="1" applyBorder="1" applyAlignment="1">
      <alignment horizontal="center" vertical="center"/>
    </xf>
    <xf numFmtId="0" fontId="3" fillId="27" borderId="35" xfId="2317" applyFill="1" applyBorder="1" applyAlignment="1">
      <alignment horizontal="center" vertical="center"/>
    </xf>
    <xf numFmtId="0" fontId="3" fillId="27" borderId="5" xfId="2317" applyFill="1" applyBorder="1" applyAlignment="1">
      <alignment horizontal="left" vertical="center"/>
    </xf>
    <xf numFmtId="0" fontId="3" fillId="27" borderId="27" xfId="2317" applyFill="1" applyBorder="1" applyAlignment="1">
      <alignment horizontal="left" vertical="center"/>
    </xf>
    <xf numFmtId="0" fontId="3" fillId="27" borderId="1" xfId="2317" applyFill="1" applyBorder="1" applyAlignment="1">
      <alignment horizontal="center" vertical="center" wrapText="1"/>
    </xf>
    <xf numFmtId="49" fontId="3" fillId="27" borderId="1" xfId="2317" applyNumberFormat="1" applyFill="1" applyBorder="1" applyAlignment="1">
      <alignment horizontal="center" vertical="center"/>
    </xf>
    <xf numFmtId="3" fontId="3" fillId="27" borderId="1" xfId="2317" applyNumberFormat="1" applyFill="1" applyBorder="1" applyAlignment="1">
      <alignment horizontal="center" vertical="center"/>
    </xf>
    <xf numFmtId="0" fontId="43" fillId="0" borderId="5" xfId="1732" applyNumberFormat="1" applyFont="1" applyBorder="1" applyAlignment="1">
      <alignment horizontal="center" vertical="center"/>
    </xf>
    <xf numFmtId="41" fontId="42" fillId="0" borderId="77" xfId="0" applyNumberFormat="1" applyFont="1" applyFill="1" applyBorder="1" applyAlignment="1">
      <alignment vertical="center" wrapText="1"/>
    </xf>
    <xf numFmtId="41" fontId="42" fillId="0" borderId="91" xfId="0" applyNumberFormat="1" applyFont="1" applyFill="1" applyBorder="1" applyAlignment="1">
      <alignment vertical="center" wrapText="1"/>
    </xf>
    <xf numFmtId="41" fontId="42" fillId="18" borderId="82" xfId="0" applyNumberFormat="1" applyFont="1" applyFill="1" applyBorder="1" applyAlignment="1">
      <alignment horizontal="center" vertical="center" shrinkToFit="1"/>
    </xf>
    <xf numFmtId="41" fontId="42" fillId="0" borderId="82" xfId="0" applyNumberFormat="1" applyFont="1" applyFill="1" applyBorder="1" applyAlignment="1">
      <alignment vertical="center" wrapText="1"/>
    </xf>
    <xf numFmtId="41" fontId="42" fillId="0" borderId="82" xfId="0" applyNumberFormat="1" applyFont="1" applyFill="1" applyBorder="1" applyAlignment="1">
      <alignment horizontal="left" vertical="center" wrapText="1"/>
    </xf>
    <xf numFmtId="41" fontId="42" fillId="18" borderId="83" xfId="0" applyNumberFormat="1" applyFont="1" applyFill="1" applyBorder="1" applyAlignment="1">
      <alignment horizontal="center" vertical="center" shrinkToFit="1"/>
    </xf>
    <xf numFmtId="0" fontId="46" fillId="16" borderId="53" xfId="0" applyFont="1" applyFill="1" applyBorder="1" applyAlignment="1">
      <alignment horizontal="center" vertical="center"/>
    </xf>
    <xf numFmtId="41" fontId="46" fillId="18" borderId="47" xfId="0" applyNumberFormat="1" applyFont="1" applyFill="1" applyBorder="1" applyAlignment="1">
      <alignment vertical="center" wrapText="1"/>
    </xf>
    <xf numFmtId="41" fontId="46" fillId="0" borderId="47" xfId="0" applyNumberFormat="1" applyFont="1" applyFill="1" applyBorder="1" applyAlignment="1">
      <alignment vertical="center" wrapText="1"/>
    </xf>
    <xf numFmtId="41" fontId="46" fillId="18" borderId="54" xfId="0" applyNumberFormat="1" applyFont="1" applyFill="1" applyBorder="1" applyAlignment="1">
      <alignment vertical="center" wrapText="1"/>
    </xf>
    <xf numFmtId="41" fontId="46" fillId="16" borderId="99" xfId="0" applyNumberFormat="1" applyFont="1" applyFill="1" applyBorder="1" applyAlignment="1">
      <alignment horizontal="center" vertical="center"/>
    </xf>
    <xf numFmtId="0" fontId="42" fillId="0" borderId="0" xfId="2510" applyFont="1">
      <alignment vertical="center"/>
    </xf>
    <xf numFmtId="49" fontId="171" fillId="0" borderId="11" xfId="2422" applyNumberFormat="1" applyFont="1" applyBorder="1">
      <alignment vertical="center"/>
    </xf>
    <xf numFmtId="184" fontId="171" fillId="0" borderId="0" xfId="2422" applyNumberFormat="1" applyFont="1">
      <alignment vertical="center"/>
    </xf>
    <xf numFmtId="0" fontId="171" fillId="0" borderId="0" xfId="2422" applyFont="1">
      <alignment vertical="center"/>
    </xf>
    <xf numFmtId="0" fontId="171" fillId="0" borderId="0" xfId="2422" applyFont="1" applyAlignment="1">
      <alignment horizontal="center" vertical="center"/>
    </xf>
    <xf numFmtId="0" fontId="172" fillId="0" borderId="0" xfId="2422" applyFont="1">
      <alignment vertical="center"/>
    </xf>
    <xf numFmtId="0" fontId="179" fillId="0" borderId="163" xfId="0" applyFont="1" applyBorder="1" applyAlignment="1">
      <alignment horizontal="center" vertical="center" wrapText="1"/>
    </xf>
    <xf numFmtId="9" fontId="171" fillId="0" borderId="163" xfId="1748" applyFont="1" applyFill="1" applyBorder="1" applyAlignment="1">
      <alignment horizontal="center" vertical="center"/>
    </xf>
    <xf numFmtId="0" fontId="171" fillId="0" borderId="163" xfId="2422" applyFont="1" applyBorder="1" applyAlignment="1">
      <alignment horizontal="center" vertical="center"/>
    </xf>
    <xf numFmtId="201" fontId="171" fillId="0" borderId="163" xfId="1943" applyFont="1" applyBorder="1" applyAlignment="1">
      <alignment vertical="center"/>
    </xf>
    <xf numFmtId="0" fontId="172" fillId="0" borderId="0" xfId="2411" applyFont="1">
      <alignment vertical="center"/>
    </xf>
    <xf numFmtId="9" fontId="171" fillId="0" borderId="163" xfId="1748" applyFont="1" applyBorder="1" applyAlignment="1">
      <alignment horizontal="center" vertical="center"/>
    </xf>
    <xf numFmtId="43" fontId="172" fillId="0" borderId="0" xfId="2411" applyNumberFormat="1" applyFont="1">
      <alignment vertical="center"/>
    </xf>
    <xf numFmtId="258" fontId="172" fillId="0" borderId="0" xfId="2411" applyNumberFormat="1" applyFont="1">
      <alignment vertical="center"/>
    </xf>
    <xf numFmtId="0" fontId="174" fillId="0" borderId="0" xfId="2422" applyFont="1">
      <alignment vertical="center"/>
    </xf>
    <xf numFmtId="0" fontId="172" fillId="0" borderId="0" xfId="2422" applyFont="1" applyAlignment="1">
      <alignment vertical="center" wrapText="1"/>
    </xf>
    <xf numFmtId="249" fontId="101" fillId="0" borderId="30" xfId="2563" applyNumberFormat="1" applyFont="1" applyBorder="1" applyAlignment="1">
      <alignment horizontal="center" vertical="center"/>
    </xf>
    <xf numFmtId="0" fontId="101" fillId="0" borderId="30" xfId="2563" applyFont="1" applyBorder="1" applyAlignment="1">
      <alignment horizontal="center" vertical="center" shrinkToFit="1"/>
    </xf>
    <xf numFmtId="0" fontId="42" fillId="0" borderId="1" xfId="0" applyFont="1" applyBorder="1" applyAlignment="1">
      <alignment horizontal="center" vertical="center"/>
    </xf>
    <xf numFmtId="9" fontId="101" fillId="0" borderId="1" xfId="0" applyNumberFormat="1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2" fontId="101" fillId="0" borderId="1" xfId="0" applyNumberFormat="1" applyFont="1" applyBorder="1" applyAlignment="1">
      <alignment horizontal="center" vertical="center"/>
    </xf>
    <xf numFmtId="41" fontId="103" fillId="0" borderId="51" xfId="1867" applyFont="1" applyBorder="1" applyAlignment="1">
      <alignment horizontal="center" vertical="center"/>
    </xf>
    <xf numFmtId="201" fontId="42" fillId="0" borderId="100" xfId="2509" applyNumberFormat="1" applyFont="1" applyBorder="1" applyAlignment="1">
      <alignment horizontal="center" vertical="center"/>
    </xf>
    <xf numFmtId="0" fontId="43" fillId="0" borderId="35" xfId="1732" quotePrefix="1" applyNumberFormat="1" applyFont="1" applyBorder="1" applyAlignment="1">
      <alignment horizontal="center" vertical="center" shrinkToFit="1"/>
    </xf>
    <xf numFmtId="0" fontId="43" fillId="0" borderId="5" xfId="1732" quotePrefix="1" applyNumberFormat="1" applyFont="1" applyBorder="1" applyAlignment="1">
      <alignment horizontal="center" vertical="center" shrinkToFit="1"/>
    </xf>
    <xf numFmtId="187" fontId="43" fillId="27" borderId="0" xfId="2475" applyNumberFormat="1" applyFont="1" applyFill="1" applyAlignment="1">
      <alignment horizontal="center" vertical="center"/>
    </xf>
    <xf numFmtId="184" fontId="43" fillId="0" borderId="0" xfId="1867" applyNumberFormat="1" applyFont="1" applyFill="1" applyBorder="1" applyAlignment="1">
      <alignment horizontal="center" vertical="center"/>
    </xf>
    <xf numFmtId="236" fontId="42" fillId="0" borderId="101" xfId="2509" applyNumberFormat="1" applyFont="1" applyBorder="1" applyAlignment="1">
      <alignment horizontal="center" vertical="center"/>
    </xf>
    <xf numFmtId="201" fontId="42" fillId="0" borderId="102" xfId="2509" applyNumberFormat="1" applyFont="1" applyBorder="1" applyAlignment="1">
      <alignment horizontal="center" vertical="center"/>
    </xf>
    <xf numFmtId="201" fontId="42" fillId="0" borderId="103" xfId="2509" applyNumberFormat="1" applyFont="1" applyBorder="1" applyAlignment="1">
      <alignment horizontal="center" vertical="center"/>
    </xf>
    <xf numFmtId="201" fontId="42" fillId="0" borderId="88" xfId="2509" applyNumberFormat="1" applyFont="1" applyBorder="1" applyAlignment="1">
      <alignment horizontal="center" vertical="center"/>
    </xf>
    <xf numFmtId="0" fontId="43" fillId="33" borderId="46" xfId="2475" applyNumberFormat="1" applyFont="1" applyFill="1" applyBorder="1" applyAlignment="1">
      <alignment horizontal="center" vertical="center"/>
    </xf>
    <xf numFmtId="194" fontId="43" fillId="33" borderId="1" xfId="2475" applyNumberFormat="1" applyFont="1" applyFill="1" applyBorder="1" applyAlignment="1">
      <alignment horizontal="center" vertical="center" wrapText="1"/>
    </xf>
    <xf numFmtId="0" fontId="43" fillId="33" borderId="1" xfId="2475" applyNumberFormat="1" applyFont="1" applyFill="1" applyBorder="1" applyAlignment="1">
      <alignment horizontal="center" vertical="center" wrapText="1"/>
    </xf>
    <xf numFmtId="0" fontId="3" fillId="33" borderId="1" xfId="0" applyNumberFormat="1" applyFont="1" applyFill="1" applyBorder="1" applyAlignment="1">
      <alignment horizontal="center" vertical="center"/>
    </xf>
    <xf numFmtId="0" fontId="3" fillId="33" borderId="1" xfId="0" applyNumberFormat="1" applyFont="1" applyFill="1" applyBorder="1">
      <alignment vertical="center"/>
    </xf>
    <xf numFmtId="0" fontId="43" fillId="33" borderId="1" xfId="2475" applyNumberFormat="1" applyFont="1" applyFill="1" applyBorder="1" applyAlignment="1">
      <alignment horizontal="center" vertical="center"/>
    </xf>
    <xf numFmtId="249" fontId="43" fillId="33" borderId="0" xfId="2475" applyNumberFormat="1" applyFont="1" applyFill="1">
      <alignment vertical="center"/>
    </xf>
    <xf numFmtId="249" fontId="43" fillId="33" borderId="0" xfId="2475" applyNumberFormat="1" applyFont="1" applyFill="1" applyAlignment="1">
      <alignment horizontal="center" vertical="center"/>
    </xf>
    <xf numFmtId="0" fontId="43" fillId="33" borderId="0" xfId="2340" applyFont="1" applyFill="1" applyBorder="1" applyAlignment="1">
      <alignment horizontal="center" vertical="center"/>
    </xf>
    <xf numFmtId="0" fontId="43" fillId="33" borderId="0" xfId="2475" applyFont="1" applyFill="1">
      <alignment vertical="center"/>
    </xf>
    <xf numFmtId="187" fontId="43" fillId="33" borderId="0" xfId="2475" applyNumberFormat="1" applyFont="1" applyFill="1">
      <alignment vertical="center"/>
    </xf>
    <xf numFmtId="187" fontId="43" fillId="18" borderId="0" xfId="2475" applyNumberFormat="1" applyFont="1" applyFill="1">
      <alignment vertical="center"/>
    </xf>
    <xf numFmtId="187" fontId="43" fillId="18" borderId="0" xfId="1867" applyNumberFormat="1" applyFont="1" applyFill="1" applyBorder="1" applyAlignment="1">
      <alignment vertical="center"/>
    </xf>
    <xf numFmtId="187" fontId="43" fillId="18" borderId="0" xfId="2475" applyNumberFormat="1" applyFont="1" applyFill="1" applyAlignment="1">
      <alignment horizontal="center" vertical="center"/>
    </xf>
    <xf numFmtId="187" fontId="43" fillId="18" borderId="0" xfId="2340" applyNumberFormat="1" applyFont="1" applyFill="1" applyBorder="1" applyAlignment="1">
      <alignment horizontal="center" vertical="center"/>
    </xf>
    <xf numFmtId="201" fontId="43" fillId="0" borderId="36" xfId="1941" applyFont="1" applyBorder="1" applyAlignment="1">
      <alignment vertical="center"/>
    </xf>
    <xf numFmtId="0" fontId="121" fillId="0" borderId="0" xfId="2509" applyFont="1" applyAlignment="1">
      <alignment horizontal="center" vertical="center"/>
    </xf>
    <xf numFmtId="49" fontId="46" fillId="0" borderId="0" xfId="2509" applyNumberFormat="1" applyFont="1" applyAlignment="1">
      <alignment horizontal="right" vertical="center" wrapText="1"/>
    </xf>
    <xf numFmtId="0" fontId="42" fillId="0" borderId="104" xfId="2509" applyFont="1" applyBorder="1" applyAlignment="1">
      <alignment horizontal="center" vertical="center"/>
    </xf>
    <xf numFmtId="0" fontId="42" fillId="0" borderId="105" xfId="2509" applyFont="1" applyBorder="1" applyAlignment="1">
      <alignment horizontal="center" vertical="center"/>
    </xf>
    <xf numFmtId="0" fontId="42" fillId="0" borderId="106" xfId="2509" applyFont="1" applyBorder="1" applyAlignment="1">
      <alignment horizontal="center" vertical="center"/>
    </xf>
    <xf numFmtId="49" fontId="28" fillId="0" borderId="0" xfId="2458" applyNumberFormat="1" applyFont="1" applyBorder="1" applyAlignment="1">
      <alignment horizontal="right" vertical="distributed"/>
    </xf>
    <xf numFmtId="0" fontId="28" fillId="0" borderId="0" xfId="2458" applyFont="1" applyBorder="1" applyAlignment="1">
      <alignment horizontal="right" vertical="distributed"/>
    </xf>
    <xf numFmtId="0" fontId="1" fillId="0" borderId="0" xfId="2458" applyFont="1" applyBorder="1" applyAlignment="1">
      <alignment horizontal="right" vertical="distributed"/>
    </xf>
    <xf numFmtId="0" fontId="42" fillId="0" borderId="1" xfId="2340" applyFont="1" applyBorder="1" applyAlignment="1">
      <alignment horizontal="center" vertical="center"/>
    </xf>
    <xf numFmtId="49" fontId="42" fillId="0" borderId="1" xfId="2340" applyNumberFormat="1" applyFont="1" applyBorder="1" applyAlignment="1">
      <alignment horizontal="center" vertical="center"/>
    </xf>
    <xf numFmtId="184" fontId="42" fillId="0" borderId="1" xfId="1867" applyNumberFormat="1" applyFont="1" applyFill="1" applyBorder="1" applyAlignment="1">
      <alignment horizontal="center" vertical="center"/>
    </xf>
    <xf numFmtId="0" fontId="43" fillId="0" borderId="1" xfId="2340" applyFont="1" applyBorder="1" applyAlignment="1">
      <alignment horizontal="center" vertical="center"/>
    </xf>
    <xf numFmtId="0" fontId="43" fillId="0" borderId="1" xfId="2340" applyFont="1" applyBorder="1" applyAlignment="1">
      <alignment horizontal="left" vertical="center" shrinkToFit="1"/>
    </xf>
    <xf numFmtId="0" fontId="43" fillId="0" borderId="1" xfId="2340" applyFont="1" applyBorder="1" applyAlignment="1">
      <alignment horizontal="center" vertical="center" shrinkToFit="1"/>
    </xf>
    <xf numFmtId="0" fontId="43" fillId="0" borderId="1" xfId="2475" applyFont="1" applyBorder="1" applyAlignment="1">
      <alignment horizontal="center" vertical="center" shrinkToFit="1"/>
    </xf>
    <xf numFmtId="0" fontId="43" fillId="33" borderId="1" xfId="2340" applyFont="1" applyFill="1" applyBorder="1" applyAlignment="1">
      <alignment horizontal="center" vertical="center"/>
    </xf>
    <xf numFmtId="184" fontId="43" fillId="33" borderId="1" xfId="1944" applyNumberFormat="1" applyFont="1" applyFill="1" applyBorder="1" applyAlignment="1">
      <alignment horizontal="center" vertical="center"/>
    </xf>
    <xf numFmtId="184" fontId="43" fillId="33" borderId="1" xfId="1867" applyNumberFormat="1" applyFont="1" applyFill="1" applyBorder="1" applyAlignment="1">
      <alignment horizontal="center" vertical="center"/>
    </xf>
    <xf numFmtId="184" fontId="43" fillId="33" borderId="1" xfId="1867" applyNumberFormat="1" applyFont="1" applyFill="1" applyBorder="1" applyAlignment="1">
      <alignment horizontal="center" vertical="center" shrinkToFit="1"/>
    </xf>
    <xf numFmtId="185" fontId="43" fillId="33" borderId="1" xfId="1867" applyNumberFormat="1" applyFont="1" applyFill="1" applyBorder="1" applyAlignment="1">
      <alignment horizontal="right" vertical="center"/>
    </xf>
    <xf numFmtId="0" fontId="43" fillId="33" borderId="1" xfId="1867" applyNumberFormat="1" applyFont="1" applyFill="1" applyBorder="1" applyAlignment="1">
      <alignment horizontal="center" vertical="center" shrinkToFit="1"/>
    </xf>
    <xf numFmtId="0" fontId="43" fillId="33" borderId="1" xfId="1867" quotePrefix="1" applyNumberFormat="1" applyFont="1" applyFill="1" applyBorder="1" applyAlignment="1">
      <alignment horizontal="center" vertical="center" shrinkToFit="1"/>
    </xf>
    <xf numFmtId="0" fontId="43" fillId="33" borderId="1" xfId="2340" applyFont="1" applyFill="1" applyBorder="1" applyAlignment="1">
      <alignment horizontal="left" vertical="center" shrinkToFit="1"/>
    </xf>
    <xf numFmtId="0" fontId="43" fillId="33" borderId="1" xfId="2340" applyFont="1" applyFill="1" applyBorder="1" applyAlignment="1">
      <alignment horizontal="center" vertical="center" shrinkToFit="1"/>
    </xf>
    <xf numFmtId="0" fontId="43" fillId="33" borderId="1" xfId="2475" applyFont="1" applyFill="1" applyBorder="1" applyAlignment="1">
      <alignment horizontal="center" vertical="center" shrinkToFit="1"/>
    </xf>
    <xf numFmtId="0" fontId="43" fillId="33" borderId="1" xfId="2340" applyNumberFormat="1" applyFont="1" applyFill="1" applyBorder="1" applyAlignment="1">
      <alignment horizontal="center" vertical="center"/>
    </xf>
    <xf numFmtId="41" fontId="43" fillId="33" borderId="1" xfId="1867" applyNumberFormat="1" applyFont="1" applyFill="1" applyBorder="1" applyAlignment="1">
      <alignment horizontal="center" vertical="center"/>
    </xf>
    <xf numFmtId="0" fontId="43" fillId="0" borderId="1" xfId="2475" applyNumberFormat="1" applyFont="1" applyFill="1" applyBorder="1" applyAlignment="1">
      <alignment vertical="center"/>
    </xf>
    <xf numFmtId="0" fontId="43" fillId="0" borderId="27" xfId="2475" applyNumberFormat="1" applyFont="1" applyFill="1" applyBorder="1" applyAlignment="1">
      <alignment vertical="center"/>
    </xf>
    <xf numFmtId="0" fontId="43" fillId="0" borderId="28" xfId="2475" applyNumberFormat="1" applyFont="1" applyFill="1" applyBorder="1" applyAlignment="1">
      <alignment vertical="center"/>
    </xf>
    <xf numFmtId="0" fontId="43" fillId="0" borderId="29" xfId="2475" applyNumberFormat="1" applyFont="1" applyFill="1" applyBorder="1" applyAlignment="1">
      <alignment vertical="center"/>
    </xf>
    <xf numFmtId="0" fontId="43" fillId="0" borderId="13" xfId="2475" applyNumberFormat="1" applyFont="1" applyFill="1" applyBorder="1" applyAlignment="1">
      <alignment vertical="center"/>
    </xf>
    <xf numFmtId="0" fontId="101" fillId="0" borderId="14" xfId="0" applyFont="1" applyFill="1" applyBorder="1" applyAlignment="1">
      <alignment horizontal="center" vertical="center" wrapText="1"/>
    </xf>
    <xf numFmtId="41" fontId="101" fillId="0" borderId="14" xfId="0" applyNumberFormat="1" applyFont="1" applyFill="1" applyBorder="1" applyAlignment="1">
      <alignment horizontal="center" vertical="center" wrapText="1"/>
    </xf>
    <xf numFmtId="41" fontId="101" fillId="0" borderId="47" xfId="0" applyNumberFormat="1" applyFont="1" applyFill="1" applyBorder="1" applyAlignment="1">
      <alignment horizontal="center" vertical="center" wrapText="1"/>
    </xf>
    <xf numFmtId="0" fontId="101" fillId="18" borderId="14" xfId="0" applyFont="1" applyFill="1" applyBorder="1" applyAlignment="1">
      <alignment horizontal="center" vertical="center" wrapText="1"/>
    </xf>
    <xf numFmtId="41" fontId="101" fillId="18" borderId="14" xfId="0" applyNumberFormat="1" applyFont="1" applyFill="1" applyBorder="1" applyAlignment="1">
      <alignment vertical="center" wrapText="1"/>
    </xf>
    <xf numFmtId="41" fontId="129" fillId="18" borderId="47" xfId="0" applyNumberFormat="1" applyFont="1" applyFill="1" applyBorder="1" applyAlignment="1">
      <alignment vertical="center" wrapText="1"/>
    </xf>
    <xf numFmtId="41" fontId="101" fillId="0" borderId="14" xfId="0" applyNumberFormat="1" applyFont="1" applyFill="1" applyBorder="1" applyAlignment="1">
      <alignment vertical="center" wrapText="1"/>
    </xf>
    <xf numFmtId="41" fontId="129" fillId="0" borderId="14" xfId="0" applyNumberFormat="1" applyFont="1" applyFill="1" applyBorder="1" applyAlignment="1">
      <alignment vertical="center" wrapText="1"/>
    </xf>
    <xf numFmtId="41" fontId="129" fillId="0" borderId="47" xfId="0" applyNumberFormat="1" applyFont="1" applyFill="1" applyBorder="1" applyAlignment="1">
      <alignment vertical="center" wrapText="1"/>
    </xf>
    <xf numFmtId="41" fontId="129" fillId="18" borderId="48" xfId="0" applyNumberFormat="1" applyFont="1" applyFill="1" applyBorder="1" applyAlignment="1">
      <alignment vertical="center" wrapText="1"/>
    </xf>
    <xf numFmtId="189" fontId="120" fillId="0" borderId="35" xfId="2400" applyNumberFormat="1" applyFont="1" applyBorder="1" applyAlignment="1">
      <alignment vertical="center"/>
    </xf>
    <xf numFmtId="189" fontId="120" fillId="0" borderId="5" xfId="2400" applyNumberFormat="1" applyFont="1" applyBorder="1" applyAlignment="1">
      <alignment vertical="center"/>
    </xf>
    <xf numFmtId="189" fontId="120" fillId="0" borderId="53" xfId="2400" applyNumberFormat="1" applyFont="1" applyBorder="1" applyAlignment="1">
      <alignment vertical="center"/>
    </xf>
    <xf numFmtId="0" fontId="119" fillId="0" borderId="0" xfId="2400" applyFont="1" applyAlignment="1">
      <alignment horizontal="center" vertical="center"/>
    </xf>
    <xf numFmtId="0" fontId="38" fillId="0" borderId="0" xfId="2400" applyFont="1" applyAlignment="1">
      <alignment horizontal="center" vertical="center"/>
    </xf>
    <xf numFmtId="0" fontId="108" fillId="0" borderId="0" xfId="2400" applyFont="1" applyAlignment="1">
      <alignment horizontal="center" vertical="center"/>
    </xf>
    <xf numFmtId="0" fontId="43" fillId="0" borderId="53" xfId="1732" quotePrefix="1" applyNumberFormat="1" applyFont="1" applyBorder="1" applyAlignment="1">
      <alignment horizontal="center" vertical="center" shrinkToFit="1"/>
    </xf>
    <xf numFmtId="0" fontId="43" fillId="28" borderId="35" xfId="1732" applyNumberFormat="1" applyFont="1" applyFill="1" applyBorder="1" applyAlignment="1">
      <alignment horizontal="center" vertical="center"/>
    </xf>
    <xf numFmtId="0" fontId="43" fillId="28" borderId="53" xfId="1732" applyNumberFormat="1" applyFont="1" applyFill="1" applyBorder="1" applyAlignment="1">
      <alignment horizontal="center" vertical="center"/>
    </xf>
    <xf numFmtId="0" fontId="43" fillId="33" borderId="53" xfId="1732" applyNumberFormat="1" applyFont="1" applyFill="1" applyBorder="1" applyAlignment="1">
      <alignment horizontal="center" vertical="center"/>
    </xf>
    <xf numFmtId="0" fontId="43" fillId="28" borderId="5" xfId="1732" applyNumberFormat="1" applyFont="1" applyFill="1" applyBorder="1" applyAlignment="1">
      <alignment horizontal="center" vertical="center"/>
    </xf>
    <xf numFmtId="9" fontId="43" fillId="0" borderId="0" xfId="1732" applyNumberFormat="1" applyFont="1" applyBorder="1" applyAlignment="1">
      <alignment horizontal="center" vertical="center"/>
    </xf>
    <xf numFmtId="0" fontId="43" fillId="0" borderId="0" xfId="1732" applyNumberFormat="1" applyFont="1" applyBorder="1" applyAlignment="1">
      <alignment horizontal="center" vertical="center"/>
    </xf>
    <xf numFmtId="0" fontId="43" fillId="0" borderId="0" xfId="2400" applyFont="1" applyAlignment="1">
      <alignment horizontal="center" vertical="center"/>
    </xf>
    <xf numFmtId="0" fontId="43" fillId="28" borderId="1" xfId="1732" applyNumberFormat="1" applyFont="1" applyFill="1" applyBorder="1" applyAlignment="1">
      <alignment horizontal="center" vertical="center"/>
    </xf>
    <xf numFmtId="189" fontId="180" fillId="0" borderId="35" xfId="2400" applyNumberFormat="1" applyFont="1" applyBorder="1" applyAlignment="1">
      <alignment horizontal="center" vertical="center"/>
    </xf>
    <xf numFmtId="189" fontId="180" fillId="0" borderId="53" xfId="2400" applyNumberFormat="1" applyFont="1" applyBorder="1" applyAlignment="1">
      <alignment horizontal="center" vertical="center"/>
    </xf>
    <xf numFmtId="189" fontId="180" fillId="0" borderId="5" xfId="2400" applyNumberFormat="1" applyFont="1" applyBorder="1" applyAlignment="1">
      <alignment horizontal="center" vertical="center"/>
    </xf>
    <xf numFmtId="0" fontId="180" fillId="0" borderId="53" xfId="0" applyFont="1" applyBorder="1" applyAlignment="1">
      <alignment horizontal="center" vertical="center"/>
    </xf>
    <xf numFmtId="0" fontId="177" fillId="0" borderId="0" xfId="2509" applyAlignment="1">
      <alignment horizontal="center" vertical="center"/>
    </xf>
    <xf numFmtId="0" fontId="177" fillId="0" borderId="0" xfId="2509" applyAlignment="1">
      <alignment horizontal="left" vertical="center"/>
    </xf>
    <xf numFmtId="0" fontId="56" fillId="0" borderId="0" xfId="2458" applyFont="1" applyAlignment="1">
      <alignment horizontal="left" vertical="center"/>
    </xf>
    <xf numFmtId="0" fontId="56" fillId="0" borderId="0" xfId="2458" applyFont="1" applyAlignment="1">
      <alignment horizontal="left" vertical="center" wrapText="1"/>
    </xf>
    <xf numFmtId="0" fontId="136" fillId="0" borderId="0" xfId="2458" applyFont="1" applyAlignment="1">
      <alignment horizontal="center" vertical="center" wrapText="1"/>
    </xf>
    <xf numFmtId="0" fontId="136" fillId="0" borderId="0" xfId="2458" applyFont="1" applyAlignment="1">
      <alignment horizontal="center" vertical="center"/>
    </xf>
    <xf numFmtId="0" fontId="123" fillId="0" borderId="0" xfId="2458" applyFont="1" applyAlignment="1">
      <alignment horizontal="center" vertical="center"/>
    </xf>
    <xf numFmtId="0" fontId="124" fillId="0" borderId="0" xfId="2458" applyFont="1" applyAlignment="1">
      <alignment horizontal="center" vertical="center"/>
    </xf>
    <xf numFmtId="0" fontId="57" fillId="0" borderId="0" xfId="2458" applyFont="1" applyAlignment="1">
      <alignment horizontal="left" vertical="center"/>
    </xf>
    <xf numFmtId="0" fontId="122" fillId="0" borderId="0" xfId="2458" applyFont="1" applyAlignment="1">
      <alignment horizontal="left" vertical="center"/>
    </xf>
    <xf numFmtId="0" fontId="57" fillId="0" borderId="0" xfId="2458" applyFont="1" applyAlignment="1">
      <alignment horizontal="left" vertical="center" shrinkToFit="1"/>
    </xf>
    <xf numFmtId="0" fontId="1" fillId="0" borderId="58" xfId="2458" applyFont="1" applyBorder="1" applyAlignment="1">
      <alignment horizontal="center" vertical="center"/>
    </xf>
    <xf numFmtId="0" fontId="1" fillId="0" borderId="46" xfId="2458" applyFont="1" applyBorder="1" applyAlignment="1">
      <alignment horizontal="center" vertical="center"/>
    </xf>
    <xf numFmtId="0" fontId="1" fillId="0" borderId="58" xfId="2458" applyFont="1" applyBorder="1" applyAlignment="1">
      <alignment horizontal="center" vertical="center" textRotation="255"/>
    </xf>
    <xf numFmtId="0" fontId="1" fillId="0" borderId="46" xfId="2458" applyFont="1" applyBorder="1" applyAlignment="1">
      <alignment horizontal="center" vertical="center" textRotation="255"/>
    </xf>
    <xf numFmtId="0" fontId="148" fillId="0" borderId="0" xfId="2458" applyFont="1" applyBorder="1" applyAlignment="1">
      <alignment horizontal="left" vertical="distributed" indent="3"/>
    </xf>
    <xf numFmtId="0" fontId="61" fillId="0" borderId="11" xfId="2458" applyFont="1" applyBorder="1" applyAlignment="1">
      <alignment horizontal="center" vertical="center"/>
    </xf>
    <xf numFmtId="0" fontId="61" fillId="0" borderId="13" xfId="2458" applyFont="1" applyBorder="1" applyAlignment="1">
      <alignment horizontal="center" vertical="center"/>
    </xf>
    <xf numFmtId="0" fontId="50" fillId="0" borderId="0" xfId="2458" applyFont="1" applyBorder="1" applyAlignment="1">
      <alignment horizontal="center" vertical="center"/>
    </xf>
    <xf numFmtId="0" fontId="50" fillId="0" borderId="28" xfId="2458" applyFont="1" applyBorder="1" applyAlignment="1">
      <alignment horizontal="center" vertical="center"/>
    </xf>
    <xf numFmtId="0" fontId="60" fillId="0" borderId="0" xfId="2458" applyFont="1" applyBorder="1" applyAlignment="1">
      <alignment horizontal="center" vertical="distributed"/>
    </xf>
    <xf numFmtId="204" fontId="146" fillId="0" borderId="0" xfId="2458" applyNumberFormat="1" applyFont="1" applyBorder="1" applyAlignment="1">
      <alignment horizontal="right" vertical="distributed"/>
    </xf>
    <xf numFmtId="185" fontId="69" fillId="0" borderId="0" xfId="1871" applyNumberFormat="1" applyFont="1" applyBorder="1" applyAlignment="1">
      <alignment horizontal="left" vertical="distributed" indent="1"/>
    </xf>
    <xf numFmtId="204" fontId="67" fillId="0" borderId="0" xfId="0" applyNumberFormat="1" applyFont="1" applyBorder="1" applyAlignment="1">
      <alignment horizontal="right" vertical="center" shrinkToFit="1"/>
    </xf>
    <xf numFmtId="0" fontId="57" fillId="0" borderId="27" xfId="2458" applyFont="1" applyBorder="1" applyAlignment="1">
      <alignment horizontal="center" vertical="center"/>
    </xf>
    <xf numFmtId="0" fontId="57" fillId="0" borderId="0" xfId="2458" applyFont="1" applyBorder="1" applyAlignment="1">
      <alignment horizontal="center" vertical="center"/>
    </xf>
    <xf numFmtId="0" fontId="57" fillId="0" borderId="28" xfId="2458" applyFont="1" applyBorder="1" applyAlignment="1">
      <alignment horizontal="center" vertical="center"/>
    </xf>
    <xf numFmtId="0" fontId="1" fillId="0" borderId="24" xfId="2458" applyFont="1" applyBorder="1" applyAlignment="1">
      <alignment horizontal="center" vertical="center" textRotation="255"/>
    </xf>
    <xf numFmtId="0" fontId="1" fillId="0" borderId="26" xfId="2458" applyFont="1" applyBorder="1" applyAlignment="1">
      <alignment horizontal="center" vertical="center" textRotation="255"/>
    </xf>
    <xf numFmtId="0" fontId="1" fillId="0" borderId="29" xfId="2458" applyFont="1" applyBorder="1" applyAlignment="1">
      <alignment horizontal="center" vertical="center" textRotation="255"/>
    </xf>
    <xf numFmtId="0" fontId="1" fillId="0" borderId="13" xfId="2458" applyFont="1" applyBorder="1" applyAlignment="1">
      <alignment horizontal="center" vertical="center" textRotation="255"/>
    </xf>
    <xf numFmtId="0" fontId="60" fillId="0" borderId="0" xfId="2458" applyFont="1" applyBorder="1" applyAlignment="1">
      <alignment horizontal="left" vertical="distributed"/>
    </xf>
    <xf numFmtId="0" fontId="60" fillId="0" borderId="28" xfId="2458" applyFont="1" applyBorder="1" applyAlignment="1">
      <alignment horizontal="left" vertical="distributed"/>
    </xf>
    <xf numFmtId="185" fontId="68" fillId="0" borderId="0" xfId="1871" applyNumberFormat="1" applyFont="1" applyBorder="1" applyAlignment="1">
      <alignment horizontal="left" vertical="distributed" indent="1"/>
    </xf>
    <xf numFmtId="0" fontId="62" fillId="0" borderId="41" xfId="0" applyFont="1" applyBorder="1" applyAlignment="1">
      <alignment horizontal="center" vertical="center"/>
    </xf>
    <xf numFmtId="0" fontId="62" fillId="0" borderId="0" xfId="0" applyFont="1" applyBorder="1" applyAlignment="1">
      <alignment horizontal="center" vertical="center"/>
    </xf>
    <xf numFmtId="0" fontId="62" fillId="0" borderId="42" xfId="0" applyFont="1" applyBorder="1" applyAlignment="1">
      <alignment horizontal="center" vertical="center"/>
    </xf>
    <xf numFmtId="0" fontId="48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horizontal="left" vertical="center"/>
    </xf>
    <xf numFmtId="0" fontId="37" fillId="0" borderId="0" xfId="0" applyFont="1" applyFill="1" applyBorder="1" applyAlignment="1">
      <alignment horizontal="left" vertical="center"/>
    </xf>
    <xf numFmtId="0" fontId="139" fillId="0" borderId="0" xfId="0" applyFont="1" applyAlignment="1">
      <alignment horizontal="center" vertical="center"/>
    </xf>
    <xf numFmtId="0" fontId="138" fillId="0" borderId="39" xfId="0" applyFont="1" applyBorder="1" applyAlignment="1">
      <alignment horizontal="center" vertical="center"/>
    </xf>
    <xf numFmtId="0" fontId="138" fillId="0" borderId="23" xfId="0" applyFont="1" applyBorder="1" applyAlignment="1">
      <alignment horizontal="center" vertical="center"/>
    </xf>
    <xf numFmtId="0" fontId="138" fillId="0" borderId="40" xfId="0" applyFont="1" applyBorder="1" applyAlignment="1">
      <alignment horizontal="center" vertical="center"/>
    </xf>
    <xf numFmtId="0" fontId="138" fillId="0" borderId="41" xfId="0" applyFont="1" applyBorder="1" applyAlignment="1">
      <alignment horizontal="center" vertical="center"/>
    </xf>
    <xf numFmtId="0" fontId="138" fillId="0" borderId="0" xfId="0" applyFont="1" applyBorder="1" applyAlignment="1">
      <alignment horizontal="center" vertical="center"/>
    </xf>
    <xf numFmtId="0" fontId="138" fillId="0" borderId="42" xfId="0" applyFont="1" applyBorder="1" applyAlignment="1">
      <alignment horizontal="center" vertical="center"/>
    </xf>
    <xf numFmtId="0" fontId="138" fillId="0" borderId="43" xfId="0" applyFont="1" applyBorder="1" applyAlignment="1">
      <alignment horizontal="center" vertical="center"/>
    </xf>
    <xf numFmtId="0" fontId="138" fillId="0" borderId="6" xfId="0" applyFont="1" applyBorder="1" applyAlignment="1">
      <alignment horizontal="center" vertical="center"/>
    </xf>
    <xf numFmtId="0" fontId="138" fillId="0" borderId="44" xfId="0" applyFont="1" applyBorder="1" applyAlignment="1">
      <alignment horizontal="center" vertical="center"/>
    </xf>
    <xf numFmtId="49" fontId="42" fillId="0" borderId="0" xfId="0" applyNumberFormat="1" applyFont="1" applyAlignment="1">
      <alignment vertical="center"/>
    </xf>
    <xf numFmtId="49" fontId="42" fillId="0" borderId="0" xfId="0" applyNumberFormat="1" applyFont="1" applyAlignment="1">
      <alignment horizontal="left" vertical="center"/>
    </xf>
    <xf numFmtId="49" fontId="42" fillId="0" borderId="0" xfId="0" applyNumberFormat="1" applyFont="1" applyAlignment="1">
      <alignment vertical="center" wrapText="1"/>
    </xf>
    <xf numFmtId="0" fontId="132" fillId="0" borderId="0" xfId="0" applyFont="1" applyAlignment="1">
      <alignment horizontal="center" vertical="center"/>
    </xf>
    <xf numFmtId="0" fontId="42" fillId="0" borderId="0" xfId="0" applyFont="1" applyBorder="1" applyAlignment="1">
      <alignment horizontal="right" vertical="center"/>
    </xf>
    <xf numFmtId="0" fontId="42" fillId="0" borderId="0" xfId="0" applyFont="1" applyBorder="1" applyAlignment="1">
      <alignment vertical="center"/>
    </xf>
    <xf numFmtId="49" fontId="42" fillId="0" borderId="0" xfId="0" applyNumberFormat="1" applyFont="1">
      <alignment vertical="center"/>
    </xf>
    <xf numFmtId="0" fontId="43" fillId="0" borderId="35" xfId="1732" applyNumberFormat="1" applyFont="1" applyBorder="1" applyAlignment="1">
      <alignment horizontal="center" vertical="center"/>
    </xf>
    <xf numFmtId="0" fontId="43" fillId="0" borderId="5" xfId="1732" applyNumberFormat="1" applyFont="1" applyBorder="1" applyAlignment="1">
      <alignment horizontal="center" vertical="center"/>
    </xf>
    <xf numFmtId="0" fontId="43" fillId="0" borderId="5" xfId="1732" applyNumberFormat="1" applyFont="1" applyBorder="1" applyAlignment="1">
      <alignment horizontal="center" vertical="top"/>
    </xf>
    <xf numFmtId="0" fontId="43" fillId="0" borderId="53" xfId="1732" applyNumberFormat="1" applyFont="1" applyBorder="1" applyAlignment="1">
      <alignment horizontal="center" vertical="top"/>
    </xf>
    <xf numFmtId="0" fontId="43" fillId="0" borderId="53" xfId="1732" applyNumberFormat="1" applyFont="1" applyBorder="1" applyAlignment="1">
      <alignment horizontal="center" vertical="center"/>
    </xf>
    <xf numFmtId="0" fontId="43" fillId="0" borderId="35" xfId="1732" applyNumberFormat="1" applyFont="1" applyBorder="1" applyAlignment="1">
      <alignment horizontal="center" vertical="top"/>
    </xf>
    <xf numFmtId="252" fontId="48" fillId="0" borderId="58" xfId="2400" applyNumberFormat="1" applyFont="1" applyBorder="1" applyAlignment="1">
      <alignment horizontal="center" vertical="center"/>
    </xf>
    <xf numFmtId="252" fontId="48" fillId="0" borderId="102" xfId="2400" applyNumberFormat="1" applyFont="1" applyBorder="1" applyAlignment="1">
      <alignment horizontal="center" vertical="center"/>
    </xf>
    <xf numFmtId="252" fontId="48" fillId="0" borderId="46" xfId="2400" applyNumberFormat="1" applyFont="1" applyBorder="1" applyAlignment="1">
      <alignment horizontal="center" vertical="center"/>
    </xf>
    <xf numFmtId="0" fontId="43" fillId="33" borderId="5" xfId="1732" applyNumberFormat="1" applyFont="1" applyFill="1" applyBorder="1" applyAlignment="1">
      <alignment horizontal="center" vertical="top"/>
    </xf>
    <xf numFmtId="0" fontId="43" fillId="33" borderId="53" xfId="1732" applyNumberFormat="1" applyFont="1" applyFill="1" applyBorder="1" applyAlignment="1">
      <alignment horizontal="center" vertical="top"/>
    </xf>
    <xf numFmtId="0" fontId="48" fillId="0" borderId="102" xfId="2400" applyNumberFormat="1" applyFont="1" applyBorder="1" applyAlignment="1">
      <alignment horizontal="center" vertical="center"/>
    </xf>
    <xf numFmtId="0" fontId="48" fillId="0" borderId="46" xfId="2400" applyNumberFormat="1" applyFont="1" applyBorder="1" applyAlignment="1">
      <alignment horizontal="center" vertical="center"/>
    </xf>
    <xf numFmtId="49" fontId="104" fillId="0" borderId="27" xfId="1732" applyNumberFormat="1" applyFont="1" applyBorder="1" applyAlignment="1">
      <alignment horizontal="center" vertical="center"/>
    </xf>
    <xf numFmtId="49" fontId="104" fillId="0" borderId="0" xfId="1732" applyNumberFormat="1" applyFont="1" applyBorder="1" applyAlignment="1">
      <alignment horizontal="center" vertical="center"/>
    </xf>
    <xf numFmtId="49" fontId="104" fillId="0" borderId="28" xfId="1732" applyNumberFormat="1" applyFont="1" applyBorder="1" applyAlignment="1">
      <alignment horizontal="center" vertical="center"/>
    </xf>
    <xf numFmtId="49" fontId="104" fillId="0" borderId="24" xfId="1732" applyNumberFormat="1" applyFont="1" applyBorder="1" applyAlignment="1">
      <alignment horizontal="distributed" vertical="center"/>
    </xf>
    <xf numFmtId="49" fontId="104" fillId="0" borderId="25" xfId="1732" applyNumberFormat="1" applyFont="1" applyBorder="1" applyAlignment="1">
      <alignment horizontal="distributed" vertical="center"/>
    </xf>
    <xf numFmtId="49" fontId="104" fillId="0" borderId="26" xfId="1732" applyNumberFormat="1" applyFont="1" applyBorder="1" applyAlignment="1">
      <alignment horizontal="distributed" vertical="center"/>
    </xf>
    <xf numFmtId="0" fontId="48" fillId="0" borderId="58" xfId="2400" applyNumberFormat="1" applyFont="1" applyBorder="1" applyAlignment="1">
      <alignment horizontal="center" vertical="center"/>
    </xf>
    <xf numFmtId="49" fontId="104" fillId="0" borderId="24" xfId="1732" applyNumberFormat="1" applyFont="1" applyBorder="1" applyAlignment="1">
      <alignment horizontal="distributed" vertical="center" wrapText="1"/>
    </xf>
    <xf numFmtId="49" fontId="104" fillId="0" borderId="25" xfId="1732" applyNumberFormat="1" applyFont="1" applyBorder="1" applyAlignment="1">
      <alignment horizontal="distributed" vertical="center" wrapText="1"/>
    </xf>
    <xf numFmtId="49" fontId="104" fillId="0" borderId="26" xfId="1732" applyNumberFormat="1" applyFont="1" applyBorder="1" applyAlignment="1">
      <alignment horizontal="distributed" vertical="center" wrapText="1"/>
    </xf>
    <xf numFmtId="49" fontId="104" fillId="0" borderId="27" xfId="1732" applyNumberFormat="1" applyFont="1" applyBorder="1" applyAlignment="1">
      <alignment horizontal="distributed" vertical="center" wrapText="1"/>
    </xf>
    <xf numFmtId="49" fontId="104" fillId="0" borderId="0" xfId="1732" applyNumberFormat="1" applyFont="1" applyBorder="1" applyAlignment="1">
      <alignment horizontal="distributed" vertical="center" wrapText="1"/>
    </xf>
    <xf numFmtId="49" fontId="104" fillId="0" borderId="28" xfId="1732" applyNumberFormat="1" applyFont="1" applyBorder="1" applyAlignment="1">
      <alignment horizontal="distributed" vertical="center" wrapText="1"/>
    </xf>
    <xf numFmtId="49" fontId="104" fillId="0" borderId="29" xfId="1732" applyNumberFormat="1" applyFont="1" applyBorder="1" applyAlignment="1">
      <alignment horizontal="distributed" vertical="center" wrapText="1"/>
    </xf>
    <xf numFmtId="49" fontId="104" fillId="0" borderId="11" xfId="1732" applyNumberFormat="1" applyFont="1" applyBorder="1" applyAlignment="1">
      <alignment horizontal="distributed" vertical="center" wrapText="1"/>
    </xf>
    <xf numFmtId="49" fontId="104" fillId="0" borderId="13" xfId="1732" applyNumberFormat="1" applyFont="1" applyBorder="1" applyAlignment="1">
      <alignment horizontal="distributed" vertical="center" wrapText="1"/>
    </xf>
    <xf numFmtId="49" fontId="104" fillId="0" borderId="24" xfId="1732" applyNumberFormat="1" applyFont="1" applyBorder="1" applyAlignment="1">
      <alignment horizontal="distributed" vertical="center" shrinkToFit="1"/>
    </xf>
    <xf numFmtId="49" fontId="104" fillId="0" borderId="25" xfId="1732" applyNumberFormat="1" applyFont="1" applyBorder="1" applyAlignment="1">
      <alignment horizontal="distributed" vertical="center" shrinkToFit="1"/>
    </xf>
    <xf numFmtId="49" fontId="104" fillId="0" borderId="26" xfId="1732" applyNumberFormat="1" applyFont="1" applyBorder="1" applyAlignment="1">
      <alignment horizontal="distributed" vertical="center" shrinkToFit="1"/>
    </xf>
    <xf numFmtId="0" fontId="132" fillId="0" borderId="0" xfId="2400" applyFont="1" applyAlignment="1">
      <alignment horizontal="center" vertical="center"/>
    </xf>
    <xf numFmtId="189" fontId="120" fillId="0" borderId="35" xfId="2400" applyNumberFormat="1" applyFont="1" applyBorder="1" applyAlignment="1">
      <alignment horizontal="center" vertical="center"/>
    </xf>
    <xf numFmtId="189" fontId="120" fillId="0" borderId="5" xfId="2400" applyNumberFormat="1" applyFont="1" applyBorder="1" applyAlignment="1">
      <alignment horizontal="center" vertical="center"/>
    </xf>
    <xf numFmtId="0" fontId="47" fillId="0" borderId="1" xfId="2400" applyFont="1" applyBorder="1" applyAlignment="1">
      <alignment horizontal="center" vertical="center" wrapText="1"/>
    </xf>
    <xf numFmtId="0" fontId="47" fillId="0" borderId="1" xfId="2400" applyFont="1" applyBorder="1" applyAlignment="1">
      <alignment horizontal="center" vertical="center"/>
    </xf>
    <xf numFmtId="0" fontId="48" fillId="0" borderId="58" xfId="2400" applyNumberFormat="1" applyFont="1" applyBorder="1" applyAlignment="1">
      <alignment horizontal="center"/>
    </xf>
    <xf numFmtId="0" fontId="48" fillId="0" borderId="102" xfId="2400" applyNumberFormat="1" applyFont="1" applyBorder="1" applyAlignment="1">
      <alignment horizontal="center"/>
    </xf>
    <xf numFmtId="0" fontId="48" fillId="0" borderId="46" xfId="2400" applyNumberFormat="1" applyFont="1" applyBorder="1" applyAlignment="1">
      <alignment horizontal="center"/>
    </xf>
    <xf numFmtId="0" fontId="38" fillId="0" borderId="107" xfId="2400" applyFont="1" applyBorder="1" applyAlignment="1">
      <alignment horizontal="left" wrapText="1"/>
    </xf>
    <xf numFmtId="0" fontId="38" fillId="0" borderId="108" xfId="2400" applyFont="1" applyBorder="1" applyAlignment="1">
      <alignment horizontal="left" wrapText="1"/>
    </xf>
    <xf numFmtId="0" fontId="38" fillId="0" borderId="109" xfId="2400" applyFont="1" applyBorder="1" applyAlignment="1">
      <alignment horizontal="left" wrapText="1"/>
    </xf>
    <xf numFmtId="0" fontId="38" fillId="0" borderId="110" xfId="2400" applyFont="1" applyBorder="1" applyAlignment="1">
      <alignment horizontal="left" wrapText="1"/>
    </xf>
    <xf numFmtId="0" fontId="38" fillId="0" borderId="111" xfId="2400" applyFont="1" applyBorder="1" applyAlignment="1">
      <alignment horizontal="left" wrapText="1"/>
    </xf>
    <xf numFmtId="0" fontId="38" fillId="0" borderId="112" xfId="2400" applyFont="1" applyBorder="1" applyAlignment="1">
      <alignment horizontal="left" wrapText="1"/>
    </xf>
    <xf numFmtId="188" fontId="42" fillId="0" borderId="113" xfId="2509" applyNumberFormat="1" applyFont="1" applyBorder="1" applyAlignment="1">
      <alignment horizontal="center" vertical="center"/>
    </xf>
    <xf numFmtId="188" fontId="42" fillId="0" borderId="56" xfId="2509" applyNumberFormat="1" applyFont="1" applyBorder="1" applyAlignment="1">
      <alignment horizontal="center" vertical="center"/>
    </xf>
    <xf numFmtId="188" fontId="42" fillId="0" borderId="114" xfId="2509" applyNumberFormat="1" applyFont="1" applyBorder="1" applyAlignment="1">
      <alignment horizontal="center" vertical="center"/>
    </xf>
    <xf numFmtId="188" fontId="42" fillId="0" borderId="115" xfId="2509" applyNumberFormat="1" applyFont="1" applyBorder="1" applyAlignment="1">
      <alignment horizontal="center" vertical="center"/>
    </xf>
    <xf numFmtId="188" fontId="42" fillId="0" borderId="26" xfId="2509" applyNumberFormat="1" applyFont="1" applyBorder="1" applyAlignment="1">
      <alignment horizontal="center" vertical="center"/>
    </xf>
    <xf numFmtId="188" fontId="42" fillId="0" borderId="116" xfId="2509" applyNumberFormat="1" applyFont="1" applyBorder="1" applyAlignment="1">
      <alignment horizontal="center" vertical="center"/>
    </xf>
    <xf numFmtId="188" fontId="42" fillId="0" borderId="13" xfId="2509" applyNumberFormat="1" applyFont="1" applyBorder="1" applyAlignment="1">
      <alignment horizontal="center" vertical="center"/>
    </xf>
    <xf numFmtId="188" fontId="42" fillId="0" borderId="117" xfId="2509" applyNumberFormat="1" applyFont="1" applyBorder="1" applyAlignment="1">
      <alignment horizontal="center" vertical="center"/>
    </xf>
    <xf numFmtId="188" fontId="42" fillId="0" borderId="1" xfId="2509" applyNumberFormat="1" applyFont="1" applyBorder="1" applyAlignment="1">
      <alignment horizontal="center" vertical="center"/>
    </xf>
    <xf numFmtId="192" fontId="46" fillId="0" borderId="53" xfId="2509" applyNumberFormat="1" applyFont="1" applyBorder="1" applyAlignment="1">
      <alignment horizontal="center" vertical="center"/>
    </xf>
    <xf numFmtId="192" fontId="46" fillId="0" borderId="1" xfId="2509" applyNumberFormat="1" applyFont="1" applyBorder="1" applyAlignment="1">
      <alignment horizontal="center" vertical="center"/>
    </xf>
    <xf numFmtId="188" fontId="42" fillId="0" borderId="118" xfId="2509" applyNumberFormat="1" applyFont="1" applyBorder="1" applyAlignment="1">
      <alignment horizontal="center" vertical="center"/>
    </xf>
    <xf numFmtId="188" fontId="42" fillId="0" borderId="119" xfId="2509" applyNumberFormat="1" applyFont="1" applyBorder="1" applyAlignment="1">
      <alignment horizontal="center" vertical="center"/>
    </xf>
    <xf numFmtId="188" fontId="42" fillId="0" borderId="120" xfId="2509" applyNumberFormat="1" applyFont="1" applyBorder="1" applyAlignment="1">
      <alignment horizontal="center" vertical="center"/>
    </xf>
    <xf numFmtId="188" fontId="42" fillId="0" borderId="58" xfId="2509" applyNumberFormat="1" applyFont="1" applyBorder="1" applyAlignment="1">
      <alignment horizontal="center" vertical="center"/>
    </xf>
    <xf numFmtId="0" fontId="104" fillId="0" borderId="100" xfId="2509" applyFont="1" applyBorder="1" applyAlignment="1">
      <alignment horizontal="center" vertical="center" wrapText="1"/>
    </xf>
    <xf numFmtId="235" fontId="104" fillId="0" borderId="29" xfId="2509" applyNumberFormat="1" applyFont="1" applyBorder="1" applyAlignment="1">
      <alignment horizontal="center" vertical="center" wrapText="1"/>
    </xf>
    <xf numFmtId="235" fontId="104" fillId="0" borderId="13" xfId="2509" applyNumberFormat="1" applyFont="1" applyBorder="1" applyAlignment="1">
      <alignment horizontal="center" vertical="center" wrapText="1"/>
    </xf>
    <xf numFmtId="188" fontId="42" fillId="0" borderId="34" xfId="2509" applyNumberFormat="1" applyFont="1" applyBorder="1" applyAlignment="1">
      <alignment horizontal="center" vertical="center"/>
    </xf>
    <xf numFmtId="235" fontId="104" fillId="0" borderId="11" xfId="2509" applyNumberFormat="1" applyFont="1" applyBorder="1" applyAlignment="1">
      <alignment horizontal="center" vertical="center" wrapText="1"/>
    </xf>
    <xf numFmtId="0" fontId="104" fillId="0" borderId="121" xfId="2509" applyFont="1" applyBorder="1" applyAlignment="1">
      <alignment horizontal="center" vertical="center" wrapText="1"/>
    </xf>
    <xf numFmtId="0" fontId="140" fillId="0" borderId="0" xfId="2509" applyFont="1" applyAlignment="1">
      <alignment horizontal="center" vertical="center"/>
    </xf>
    <xf numFmtId="49" fontId="46" fillId="0" borderId="6" xfId="2509" applyNumberFormat="1" applyFont="1" applyBorder="1" applyAlignment="1">
      <alignment horizontal="left" vertical="center" wrapText="1" indent="1"/>
    </xf>
    <xf numFmtId="0" fontId="104" fillId="0" borderId="34" xfId="2509" applyFont="1" applyBorder="1" applyAlignment="1">
      <alignment horizontal="center" vertical="center" wrapText="1"/>
    </xf>
    <xf numFmtId="0" fontId="104" fillId="0" borderId="27" xfId="2509" applyFont="1" applyBorder="1" applyAlignment="1">
      <alignment horizontal="center" vertical="center" wrapText="1"/>
    </xf>
    <xf numFmtId="0" fontId="104" fillId="0" borderId="24" xfId="2509" applyFont="1" applyBorder="1" applyAlignment="1">
      <alignment horizontal="center" vertical="center" wrapText="1"/>
    </xf>
    <xf numFmtId="0" fontId="104" fillId="0" borderId="122" xfId="2509" applyFont="1" applyBorder="1" applyAlignment="1">
      <alignment horizontal="center" vertical="center" wrapText="1"/>
    </xf>
    <xf numFmtId="0" fontId="104" fillId="0" borderId="62" xfId="2509" applyFont="1" applyBorder="1" applyAlignment="1">
      <alignment horizontal="center" vertical="center" wrapText="1"/>
    </xf>
    <xf numFmtId="0" fontId="104" fillId="0" borderId="117" xfId="2509" applyFont="1" applyBorder="1" applyAlignment="1">
      <alignment horizontal="center" vertical="center" wrapText="1"/>
    </xf>
    <xf numFmtId="0" fontId="104" fillId="0" borderId="63" xfId="2509" applyFont="1" applyBorder="1" applyAlignment="1">
      <alignment horizontal="center" vertical="center" wrapText="1"/>
    </xf>
    <xf numFmtId="0" fontId="104" fillId="0" borderId="120" xfId="2509" applyFont="1" applyBorder="1" applyAlignment="1">
      <alignment horizontal="center" vertical="center" wrapText="1"/>
    </xf>
    <xf numFmtId="0" fontId="104" fillId="0" borderId="64" xfId="2509" applyFont="1" applyBorder="1" applyAlignment="1">
      <alignment horizontal="center" vertical="center" wrapText="1"/>
    </xf>
    <xf numFmtId="0" fontId="121" fillId="0" borderId="6" xfId="2509" applyFont="1" applyBorder="1" applyAlignment="1">
      <alignment horizontal="center" vertical="center"/>
    </xf>
    <xf numFmtId="234" fontId="104" fillId="0" borderId="122" xfId="2509" applyNumberFormat="1" applyFont="1" applyBorder="1" applyAlignment="1">
      <alignment horizontal="center" vertical="center" wrapText="1"/>
    </xf>
    <xf numFmtId="234" fontId="104" fillId="0" borderId="123" xfId="2509" applyNumberFormat="1" applyFont="1" applyBorder="1" applyAlignment="1">
      <alignment horizontal="center" vertical="center" wrapText="1"/>
    </xf>
    <xf numFmtId="234" fontId="104" fillId="0" borderId="120" xfId="2509" applyNumberFormat="1" applyFont="1" applyBorder="1" applyAlignment="1">
      <alignment horizontal="center" vertical="center" wrapText="1"/>
    </xf>
    <xf numFmtId="0" fontId="104" fillId="0" borderId="124" xfId="2509" applyFont="1" applyBorder="1" applyAlignment="1">
      <alignment horizontal="center" vertical="center" wrapText="1"/>
    </xf>
    <xf numFmtId="0" fontId="104" fillId="0" borderId="103" xfId="2509" applyFont="1" applyBorder="1" applyAlignment="1">
      <alignment horizontal="center" vertical="center" wrapText="1"/>
    </xf>
    <xf numFmtId="188" fontId="42" fillId="0" borderId="65" xfId="2509" applyNumberFormat="1" applyFont="1" applyBorder="1" applyAlignment="1">
      <alignment horizontal="center" vertical="center"/>
    </xf>
    <xf numFmtId="188" fontId="46" fillId="0" borderId="125" xfId="2509" applyNumberFormat="1" applyFont="1" applyBorder="1" applyAlignment="1">
      <alignment horizontal="center" vertical="center"/>
    </xf>
    <xf numFmtId="188" fontId="46" fillId="0" borderId="126" xfId="2509" applyNumberFormat="1" applyFont="1" applyBorder="1" applyAlignment="1">
      <alignment horizontal="center" vertical="center"/>
    </xf>
    <xf numFmtId="188" fontId="42" fillId="0" borderId="127" xfId="2509" applyNumberFormat="1" applyFont="1" applyBorder="1" applyAlignment="1">
      <alignment horizontal="center" vertical="center"/>
    </xf>
    <xf numFmtId="192" fontId="46" fillId="0" borderId="63" xfId="2509" applyNumberFormat="1" applyFont="1" applyBorder="1" applyAlignment="1">
      <alignment horizontal="center" vertical="center"/>
    </xf>
    <xf numFmtId="188" fontId="42" fillId="0" borderId="64" xfId="2509" applyNumberFormat="1" applyFont="1" applyBorder="1" applyAlignment="1">
      <alignment horizontal="center" vertical="center"/>
    </xf>
    <xf numFmtId="0" fontId="43" fillId="33" borderId="35" xfId="2475" applyNumberFormat="1" applyFont="1" applyFill="1" applyBorder="1" applyAlignment="1">
      <alignment horizontal="center" vertical="center" wrapText="1"/>
    </xf>
    <xf numFmtId="0" fontId="43" fillId="33" borderId="53" xfId="2475" applyNumberFormat="1" applyFont="1" applyFill="1" applyBorder="1" applyAlignment="1">
      <alignment horizontal="center" vertical="center" wrapText="1"/>
    </xf>
    <xf numFmtId="0" fontId="49" fillId="18" borderId="1" xfId="2475" applyNumberFormat="1" applyFont="1" applyFill="1" applyBorder="1" applyAlignment="1">
      <alignment horizontal="center" vertical="center"/>
    </xf>
    <xf numFmtId="0" fontId="49" fillId="18" borderId="1" xfId="2340" applyNumberFormat="1" applyFont="1" applyFill="1" applyBorder="1" applyAlignment="1">
      <alignment horizontal="center" vertical="center"/>
    </xf>
    <xf numFmtId="0" fontId="43" fillId="0" borderId="1" xfId="2475" applyNumberFormat="1" applyFont="1" applyFill="1" applyBorder="1" applyAlignment="1">
      <alignment horizontal="center" vertical="center"/>
    </xf>
    <xf numFmtId="0" fontId="43" fillId="18" borderId="58" xfId="2475" applyNumberFormat="1" applyFont="1" applyFill="1" applyBorder="1" applyAlignment="1">
      <alignment horizontal="center" vertical="center"/>
    </xf>
    <xf numFmtId="0" fontId="43" fillId="18" borderId="46" xfId="2475" applyNumberFormat="1" applyFont="1" applyFill="1" applyBorder="1" applyAlignment="1">
      <alignment horizontal="center" vertical="center"/>
    </xf>
    <xf numFmtId="0" fontId="43" fillId="0" borderId="24" xfId="2475" applyNumberFormat="1" applyFont="1" applyFill="1" applyBorder="1" applyAlignment="1">
      <alignment horizontal="center" vertical="center" wrapText="1"/>
    </xf>
    <xf numFmtId="0" fontId="43" fillId="0" borderId="26" xfId="2475" applyNumberFormat="1" applyFont="1" applyFill="1" applyBorder="1" applyAlignment="1">
      <alignment horizontal="center" vertical="center"/>
    </xf>
    <xf numFmtId="0" fontId="43" fillId="0" borderId="27" xfId="2475" applyNumberFormat="1" applyFont="1" applyFill="1" applyBorder="1" applyAlignment="1">
      <alignment horizontal="center" vertical="center"/>
    </xf>
    <xf numFmtId="0" fontId="43" fillId="0" borderId="28" xfId="2475" applyNumberFormat="1" applyFont="1" applyFill="1" applyBorder="1" applyAlignment="1">
      <alignment horizontal="center" vertical="center"/>
    </xf>
    <xf numFmtId="0" fontId="43" fillId="33" borderId="24" xfId="2475" applyNumberFormat="1" applyFont="1" applyFill="1" applyBorder="1" applyAlignment="1">
      <alignment horizontal="center" vertical="center"/>
    </xf>
    <xf numFmtId="0" fontId="43" fillId="33" borderId="26" xfId="2475" applyNumberFormat="1" applyFont="1" applyFill="1" applyBorder="1" applyAlignment="1">
      <alignment horizontal="center" vertical="center"/>
    </xf>
    <xf numFmtId="0" fontId="43" fillId="33" borderId="27" xfId="2475" applyNumberFormat="1" applyFont="1" applyFill="1" applyBorder="1" applyAlignment="1">
      <alignment horizontal="center" vertical="center"/>
    </xf>
    <xf numFmtId="0" fontId="43" fillId="33" borderId="28" xfId="2475" applyNumberFormat="1" applyFont="1" applyFill="1" applyBorder="1" applyAlignment="1">
      <alignment horizontal="center" vertical="center"/>
    </xf>
    <xf numFmtId="0" fontId="43" fillId="33" borderId="29" xfId="2475" applyNumberFormat="1" applyFont="1" applyFill="1" applyBorder="1" applyAlignment="1">
      <alignment horizontal="center" vertical="center"/>
    </xf>
    <xf numFmtId="0" fontId="43" fillId="33" borderId="13" xfId="2475" applyNumberFormat="1" applyFont="1" applyFill="1" applyBorder="1" applyAlignment="1">
      <alignment horizontal="center" vertical="center"/>
    </xf>
    <xf numFmtId="0" fontId="49" fillId="18" borderId="35" xfId="2340" applyNumberFormat="1" applyFont="1" applyFill="1" applyBorder="1" applyAlignment="1">
      <alignment horizontal="center" vertical="center"/>
    </xf>
    <xf numFmtId="0" fontId="49" fillId="18" borderId="5" xfId="2340" applyNumberFormat="1" applyFont="1" applyFill="1" applyBorder="1" applyAlignment="1">
      <alignment horizontal="center" vertical="center"/>
    </xf>
    <xf numFmtId="0" fontId="49" fillId="18" borderId="53" xfId="2340" applyNumberFormat="1" applyFont="1" applyFill="1" applyBorder="1" applyAlignment="1">
      <alignment horizontal="center" vertical="center"/>
    </xf>
    <xf numFmtId="0" fontId="43" fillId="18" borderId="58" xfId="2475" applyNumberFormat="1" applyFont="1" applyFill="1" applyBorder="1" applyAlignment="1">
      <alignment horizontal="center" vertical="center" wrapText="1"/>
    </xf>
    <xf numFmtId="0" fontId="43" fillId="18" borderId="102" xfId="2475" applyNumberFormat="1" applyFont="1" applyFill="1" applyBorder="1" applyAlignment="1">
      <alignment horizontal="center" vertical="center"/>
    </xf>
    <xf numFmtId="194" fontId="43" fillId="18" borderId="24" xfId="2475" applyNumberFormat="1" applyFont="1" applyFill="1" applyBorder="1" applyAlignment="1">
      <alignment horizontal="center" vertical="center" wrapText="1"/>
    </xf>
    <xf numFmtId="194" fontId="43" fillId="18" borderId="26" xfId="2475" applyNumberFormat="1" applyFont="1" applyFill="1" applyBorder="1" applyAlignment="1">
      <alignment horizontal="center" vertical="center" wrapText="1"/>
    </xf>
    <xf numFmtId="194" fontId="43" fillId="18" borderId="29" xfId="2475" applyNumberFormat="1" applyFont="1" applyFill="1" applyBorder="1" applyAlignment="1">
      <alignment horizontal="center" vertical="center" wrapText="1"/>
    </xf>
    <xf numFmtId="194" fontId="43" fillId="18" borderId="13" xfId="2475" applyNumberFormat="1" applyFont="1" applyFill="1" applyBorder="1" applyAlignment="1">
      <alignment horizontal="center" vertical="center" wrapText="1"/>
    </xf>
    <xf numFmtId="0" fontId="43" fillId="33" borderId="24" xfId="2475" applyNumberFormat="1" applyFont="1" applyFill="1" applyBorder="1" applyAlignment="1">
      <alignment horizontal="center" vertical="center" wrapText="1"/>
    </xf>
    <xf numFmtId="0" fontId="43" fillId="33" borderId="27" xfId="2475" applyNumberFormat="1" applyFont="1" applyFill="1" applyBorder="1" applyAlignment="1">
      <alignment horizontal="center" vertical="center" wrapText="1"/>
    </xf>
    <xf numFmtId="194" fontId="43" fillId="18" borderId="1" xfId="2475" applyNumberFormat="1" applyFont="1" applyFill="1" applyBorder="1" applyAlignment="1">
      <alignment horizontal="center" vertical="center" wrapText="1"/>
    </xf>
    <xf numFmtId="194" fontId="43" fillId="18" borderId="25" xfId="2475" applyNumberFormat="1" applyFont="1" applyFill="1" applyBorder="1" applyAlignment="1">
      <alignment horizontal="center" vertical="center" wrapText="1"/>
    </xf>
    <xf numFmtId="194" fontId="43" fillId="18" borderId="11" xfId="2475" applyNumberFormat="1" applyFont="1" applyFill="1" applyBorder="1" applyAlignment="1">
      <alignment horizontal="center" vertical="center" wrapText="1"/>
    </xf>
    <xf numFmtId="259" fontId="134" fillId="0" borderId="0" xfId="2475" applyNumberFormat="1" applyFont="1" applyFill="1" applyBorder="1" applyAlignment="1">
      <alignment horizontal="center" vertical="center"/>
    </xf>
    <xf numFmtId="259" fontId="134" fillId="0" borderId="11" xfId="2475" applyNumberFormat="1" applyFont="1" applyFill="1" applyBorder="1" applyAlignment="1">
      <alignment horizontal="center" vertical="center"/>
    </xf>
    <xf numFmtId="0" fontId="43" fillId="18" borderId="1" xfId="2475" applyNumberFormat="1" applyFont="1" applyFill="1" applyBorder="1" applyAlignment="1">
      <alignment horizontal="center" vertical="center" wrapText="1"/>
    </xf>
    <xf numFmtId="0" fontId="43" fillId="18" borderId="1" xfId="2475" applyNumberFormat="1" applyFont="1" applyFill="1" applyBorder="1" applyAlignment="1">
      <alignment horizontal="center" vertical="center"/>
    </xf>
    <xf numFmtId="0" fontId="43" fillId="18" borderId="1" xfId="2475" applyNumberFormat="1" applyFont="1" applyFill="1" applyBorder="1" applyAlignment="1">
      <alignment horizontal="center" vertical="center" shrinkToFit="1"/>
    </xf>
    <xf numFmtId="0" fontId="3" fillId="18" borderId="1" xfId="0" applyNumberFormat="1" applyFont="1" applyFill="1" applyBorder="1" applyAlignment="1">
      <alignment horizontal="center" vertical="center"/>
    </xf>
    <xf numFmtId="0" fontId="3" fillId="18" borderId="1" xfId="0" applyNumberFormat="1" applyFont="1" applyFill="1" applyBorder="1">
      <alignment vertical="center"/>
    </xf>
    <xf numFmtId="0" fontId="43" fillId="0" borderId="26" xfId="2475" applyNumberFormat="1" applyFont="1" applyFill="1" applyBorder="1" applyAlignment="1">
      <alignment horizontal="center" vertical="center" wrapText="1"/>
    </xf>
    <xf numFmtId="0" fontId="43" fillId="0" borderId="27" xfId="2475" applyNumberFormat="1" applyFont="1" applyFill="1" applyBorder="1" applyAlignment="1">
      <alignment horizontal="center" vertical="center" wrapText="1"/>
    </xf>
    <xf numFmtId="0" fontId="43" fillId="0" borderId="28" xfId="2475" applyNumberFormat="1" applyFont="1" applyFill="1" applyBorder="1" applyAlignment="1">
      <alignment horizontal="center" vertical="center" wrapText="1"/>
    </xf>
    <xf numFmtId="0" fontId="43" fillId="0" borderId="29" xfId="2475" applyNumberFormat="1" applyFont="1" applyFill="1" applyBorder="1" applyAlignment="1">
      <alignment horizontal="center" vertical="center" wrapText="1"/>
    </xf>
    <xf numFmtId="0" fontId="43" fillId="0" borderId="13" xfId="2475" applyNumberFormat="1" applyFont="1" applyFill="1" applyBorder="1" applyAlignment="1">
      <alignment horizontal="center" vertical="center" wrapText="1"/>
    </xf>
    <xf numFmtId="184" fontId="42" fillId="0" borderId="14" xfId="0" applyNumberFormat="1" applyFont="1" applyFill="1" applyBorder="1" applyAlignment="1">
      <alignment horizontal="center" vertical="center"/>
    </xf>
    <xf numFmtId="41" fontId="46" fillId="0" borderId="132" xfId="0" applyNumberFormat="1" applyFont="1" applyBorder="1" applyAlignment="1">
      <alignment horizontal="center" vertical="center" wrapText="1"/>
    </xf>
    <xf numFmtId="41" fontId="46" fillId="0" borderId="85" xfId="0" applyNumberFormat="1" applyFont="1" applyBorder="1" applyAlignment="1">
      <alignment horizontal="center" vertical="center" wrapText="1"/>
    </xf>
    <xf numFmtId="184" fontId="42" fillId="0" borderId="45" xfId="0" applyNumberFormat="1" applyFont="1" applyFill="1" applyBorder="1" applyAlignment="1">
      <alignment horizontal="center" vertical="center"/>
    </xf>
    <xf numFmtId="184" fontId="42" fillId="0" borderId="128" xfId="0" applyNumberFormat="1" applyFont="1" applyFill="1" applyBorder="1" applyAlignment="1">
      <alignment horizontal="center" vertical="center"/>
    </xf>
    <xf numFmtId="184" fontId="42" fillId="0" borderId="2" xfId="0" applyNumberFormat="1" applyFont="1" applyFill="1" applyBorder="1" applyAlignment="1">
      <alignment horizontal="center" vertical="center"/>
    </xf>
    <xf numFmtId="184" fontId="42" fillId="0" borderId="68" xfId="0" applyNumberFormat="1" applyFont="1" applyFill="1" applyBorder="1" applyAlignment="1">
      <alignment horizontal="center" vertical="center"/>
    </xf>
    <xf numFmtId="0" fontId="42" fillId="0" borderId="129" xfId="0" applyFont="1" applyFill="1" applyBorder="1" applyAlignment="1">
      <alignment horizontal="center" vertical="center"/>
    </xf>
    <xf numFmtId="0" fontId="42" fillId="0" borderId="98" xfId="0" applyFont="1" applyFill="1" applyBorder="1" applyAlignment="1">
      <alignment horizontal="center" vertical="center"/>
    </xf>
    <xf numFmtId="0" fontId="42" fillId="0" borderId="130" xfId="0" applyFont="1" applyFill="1" applyBorder="1" applyAlignment="1">
      <alignment horizontal="center" vertical="center"/>
    </xf>
    <xf numFmtId="0" fontId="42" fillId="0" borderId="8" xfId="0" applyFont="1" applyFill="1" applyBorder="1" applyAlignment="1">
      <alignment horizontal="center" vertical="center"/>
    </xf>
    <xf numFmtId="0" fontId="42" fillId="0" borderId="74" xfId="0" applyFont="1" applyFill="1" applyBorder="1" applyAlignment="1">
      <alignment horizontal="center" vertical="center"/>
    </xf>
    <xf numFmtId="0" fontId="147" fillId="0" borderId="0" xfId="0" applyFont="1" applyFill="1" applyBorder="1" applyAlignment="1">
      <alignment horizontal="center" vertical="center"/>
    </xf>
    <xf numFmtId="0" fontId="147" fillId="0" borderId="11" xfId="0" applyFont="1" applyFill="1" applyBorder="1" applyAlignment="1">
      <alignment horizontal="center" vertical="center"/>
    </xf>
    <xf numFmtId="0" fontId="46" fillId="0" borderId="131" xfId="0" applyFont="1" applyFill="1" applyBorder="1" applyAlignment="1">
      <alignment horizontal="center" vertical="center"/>
    </xf>
    <xf numFmtId="0" fontId="46" fillId="0" borderId="84" xfId="0" applyFont="1" applyFill="1" applyBorder="1" applyAlignment="1">
      <alignment horizontal="center" vertical="center"/>
    </xf>
    <xf numFmtId="184" fontId="46" fillId="0" borderId="132" xfId="0" applyNumberFormat="1" applyFont="1" applyFill="1" applyBorder="1" applyAlignment="1">
      <alignment horizontal="center" vertical="center" wrapText="1"/>
    </xf>
    <xf numFmtId="184" fontId="46" fillId="0" borderId="85" xfId="0" applyNumberFormat="1" applyFont="1" applyFill="1" applyBorder="1" applyAlignment="1">
      <alignment horizontal="center" vertical="center" wrapText="1"/>
    </xf>
    <xf numFmtId="0" fontId="135" fillId="0" borderId="132" xfId="0" applyFont="1" applyFill="1" applyBorder="1" applyAlignment="1">
      <alignment horizontal="center" vertical="center" wrapText="1"/>
    </xf>
    <xf numFmtId="0" fontId="135" fillId="0" borderId="85" xfId="0" applyFont="1" applyFill="1" applyBorder="1" applyAlignment="1">
      <alignment horizontal="center" vertical="center" wrapText="1"/>
    </xf>
    <xf numFmtId="0" fontId="46" fillId="0" borderId="69" xfId="0" applyFont="1" applyFill="1" applyBorder="1" applyAlignment="1">
      <alignment horizontal="center" vertical="center"/>
    </xf>
    <xf numFmtId="0" fontId="46" fillId="0" borderId="133" xfId="0" applyFont="1" applyFill="1" applyBorder="1" applyAlignment="1">
      <alignment horizontal="center" vertical="center"/>
    </xf>
    <xf numFmtId="0" fontId="46" fillId="0" borderId="132" xfId="0" applyFont="1" applyFill="1" applyBorder="1" applyAlignment="1">
      <alignment horizontal="center" vertical="center" wrapText="1"/>
    </xf>
    <xf numFmtId="0" fontId="46" fillId="0" borderId="85" xfId="0" applyFont="1" applyFill="1" applyBorder="1" applyAlignment="1">
      <alignment horizontal="center" vertical="center" wrapText="1"/>
    </xf>
    <xf numFmtId="0" fontId="46" fillId="0" borderId="132" xfId="0" applyFont="1" applyBorder="1" applyAlignment="1">
      <alignment horizontal="center" vertical="center" wrapText="1"/>
    </xf>
    <xf numFmtId="0" fontId="46" fillId="0" borderId="85" xfId="0" applyFont="1" applyBorder="1" applyAlignment="1">
      <alignment horizontal="center" vertical="center" wrapText="1"/>
    </xf>
    <xf numFmtId="184" fontId="46" fillId="16" borderId="45" xfId="0" applyNumberFormat="1" applyFont="1" applyFill="1" applyBorder="1" applyAlignment="1">
      <alignment horizontal="center" vertical="center"/>
    </xf>
    <xf numFmtId="184" fontId="46" fillId="16" borderId="128" xfId="0" applyNumberFormat="1" applyFont="1" applyFill="1" applyBorder="1" applyAlignment="1">
      <alignment horizontal="center" vertical="center"/>
    </xf>
    <xf numFmtId="184" fontId="46" fillId="16" borderId="2" xfId="0" applyNumberFormat="1" applyFont="1" applyFill="1" applyBorder="1" applyAlignment="1">
      <alignment horizontal="center" vertical="center"/>
    </xf>
    <xf numFmtId="0" fontId="42" fillId="0" borderId="84" xfId="0" applyFont="1" applyFill="1" applyBorder="1" applyAlignment="1">
      <alignment horizontal="center" vertical="center"/>
    </xf>
    <xf numFmtId="41" fontId="46" fillId="0" borderId="26" xfId="0" applyNumberFormat="1" applyFont="1" applyFill="1" applyBorder="1" applyAlignment="1">
      <alignment horizontal="center" vertical="center" shrinkToFit="1"/>
    </xf>
    <xf numFmtId="41" fontId="46" fillId="0" borderId="13" xfId="0" applyNumberFormat="1" applyFont="1" applyFill="1" applyBorder="1" applyAlignment="1">
      <alignment horizontal="center" vertical="center" shrinkToFit="1"/>
    </xf>
    <xf numFmtId="41" fontId="46" fillId="0" borderId="134" xfId="0" applyNumberFormat="1" applyFont="1" applyBorder="1" applyAlignment="1">
      <alignment horizontal="center" vertical="center" wrapText="1"/>
    </xf>
    <xf numFmtId="41" fontId="46" fillId="0" borderId="87" xfId="0" applyNumberFormat="1" applyFont="1" applyBorder="1" applyAlignment="1">
      <alignment horizontal="center" vertical="center" wrapText="1"/>
    </xf>
    <xf numFmtId="0" fontId="112" fillId="18" borderId="135" xfId="0" applyFont="1" applyFill="1" applyBorder="1" applyAlignment="1">
      <alignment horizontal="distributed" vertical="distributed" wrapText="1" indent="5"/>
    </xf>
    <xf numFmtId="0" fontId="112" fillId="18" borderId="38" xfId="0" applyFont="1" applyFill="1" applyBorder="1" applyAlignment="1">
      <alignment horizontal="distributed" vertical="distributed" wrapText="1" indent="5"/>
    </xf>
    <xf numFmtId="0" fontId="49" fillId="18" borderId="136" xfId="0" applyFont="1" applyFill="1" applyBorder="1" applyAlignment="1">
      <alignment horizontal="center" vertical="center" shrinkToFit="1"/>
    </xf>
    <xf numFmtId="0" fontId="112" fillId="18" borderId="137" xfId="0" applyFont="1" applyFill="1" applyBorder="1" applyAlignment="1">
      <alignment horizontal="center" vertical="center" shrinkToFit="1"/>
    </xf>
    <xf numFmtId="41" fontId="105" fillId="18" borderId="35" xfId="0" applyNumberFormat="1" applyFont="1" applyFill="1" applyBorder="1" applyAlignment="1">
      <alignment horizontal="center" vertical="center"/>
    </xf>
    <xf numFmtId="41" fontId="105" fillId="18" borderId="138" xfId="0" applyNumberFormat="1" applyFont="1" applyFill="1" applyBorder="1" applyAlignment="1">
      <alignment horizontal="center" vertical="center"/>
    </xf>
    <xf numFmtId="0" fontId="103" fillId="0" borderId="117" xfId="0" applyFont="1" applyBorder="1" applyAlignment="1">
      <alignment horizontal="distributed" vertical="distributed" wrapText="1" indent="5"/>
    </xf>
    <xf numFmtId="0" fontId="103" fillId="0" borderId="1" xfId="0" applyFont="1" applyBorder="1" applyAlignment="1">
      <alignment horizontal="distributed" vertical="distributed" wrapText="1" indent="5"/>
    </xf>
    <xf numFmtId="0" fontId="112" fillId="0" borderId="139" xfId="0" applyFont="1" applyBorder="1" applyAlignment="1">
      <alignment horizontal="distributed" vertical="distributed" wrapText="1" indent="5"/>
    </xf>
    <xf numFmtId="0" fontId="112" fillId="0" borderId="140" xfId="0" applyFont="1" applyBorder="1" applyAlignment="1">
      <alignment horizontal="distributed" vertical="distributed" wrapText="1" indent="5"/>
    </xf>
    <xf numFmtId="0" fontId="112" fillId="0" borderId="114" xfId="0" applyFont="1" applyBorder="1" applyAlignment="1">
      <alignment horizontal="distributed" vertical="distributed" wrapText="1" indent="5"/>
    </xf>
    <xf numFmtId="0" fontId="112" fillId="0" borderId="117" xfId="0" applyFont="1" applyBorder="1" applyAlignment="1">
      <alignment horizontal="distributed" vertical="distributed" wrapText="1" indent="5"/>
    </xf>
    <xf numFmtId="0" fontId="112" fillId="0" borderId="1" xfId="0" applyFont="1" applyBorder="1" applyAlignment="1">
      <alignment horizontal="distributed" vertical="distributed" wrapText="1" indent="5"/>
    </xf>
    <xf numFmtId="0" fontId="105" fillId="0" borderId="117" xfId="0" applyFont="1" applyBorder="1" applyAlignment="1">
      <alignment horizontal="distributed" vertical="distributed" wrapText="1" indent="5"/>
    </xf>
    <xf numFmtId="0" fontId="105" fillId="0" borderId="1" xfId="0" applyFont="1" applyBorder="1" applyAlignment="1">
      <alignment horizontal="distributed" vertical="distributed" wrapText="1" indent="5"/>
    </xf>
    <xf numFmtId="201" fontId="103" fillId="0" borderId="36" xfId="1941" applyFont="1" applyFill="1" applyBorder="1" applyAlignment="1">
      <alignment horizontal="left" vertical="center"/>
    </xf>
    <xf numFmtId="201" fontId="103" fillId="0" borderId="55" xfId="1941" applyFont="1" applyFill="1" applyBorder="1" applyAlignment="1">
      <alignment horizontal="left" vertical="center"/>
    </xf>
    <xf numFmtId="203" fontId="43" fillId="0" borderId="141" xfId="1941" applyNumberFormat="1" applyFont="1" applyBorder="1" applyAlignment="1">
      <alignment horizontal="left" vertical="center"/>
    </xf>
    <xf numFmtId="203" fontId="111" fillId="0" borderId="55" xfId="1941" applyNumberFormat="1" applyFont="1" applyBorder="1" applyAlignment="1">
      <alignment horizontal="left" vertical="center"/>
    </xf>
    <xf numFmtId="0" fontId="107" fillId="0" borderId="0" xfId="0" applyFont="1" applyBorder="1" applyAlignment="1">
      <alignment horizontal="center" vertical="center"/>
    </xf>
    <xf numFmtId="0" fontId="103" fillId="0" borderId="122" xfId="0" applyFont="1" applyBorder="1" applyAlignment="1">
      <alignment horizontal="center" vertical="center"/>
    </xf>
    <xf numFmtId="0" fontId="103" fillId="0" borderId="33" xfId="0" applyFont="1" applyBorder="1" applyAlignment="1">
      <alignment horizontal="center" vertical="center"/>
    </xf>
    <xf numFmtId="0" fontId="103" fillId="0" borderId="34" xfId="0" applyFont="1" applyBorder="1" applyAlignment="1">
      <alignment horizontal="center" vertical="center"/>
    </xf>
    <xf numFmtId="0" fontId="103" fillId="0" borderId="127" xfId="0" applyFont="1" applyBorder="1" applyAlignment="1">
      <alignment horizontal="center" vertical="center"/>
    </xf>
    <xf numFmtId="0" fontId="103" fillId="0" borderId="117" xfId="0" applyFont="1" applyBorder="1" applyAlignment="1">
      <alignment horizontal="center" vertical="center" wrapText="1"/>
    </xf>
    <xf numFmtId="0" fontId="103" fillId="0" borderId="1" xfId="0" applyFont="1" applyBorder="1" applyAlignment="1">
      <alignment horizontal="center" vertical="center"/>
    </xf>
    <xf numFmtId="41" fontId="103" fillId="0" borderId="35" xfId="0" applyNumberFormat="1" applyFont="1" applyBorder="1" applyAlignment="1">
      <alignment horizontal="left" vertical="center"/>
    </xf>
    <xf numFmtId="41" fontId="103" fillId="0" borderId="138" xfId="0" applyNumberFormat="1" applyFont="1" applyBorder="1" applyAlignment="1">
      <alignment horizontal="left" vertical="center"/>
    </xf>
    <xf numFmtId="41" fontId="103" fillId="0" borderId="35" xfId="0" applyNumberFormat="1" applyFont="1" applyBorder="1" applyAlignment="1">
      <alignment horizontal="center" vertical="center"/>
    </xf>
    <xf numFmtId="41" fontId="103" fillId="0" borderId="138" xfId="0" applyNumberFormat="1" applyFont="1" applyBorder="1" applyAlignment="1">
      <alignment horizontal="center" vertical="center"/>
    </xf>
    <xf numFmtId="0" fontId="43" fillId="0" borderId="142" xfId="0" applyFont="1" applyBorder="1" applyAlignment="1">
      <alignment horizontal="center" vertical="center"/>
    </xf>
    <xf numFmtId="0" fontId="43" fillId="0" borderId="82" xfId="0" applyFont="1" applyBorder="1" applyAlignment="1">
      <alignment horizontal="center" vertical="center"/>
    </xf>
    <xf numFmtId="0" fontId="49" fillId="0" borderId="100" xfId="0" applyFont="1" applyBorder="1" applyAlignment="1">
      <alignment horizontal="center" vertical="center"/>
    </xf>
    <xf numFmtId="0" fontId="105" fillId="0" borderId="143" xfId="0" applyFont="1" applyBorder="1" applyAlignment="1">
      <alignment horizontal="center" vertical="center"/>
    </xf>
    <xf numFmtId="0" fontId="43" fillId="0" borderId="23" xfId="0" applyFont="1" applyBorder="1" applyAlignment="1">
      <alignment horizontal="center" vertical="center"/>
    </xf>
    <xf numFmtId="0" fontId="64" fillId="0" borderId="6" xfId="0" applyFont="1" applyBorder="1" applyAlignment="1">
      <alignment horizontal="center" vertical="center"/>
    </xf>
    <xf numFmtId="0" fontId="107" fillId="0" borderId="6" xfId="0" applyFont="1" applyBorder="1" applyAlignment="1">
      <alignment horizontal="center" vertical="center"/>
    </xf>
    <xf numFmtId="0" fontId="105" fillId="0" borderId="39" xfId="0" applyFont="1" applyBorder="1" applyAlignment="1">
      <alignment horizontal="center" vertical="center"/>
    </xf>
    <xf numFmtId="0" fontId="105" fillId="0" borderId="121" xfId="0" applyFont="1" applyBorder="1" applyAlignment="1">
      <alignment horizontal="center" vertical="center"/>
    </xf>
    <xf numFmtId="0" fontId="105" fillId="0" borderId="43" xfId="0" applyFont="1" applyBorder="1" applyAlignment="1">
      <alignment horizontal="center" vertical="center"/>
    </xf>
    <xf numFmtId="0" fontId="105" fillId="0" borderId="144" xfId="0" applyFont="1" applyBorder="1" applyAlignment="1">
      <alignment horizontal="center" vertical="center"/>
    </xf>
    <xf numFmtId="0" fontId="105" fillId="0" borderId="33" xfId="0" applyFont="1" applyBorder="1" applyAlignment="1">
      <alignment horizontal="center" vertical="center"/>
    </xf>
    <xf numFmtId="41" fontId="105" fillId="0" borderId="145" xfId="1867" applyFont="1" applyBorder="1" applyAlignment="1">
      <alignment horizontal="center" vertical="center"/>
    </xf>
    <xf numFmtId="41" fontId="105" fillId="0" borderId="121" xfId="1867" applyFont="1" applyBorder="1" applyAlignment="1">
      <alignment horizontal="center" vertical="center"/>
    </xf>
    <xf numFmtId="0" fontId="49" fillId="0" borderId="146" xfId="0" applyFont="1" applyBorder="1" applyAlignment="1">
      <alignment horizontal="center" vertical="center"/>
    </xf>
    <xf numFmtId="0" fontId="49" fillId="0" borderId="78" xfId="0" applyFont="1" applyBorder="1" applyAlignment="1">
      <alignment horizontal="center" vertical="center"/>
    </xf>
    <xf numFmtId="0" fontId="105" fillId="0" borderId="62" xfId="0" applyFont="1" applyBorder="1" applyAlignment="1">
      <alignment horizontal="center" vertical="center"/>
    </xf>
    <xf numFmtId="0" fontId="105" fillId="0" borderId="65" xfId="0" applyFont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183" fontId="49" fillId="0" borderId="1" xfId="0" applyNumberFormat="1" applyFont="1" applyBorder="1" applyAlignment="1">
      <alignment horizontal="center" vertical="center" wrapText="1"/>
    </xf>
    <xf numFmtId="183" fontId="105" fillId="0" borderId="1" xfId="0" applyNumberFormat="1" applyFont="1" applyBorder="1" applyAlignment="1">
      <alignment horizontal="center" vertical="center"/>
    </xf>
    <xf numFmtId="0" fontId="64" fillId="0" borderId="0" xfId="0" applyFont="1" applyBorder="1" applyAlignment="1">
      <alignment horizontal="center" vertical="center"/>
    </xf>
    <xf numFmtId="41" fontId="105" fillId="0" borderId="35" xfId="1867" applyFont="1" applyBorder="1" applyAlignment="1">
      <alignment horizontal="center" vertical="center"/>
    </xf>
    <xf numFmtId="41" fontId="105" fillId="0" borderId="53" xfId="1867" applyFont="1" applyBorder="1" applyAlignment="1">
      <alignment horizontal="center" vertical="center"/>
    </xf>
    <xf numFmtId="0" fontId="129" fillId="0" borderId="35" xfId="2563" applyFont="1" applyFill="1" applyBorder="1" applyAlignment="1">
      <alignment horizontal="center" vertical="center"/>
    </xf>
    <xf numFmtId="0" fontId="129" fillId="0" borderId="53" xfId="2563" applyFont="1" applyFill="1" applyBorder="1" applyAlignment="1">
      <alignment horizontal="center" vertical="center"/>
    </xf>
    <xf numFmtId="0" fontId="101" fillId="0" borderId="147" xfId="2563" applyFont="1" applyBorder="1" applyAlignment="1">
      <alignment horizontal="left" vertical="center"/>
    </xf>
    <xf numFmtId="0" fontId="128" fillId="0" borderId="148" xfId="2563" applyFont="1" applyBorder="1" applyAlignment="1">
      <alignment horizontal="left" vertical="center"/>
    </xf>
    <xf numFmtId="0" fontId="114" fillId="0" borderId="149" xfId="2563" applyFont="1" applyFill="1" applyBorder="1" applyAlignment="1">
      <alignment vertical="center"/>
    </xf>
    <xf numFmtId="0" fontId="114" fillId="0" borderId="133" xfId="2563" applyFont="1" applyFill="1" applyBorder="1" applyAlignment="1">
      <alignment vertical="center"/>
    </xf>
    <xf numFmtId="0" fontId="127" fillId="0" borderId="0" xfId="2563" applyFont="1" applyBorder="1" applyAlignment="1">
      <alignment horizontal="center"/>
    </xf>
    <xf numFmtId="0" fontId="129" fillId="0" borderId="5" xfId="2563" applyFont="1" applyFill="1" applyBorder="1" applyAlignment="1">
      <alignment horizontal="center" vertical="center"/>
    </xf>
    <xf numFmtId="185" fontId="129" fillId="0" borderId="58" xfId="2563" applyNumberFormat="1" applyFont="1" applyFill="1" applyBorder="1" applyAlignment="1">
      <alignment horizontal="center" vertical="center"/>
    </xf>
    <xf numFmtId="185" fontId="129" fillId="0" borderId="102" xfId="2563" applyNumberFormat="1" applyFont="1" applyFill="1" applyBorder="1" applyAlignment="1">
      <alignment horizontal="center" vertical="center"/>
    </xf>
    <xf numFmtId="185" fontId="129" fillId="0" borderId="46" xfId="2563" applyNumberFormat="1" applyFont="1" applyFill="1" applyBorder="1" applyAlignment="1">
      <alignment horizontal="center" vertical="center"/>
    </xf>
    <xf numFmtId="0" fontId="129" fillId="0" borderId="24" xfId="2563" applyFont="1" applyFill="1" applyBorder="1" applyAlignment="1">
      <alignment horizontal="center" vertical="center"/>
    </xf>
    <xf numFmtId="0" fontId="129" fillId="0" borderId="25" xfId="2563" applyFont="1" applyFill="1" applyBorder="1" applyAlignment="1">
      <alignment horizontal="center" vertical="center"/>
    </xf>
    <xf numFmtId="0" fontId="129" fillId="0" borderId="26" xfId="2563" applyFont="1" applyFill="1" applyBorder="1" applyAlignment="1">
      <alignment horizontal="center" vertical="center"/>
    </xf>
    <xf numFmtId="245" fontId="129" fillId="0" borderId="5" xfId="2563" applyNumberFormat="1" applyFont="1" applyFill="1" applyBorder="1" applyAlignment="1">
      <alignment horizontal="left" vertical="center"/>
    </xf>
    <xf numFmtId="245" fontId="129" fillId="0" borderId="53" xfId="2563" applyNumberFormat="1" applyFont="1" applyFill="1" applyBorder="1" applyAlignment="1">
      <alignment horizontal="left" vertical="center"/>
    </xf>
    <xf numFmtId="0" fontId="129" fillId="0" borderId="131" xfId="2563" applyFont="1" applyFill="1" applyBorder="1" applyAlignment="1">
      <alignment horizontal="center" vertical="center" wrapText="1"/>
    </xf>
    <xf numFmtId="0" fontId="129" fillId="0" borderId="134" xfId="2563" applyFont="1" applyFill="1" applyBorder="1" applyAlignment="1">
      <alignment horizontal="center" vertical="center"/>
    </xf>
    <xf numFmtId="0" fontId="129" fillId="0" borderId="150" xfId="2563" applyFont="1" applyFill="1" applyBorder="1" applyAlignment="1">
      <alignment horizontal="center" vertical="center"/>
    </xf>
    <xf numFmtId="0" fontId="129" fillId="0" borderId="151" xfId="2563" applyFont="1" applyFill="1" applyBorder="1" applyAlignment="1">
      <alignment horizontal="center" vertical="center"/>
    </xf>
    <xf numFmtId="0" fontId="129" fillId="0" borderId="131" xfId="2563" applyFont="1" applyFill="1" applyBorder="1" applyAlignment="1">
      <alignment horizontal="center" vertical="center"/>
    </xf>
    <xf numFmtId="0" fontId="129" fillId="0" borderId="152" xfId="2563" applyFont="1" applyFill="1" applyBorder="1" applyAlignment="1">
      <alignment horizontal="center" vertical="center"/>
    </xf>
    <xf numFmtId="0" fontId="128" fillId="0" borderId="82" xfId="2563" applyFont="1" applyBorder="1" applyAlignment="1">
      <alignment horizontal="left" vertical="center"/>
    </xf>
    <xf numFmtId="0" fontId="131" fillId="0" borderId="58" xfId="2563" applyFont="1" applyBorder="1" applyAlignment="1">
      <alignment horizontal="center" vertical="center"/>
    </xf>
    <xf numFmtId="0" fontId="131" fillId="0" borderId="102" xfId="2563" applyFont="1" applyBorder="1" applyAlignment="1">
      <alignment horizontal="center" vertical="center"/>
    </xf>
    <xf numFmtId="0" fontId="131" fillId="0" borderId="46" xfId="2563" applyFont="1" applyBorder="1" applyAlignment="1">
      <alignment horizontal="center" vertical="center"/>
    </xf>
    <xf numFmtId="0" fontId="128" fillId="0" borderId="24" xfId="2563" applyFont="1" applyBorder="1" applyAlignment="1">
      <alignment horizontal="center" vertical="center"/>
    </xf>
    <xf numFmtId="0" fontId="128" fillId="0" borderId="26" xfId="2563" applyFont="1" applyBorder="1" applyAlignment="1">
      <alignment horizontal="center" vertical="center"/>
    </xf>
    <xf numFmtId="0" fontId="128" fillId="0" borderId="29" xfId="2563" applyFont="1" applyBorder="1" applyAlignment="1">
      <alignment horizontal="center" vertical="center"/>
    </xf>
    <xf numFmtId="0" fontId="128" fillId="0" borderId="13" xfId="2563" applyFont="1" applyBorder="1" applyAlignment="1">
      <alignment horizontal="center" vertical="center"/>
    </xf>
    <xf numFmtId="0" fontId="129" fillId="0" borderId="149" xfId="2563" applyFont="1" applyBorder="1" applyAlignment="1">
      <alignment horizontal="center" vertical="center" wrapText="1"/>
    </xf>
    <xf numFmtId="0" fontId="129" fillId="0" borderId="133" xfId="2563" applyFont="1" applyBorder="1" applyAlignment="1">
      <alignment horizontal="center" vertical="center" wrapText="1"/>
    </xf>
    <xf numFmtId="0" fontId="101" fillId="0" borderId="153" xfId="2563" applyFont="1" applyBorder="1" applyAlignment="1">
      <alignment horizontal="center" vertical="center"/>
    </xf>
    <xf numFmtId="0" fontId="101" fillId="0" borderId="83" xfId="2563" applyFont="1" applyBorder="1" applyAlignment="1">
      <alignment horizontal="center" vertical="center"/>
    </xf>
    <xf numFmtId="0" fontId="128" fillId="0" borderId="52" xfId="2563" applyFont="1" applyBorder="1" applyAlignment="1">
      <alignment horizontal="center" vertical="center" wrapText="1"/>
    </xf>
    <xf numFmtId="0" fontId="128" fillId="0" borderId="10" xfId="2563" applyFont="1" applyBorder="1" applyAlignment="1">
      <alignment horizontal="center" vertical="center" wrapText="1"/>
    </xf>
    <xf numFmtId="0" fontId="128" fillId="0" borderId="25" xfId="2563" applyFont="1" applyBorder="1" applyAlignment="1">
      <alignment horizontal="center" vertical="center"/>
    </xf>
    <xf numFmtId="0" fontId="128" fillId="0" borderId="11" xfId="2563" applyFont="1" applyBorder="1" applyAlignment="1">
      <alignment horizontal="center" vertical="center"/>
    </xf>
    <xf numFmtId="9" fontId="128" fillId="0" borderId="147" xfId="1713" applyFont="1" applyBorder="1" applyAlignment="1">
      <alignment horizontal="center" vertical="center"/>
    </xf>
    <xf numFmtId="9" fontId="128" fillId="0" borderId="82" xfId="1713" applyFont="1" applyBorder="1" applyAlignment="1">
      <alignment horizontal="center" vertical="center"/>
    </xf>
    <xf numFmtId="9" fontId="128" fillId="0" borderId="153" xfId="1713" applyFont="1" applyBorder="1" applyAlignment="1">
      <alignment horizontal="center" vertical="center"/>
    </xf>
    <xf numFmtId="9" fontId="128" fillId="0" borderId="83" xfId="1713" applyFont="1" applyBorder="1" applyAlignment="1">
      <alignment horizontal="center" vertical="center"/>
    </xf>
    <xf numFmtId="0" fontId="128" fillId="0" borderId="153" xfId="2563" applyFont="1" applyBorder="1" applyAlignment="1">
      <alignment horizontal="center" vertical="center"/>
    </xf>
    <xf numFmtId="0" fontId="128" fillId="0" borderId="151" xfId="2563" applyFont="1" applyBorder="1" applyAlignment="1">
      <alignment horizontal="center" vertical="center"/>
    </xf>
    <xf numFmtId="0" fontId="128" fillId="0" borderId="83" xfId="2563" applyFont="1" applyBorder="1" applyAlignment="1">
      <alignment horizontal="center" vertical="center"/>
    </xf>
    <xf numFmtId="0" fontId="129" fillId="0" borderId="58" xfId="2563" applyFont="1" applyFill="1" applyBorder="1" applyAlignment="1">
      <alignment horizontal="center" vertical="center" textRotation="255"/>
    </xf>
    <xf numFmtId="0" fontId="129" fillId="0" borderId="102" xfId="2563" applyFont="1" applyFill="1" applyBorder="1" applyAlignment="1">
      <alignment horizontal="center" vertical="center" textRotation="255"/>
    </xf>
    <xf numFmtId="0" fontId="129" fillId="0" borderId="46" xfId="2563" applyFont="1" applyFill="1" applyBorder="1" applyAlignment="1">
      <alignment horizontal="center" vertical="center" textRotation="255"/>
    </xf>
    <xf numFmtId="0" fontId="128" fillId="0" borderId="147" xfId="2563" applyFont="1" applyBorder="1" applyAlignment="1">
      <alignment horizontal="left" vertical="center"/>
    </xf>
    <xf numFmtId="0" fontId="101" fillId="0" borderId="154" xfId="2563" applyFont="1" applyBorder="1" applyAlignment="1">
      <alignment horizontal="left" vertical="center"/>
    </xf>
    <xf numFmtId="0" fontId="101" fillId="0" borderId="155" xfId="2563" applyFont="1" applyBorder="1" applyAlignment="1">
      <alignment horizontal="left" vertical="center"/>
    </xf>
    <xf numFmtId="0" fontId="114" fillId="0" borderId="153" xfId="2563" applyFont="1" applyFill="1" applyBorder="1" applyAlignment="1">
      <alignment horizontal="center" vertical="center"/>
    </xf>
    <xf numFmtId="0" fontId="114" fillId="0" borderId="156" xfId="2563" applyFont="1" applyFill="1" applyBorder="1" applyAlignment="1">
      <alignment horizontal="center" vertical="center"/>
    </xf>
    <xf numFmtId="0" fontId="101" fillId="0" borderId="149" xfId="2563" applyFont="1" applyBorder="1" applyAlignment="1">
      <alignment horizontal="left" vertical="center"/>
    </xf>
    <xf numFmtId="0" fontId="128" fillId="0" borderId="77" xfId="2563" applyFont="1" applyBorder="1" applyAlignment="1">
      <alignment horizontal="left" vertical="center"/>
    </xf>
    <xf numFmtId="187" fontId="128" fillId="0" borderId="35" xfId="2563" applyNumberFormat="1" applyFont="1" applyBorder="1" applyAlignment="1">
      <alignment horizontal="center" vertical="center"/>
    </xf>
    <xf numFmtId="187" fontId="128" fillId="0" borderId="5" xfId="2563" applyNumberFormat="1" applyFont="1" applyBorder="1" applyAlignment="1">
      <alignment horizontal="center" vertical="center"/>
    </xf>
    <xf numFmtId="187" fontId="128" fillId="0" borderId="53" xfId="2563" applyNumberFormat="1" applyFont="1" applyBorder="1" applyAlignment="1">
      <alignment horizontal="center" vertical="center"/>
    </xf>
    <xf numFmtId="0" fontId="101" fillId="0" borderId="0" xfId="2563" applyFont="1" applyBorder="1" applyAlignment="1">
      <alignment horizontal="center" vertical="center"/>
    </xf>
    <xf numFmtId="0" fontId="128" fillId="0" borderId="0" xfId="2563" applyFont="1" applyBorder="1" applyAlignment="1">
      <alignment horizontal="center" vertical="center"/>
    </xf>
    <xf numFmtId="187" fontId="101" fillId="0" borderId="35" xfId="2563" applyNumberFormat="1" applyFont="1" applyBorder="1" applyAlignment="1">
      <alignment horizontal="center" vertical="center"/>
    </xf>
    <xf numFmtId="187" fontId="101" fillId="0" borderId="53" xfId="2563" applyNumberFormat="1" applyFont="1" applyBorder="1" applyAlignment="1">
      <alignment horizontal="center" vertical="center"/>
    </xf>
    <xf numFmtId="9" fontId="128" fillId="0" borderId="149" xfId="1713" applyFont="1" applyBorder="1" applyAlignment="1">
      <alignment horizontal="center" vertical="center"/>
    </xf>
    <xf numFmtId="9" fontId="128" fillId="0" borderId="77" xfId="1713" applyFont="1" applyBorder="1" applyAlignment="1">
      <alignment horizontal="center" vertical="center"/>
    </xf>
    <xf numFmtId="0" fontId="150" fillId="0" borderId="157" xfId="0" applyFont="1" applyBorder="1" applyAlignment="1">
      <alignment horizontal="center" vertical="center" wrapText="1"/>
    </xf>
    <xf numFmtId="0" fontId="150" fillId="0" borderId="158" xfId="0" applyFont="1" applyBorder="1" applyAlignment="1">
      <alignment horizontal="center" vertical="center" wrapText="1"/>
    </xf>
    <xf numFmtId="0" fontId="150" fillId="0" borderId="159" xfId="0" applyFont="1" applyBorder="1" applyAlignment="1">
      <alignment horizontal="center" vertical="center" wrapText="1"/>
    </xf>
    <xf numFmtId="0" fontId="128" fillId="0" borderId="147" xfId="2563" applyFont="1" applyBorder="1" applyAlignment="1">
      <alignment horizontal="center" vertical="center" wrapText="1"/>
    </xf>
    <xf numFmtId="0" fontId="128" fillId="0" borderId="148" xfId="2563" applyFont="1" applyBorder="1" applyAlignment="1">
      <alignment horizontal="center" vertical="center" wrapText="1"/>
    </xf>
    <xf numFmtId="0" fontId="101" fillId="0" borderId="8" xfId="2563" applyFont="1" applyBorder="1" applyAlignment="1">
      <alignment horizontal="center" vertical="center" wrapText="1"/>
    </xf>
    <xf numFmtId="0" fontId="128" fillId="0" borderId="14" xfId="2563" applyFont="1" applyBorder="1" applyAlignment="1">
      <alignment horizontal="center" vertical="center" wrapText="1"/>
    </xf>
    <xf numFmtId="0" fontId="101" fillId="0" borderId="147" xfId="2563" applyFont="1" applyBorder="1" applyAlignment="1">
      <alignment horizontal="center" vertical="center"/>
    </xf>
    <xf numFmtId="0" fontId="101" fillId="0" borderId="80" xfId="2563" applyFont="1" applyBorder="1" applyAlignment="1">
      <alignment horizontal="center" vertical="center"/>
    </xf>
    <xf numFmtId="0" fontId="101" fillId="0" borderId="82" xfId="2563" applyFont="1" applyBorder="1" applyAlignment="1">
      <alignment horizontal="center" vertical="center"/>
    </xf>
    <xf numFmtId="0" fontId="150" fillId="0" borderId="160" xfId="0" applyFont="1" applyBorder="1" applyAlignment="1">
      <alignment horizontal="center" vertical="center" wrapText="1"/>
    </xf>
    <xf numFmtId="0" fontId="150" fillId="0" borderId="161" xfId="0" applyFont="1" applyBorder="1" applyAlignment="1">
      <alignment horizontal="center" vertical="center" wrapText="1"/>
    </xf>
    <xf numFmtId="0" fontId="150" fillId="0" borderId="162" xfId="0" applyFont="1" applyBorder="1" applyAlignment="1">
      <alignment horizontal="center" vertical="center" wrapText="1"/>
    </xf>
    <xf numFmtId="0" fontId="101" fillId="0" borderId="149" xfId="2563" applyFont="1" applyBorder="1" applyAlignment="1">
      <alignment horizontal="center" vertical="center"/>
    </xf>
    <xf numFmtId="0" fontId="101" fillId="0" borderId="150" xfId="2563" applyFont="1" applyBorder="1" applyAlignment="1">
      <alignment horizontal="center" vertical="center"/>
    </xf>
    <xf numFmtId="0" fontId="101" fillId="0" borderId="77" xfId="2563" applyFont="1" applyBorder="1" applyAlignment="1">
      <alignment horizontal="center" vertical="center"/>
    </xf>
    <xf numFmtId="185" fontId="101" fillId="0" borderId="31" xfId="2563" applyNumberFormat="1" applyFont="1" applyBorder="1" applyAlignment="1">
      <alignment horizontal="center" vertical="center" wrapText="1"/>
    </xf>
    <xf numFmtId="185" fontId="101" fillId="0" borderId="102" xfId="2563" applyNumberFormat="1" applyFont="1" applyBorder="1" applyAlignment="1">
      <alignment horizontal="center" vertical="center" wrapText="1"/>
    </xf>
    <xf numFmtId="185" fontId="101" fillId="0" borderId="51" xfId="2563" applyNumberFormat="1" applyFont="1" applyBorder="1" applyAlignment="1">
      <alignment horizontal="center" vertical="center" wrapText="1"/>
    </xf>
    <xf numFmtId="0" fontId="128" fillId="0" borderId="8" xfId="2563" applyFont="1" applyBorder="1" applyAlignment="1">
      <alignment horizontal="center" vertical="center" wrapText="1"/>
    </xf>
    <xf numFmtId="0" fontId="128" fillId="0" borderId="35" xfId="2563" applyFont="1" applyBorder="1" applyAlignment="1">
      <alignment horizontal="center" vertical="center"/>
    </xf>
    <xf numFmtId="0" fontId="128" fillId="0" borderId="53" xfId="2563" applyFont="1" applyBorder="1" applyAlignment="1">
      <alignment horizontal="center" vertical="center"/>
    </xf>
    <xf numFmtId="246" fontId="129" fillId="0" borderId="5" xfId="2563" applyNumberFormat="1" applyFont="1" applyBorder="1" applyAlignment="1">
      <alignment horizontal="center" vertical="center"/>
    </xf>
    <xf numFmtId="0" fontId="114" fillId="0" borderId="150" xfId="2563" applyFont="1" applyFill="1" applyBorder="1" applyAlignment="1">
      <alignment vertical="center"/>
    </xf>
    <xf numFmtId="0" fontId="128" fillId="0" borderId="80" xfId="2563" applyFont="1" applyBorder="1" applyAlignment="1">
      <alignment horizontal="left" vertical="center"/>
    </xf>
    <xf numFmtId="0" fontId="101" fillId="0" borderId="30" xfId="2563" applyFont="1" applyBorder="1" applyAlignment="1">
      <alignment horizontal="left" vertical="center"/>
    </xf>
    <xf numFmtId="0" fontId="114" fillId="0" borderId="151" xfId="2563" applyFont="1" applyFill="1" applyBorder="1" applyAlignment="1">
      <alignment horizontal="center" vertical="center"/>
    </xf>
    <xf numFmtId="0" fontId="150" fillId="0" borderId="76" xfId="0" applyFont="1" applyBorder="1" applyAlignment="1">
      <alignment horizontal="center" vertical="center" wrapText="1"/>
    </xf>
    <xf numFmtId="0" fontId="114" fillId="0" borderId="70" xfId="2563" applyFont="1" applyFill="1" applyBorder="1" applyAlignment="1">
      <alignment vertical="center"/>
    </xf>
    <xf numFmtId="0" fontId="128" fillId="0" borderId="30" xfId="2563" applyFont="1" applyBorder="1" applyAlignment="1">
      <alignment horizontal="left" vertical="center"/>
    </xf>
    <xf numFmtId="0" fontId="114" fillId="0" borderId="51" xfId="2563" applyFont="1" applyFill="1" applyBorder="1" applyAlignment="1">
      <alignment vertical="center"/>
    </xf>
    <xf numFmtId="0" fontId="114" fillId="0" borderId="72" xfId="2563" applyFont="1" applyFill="1" applyBorder="1" applyAlignment="1">
      <alignment horizontal="center" vertical="center"/>
    </xf>
    <xf numFmtId="0" fontId="42" fillId="0" borderId="68" xfId="0" applyFont="1" applyBorder="1" applyAlignment="1">
      <alignment horizontal="center" vertical="center"/>
    </xf>
    <xf numFmtId="9" fontId="101" fillId="0" borderId="10" xfId="0" applyNumberFormat="1" applyFont="1" applyBorder="1" applyAlignment="1">
      <alignment horizontal="center" vertical="center"/>
    </xf>
    <xf numFmtId="0" fontId="101" fillId="0" borderId="10" xfId="0" applyFont="1" applyBorder="1" applyAlignment="1">
      <alignment horizontal="center" vertical="center"/>
    </xf>
    <xf numFmtId="0" fontId="116" fillId="0" borderId="0" xfId="0" applyFont="1" applyBorder="1" applyAlignment="1">
      <alignment horizontal="center" vertical="center"/>
    </xf>
    <xf numFmtId="0" fontId="104" fillId="0" borderId="0" xfId="0" applyFont="1" applyBorder="1" applyAlignment="1">
      <alignment horizontal="left" vertical="center"/>
    </xf>
    <xf numFmtId="0" fontId="115" fillId="0" borderId="0" xfId="0" applyFont="1" applyBorder="1" applyAlignment="1">
      <alignment horizontal="left" vertical="center"/>
    </xf>
    <xf numFmtId="0" fontId="42" fillId="0" borderId="74" xfId="0" applyFont="1" applyBorder="1" applyAlignment="1">
      <alignment horizontal="center" vertical="center"/>
    </xf>
    <xf numFmtId="0" fontId="42" fillId="0" borderId="8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198" fontId="42" fillId="0" borderId="68" xfId="0" applyNumberFormat="1" applyFont="1" applyBorder="1" applyAlignment="1">
      <alignment horizontal="center" vertical="center"/>
    </xf>
    <xf numFmtId="198" fontId="42" fillId="0" borderId="14" xfId="0" applyNumberFormat="1" applyFont="1" applyBorder="1" applyAlignment="1">
      <alignment horizontal="center" vertical="center"/>
    </xf>
    <xf numFmtId="198" fontId="42" fillId="0" borderId="50" xfId="0" applyNumberFormat="1" applyFont="1" applyBorder="1" applyAlignment="1">
      <alignment horizontal="center" vertical="center"/>
    </xf>
    <xf numFmtId="198" fontId="42" fillId="0" borderId="47" xfId="0" applyNumberFormat="1" applyFont="1" applyBorder="1" applyAlignment="1">
      <alignment horizontal="center" vertical="center"/>
    </xf>
    <xf numFmtId="0" fontId="104" fillId="0" borderId="0" xfId="0" applyFont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9" fontId="101" fillId="0" borderId="1" xfId="0" applyNumberFormat="1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42" fillId="0" borderId="35" xfId="0" applyFont="1" applyBorder="1" applyAlignment="1">
      <alignment horizontal="center" vertical="center"/>
    </xf>
    <xf numFmtId="0" fontId="42" fillId="0" borderId="53" xfId="0" applyFont="1" applyBorder="1" applyAlignment="1">
      <alignment horizontal="center" vertical="center"/>
    </xf>
    <xf numFmtId="0" fontId="157" fillId="32" borderId="1" xfId="2447" applyFont="1" applyFill="1" applyBorder="1" applyAlignment="1">
      <alignment horizontal="center" vertical="center"/>
    </xf>
    <xf numFmtId="0" fontId="158" fillId="16" borderId="68" xfId="2317" applyFont="1" applyFill="1" applyBorder="1" applyAlignment="1">
      <alignment horizontal="center" vertical="center"/>
    </xf>
    <xf numFmtId="0" fontId="158" fillId="16" borderId="14" xfId="2317" applyFont="1" applyFill="1" applyBorder="1" applyAlignment="1">
      <alignment horizontal="center" vertical="center"/>
    </xf>
    <xf numFmtId="0" fontId="158" fillId="16" borderId="50" xfId="2317" applyFont="1" applyFill="1" applyBorder="1" applyAlignment="1">
      <alignment horizontal="center" vertical="center"/>
    </xf>
    <xf numFmtId="0" fontId="158" fillId="16" borderId="47" xfId="2317" applyFont="1" applyFill="1" applyBorder="1" applyAlignment="1">
      <alignment horizontal="center" vertical="center"/>
    </xf>
    <xf numFmtId="0" fontId="168" fillId="16" borderId="129" xfId="2317" applyFont="1" applyFill="1" applyBorder="1" applyAlignment="1">
      <alignment horizontal="center" vertical="center"/>
    </xf>
    <xf numFmtId="0" fontId="168" fillId="16" borderId="98" xfId="2317" applyFont="1" applyFill="1" applyBorder="1" applyAlignment="1">
      <alignment horizontal="center" vertical="center"/>
    </xf>
    <xf numFmtId="0" fontId="158" fillId="16" borderId="52" xfId="2317" applyFont="1" applyFill="1" applyBorder="1" applyAlignment="1">
      <alignment horizontal="center" vertical="center"/>
    </xf>
    <xf numFmtId="0" fontId="158" fillId="16" borderId="10" xfId="2317" applyFont="1" applyFill="1" applyBorder="1" applyAlignment="1">
      <alignment horizontal="center" vertical="center"/>
    </xf>
    <xf numFmtId="0" fontId="161" fillId="16" borderId="0" xfId="2317" applyFont="1" applyFill="1" applyAlignment="1">
      <alignment horizontal="center" vertical="center"/>
    </xf>
    <xf numFmtId="0" fontId="3" fillId="16" borderId="0" xfId="2317" applyFill="1" applyAlignment="1">
      <alignment vertical="center"/>
    </xf>
    <xf numFmtId="257" fontId="3" fillId="16" borderId="11" xfId="2317" applyNumberFormat="1" applyFill="1" applyBorder="1" applyAlignment="1">
      <alignment horizontal="left" vertical="center"/>
    </xf>
    <xf numFmtId="9" fontId="158" fillId="16" borderId="74" xfId="1732" applyFont="1" applyFill="1" applyBorder="1" applyAlignment="1">
      <alignment horizontal="center" vertical="center"/>
    </xf>
    <xf numFmtId="0" fontId="158" fillId="16" borderId="8" xfId="2317" applyFont="1" applyFill="1" applyBorder="1" applyAlignment="1">
      <alignment horizontal="center" vertical="center"/>
    </xf>
    <xf numFmtId="0" fontId="158" fillId="16" borderId="68" xfId="2317" applyFont="1" applyFill="1" applyBorder="1" applyAlignment="1">
      <alignment horizontal="center" vertical="center" wrapText="1"/>
    </xf>
    <xf numFmtId="0" fontId="158" fillId="16" borderId="14" xfId="2317" applyFont="1" applyFill="1" applyBorder="1" applyAlignment="1">
      <alignment horizontal="center" vertical="center" wrapText="1"/>
    </xf>
    <xf numFmtId="0" fontId="158" fillId="16" borderId="132" xfId="2317" applyFont="1" applyFill="1" applyBorder="1" applyAlignment="1">
      <alignment horizontal="center" vertical="center" wrapText="1"/>
    </xf>
    <xf numFmtId="0" fontId="158" fillId="16" borderId="2" xfId="2317" applyFont="1" applyFill="1" applyBorder="1" applyAlignment="1">
      <alignment horizontal="center" vertical="center" wrapText="1"/>
    </xf>
    <xf numFmtId="0" fontId="155" fillId="0" borderId="0" xfId="2317" applyFont="1" applyAlignment="1">
      <alignment horizontal="center" vertical="center"/>
    </xf>
    <xf numFmtId="0" fontId="3" fillId="0" borderId="0" xfId="2317" applyAlignment="1">
      <alignment horizontal="center" vertical="center"/>
    </xf>
    <xf numFmtId="0" fontId="3" fillId="27" borderId="35" xfId="2317" applyFill="1" applyBorder="1" applyAlignment="1">
      <alignment horizontal="center" vertical="center"/>
    </xf>
    <xf numFmtId="0" fontId="3" fillId="27" borderId="5" xfId="2317" applyFill="1" applyBorder="1" applyAlignment="1">
      <alignment horizontal="center" vertical="center"/>
    </xf>
    <xf numFmtId="0" fontId="3" fillId="27" borderId="53" xfId="2317" applyFill="1" applyBorder="1" applyAlignment="1">
      <alignment horizontal="center" vertical="center"/>
    </xf>
    <xf numFmtId="201" fontId="3" fillId="27" borderId="35" xfId="2317" applyNumberFormat="1" applyFill="1" applyBorder="1" applyAlignment="1">
      <alignment horizontal="center" vertical="center"/>
    </xf>
    <xf numFmtId="201" fontId="3" fillId="27" borderId="5" xfId="2317" applyNumberFormat="1" applyFill="1" applyBorder="1" applyAlignment="1">
      <alignment horizontal="center" vertical="center"/>
    </xf>
    <xf numFmtId="0" fontId="3" fillId="27" borderId="1" xfId="2317" applyFill="1" applyBorder="1" applyAlignment="1">
      <alignment horizontal="center" vertical="center"/>
    </xf>
    <xf numFmtId="0" fontId="3" fillId="27" borderId="1" xfId="2317" applyFill="1" applyBorder="1" applyAlignment="1">
      <alignment horizontal="left" vertical="center"/>
    </xf>
    <xf numFmtId="0" fontId="156" fillId="0" borderId="0" xfId="2317" applyFont="1" applyAlignment="1">
      <alignment horizontal="center" vertical="center"/>
    </xf>
    <xf numFmtId="49" fontId="3" fillId="27" borderId="1" xfId="2317" applyNumberFormat="1" applyFill="1" applyBorder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143" fillId="0" borderId="0" xfId="0" applyFont="1" applyAlignment="1">
      <alignment horizontal="center" vertical="center"/>
    </xf>
    <xf numFmtId="0" fontId="144" fillId="0" borderId="58" xfId="0" applyFont="1" applyBorder="1" applyAlignment="1">
      <alignment horizontal="center" vertical="center"/>
    </xf>
    <xf numFmtId="0" fontId="144" fillId="0" borderId="46" xfId="0" applyFont="1" applyBorder="1" applyAlignment="1">
      <alignment horizontal="center" vertical="center"/>
    </xf>
    <xf numFmtId="242" fontId="145" fillId="0" borderId="58" xfId="0" applyNumberFormat="1" applyFont="1" applyBorder="1" applyAlignment="1">
      <alignment horizontal="center" vertical="center"/>
    </xf>
    <xf numFmtId="242" fontId="145" fillId="0" borderId="46" xfId="0" applyNumberFormat="1" applyFont="1" applyBorder="1" applyAlignment="1">
      <alignment horizontal="center" vertical="center"/>
    </xf>
    <xf numFmtId="0" fontId="144" fillId="0" borderId="35" xfId="0" applyFont="1" applyBorder="1" applyAlignment="1">
      <alignment horizontal="center" vertical="center"/>
    </xf>
    <xf numFmtId="0" fontId="144" fillId="0" borderId="53" xfId="0" applyFont="1" applyBorder="1" applyAlignment="1">
      <alignment horizontal="center" vertical="center"/>
    </xf>
    <xf numFmtId="0" fontId="43" fillId="0" borderId="35" xfId="0" applyFont="1" applyBorder="1" applyAlignment="1">
      <alignment horizontal="left" vertical="center"/>
    </xf>
    <xf numFmtId="0" fontId="144" fillId="0" borderId="53" xfId="0" applyFont="1" applyBorder="1" applyAlignment="1">
      <alignment horizontal="left" vertical="center"/>
    </xf>
    <xf numFmtId="0" fontId="144" fillId="0" borderId="35" xfId="0" applyFont="1" applyBorder="1" applyAlignment="1">
      <alignment horizontal="left" vertical="center"/>
    </xf>
  </cellXfs>
  <cellStyles count="2569">
    <cellStyle name="(##.00)" xfId="1" xr:uid="{F7F1C337-7DC3-4B2C-8F00-8A57D286E8B6}"/>
    <cellStyle name="??&amp;O?&amp;H?_x0008__x000f__x0007_?_x0007__x0001__x0001_" xfId="2" xr:uid="{055195B4-B987-4B85-9498-5EE9881D1EF1}"/>
    <cellStyle name="??&amp;O?&amp;H?_x0008_??_x0007__x0001__x0001_" xfId="3" xr:uid="{742ACFCC-F2D1-478C-BB31-6570F6950315}"/>
    <cellStyle name="?W?_laroux" xfId="4" xr:uid="{6C155ABA-2139-4BFD-A61B-EA17C9D48D29}"/>
    <cellStyle name="_내역서" xfId="5" xr:uid="{0A5079E0-D8B6-46C3-B8B0-41AE808438BF}"/>
    <cellStyle name="_내역서 2" xfId="6" xr:uid="{B8101A31-08B4-49AE-8BCE-F41FF0D06C4E}"/>
    <cellStyle name="_내역서 3" xfId="7" xr:uid="{36010F80-9991-46DA-8615-C77CB70AFEFE}"/>
    <cellStyle name="_내역서 3 2" xfId="8" xr:uid="{C08E94A9-BB6C-4386-9602-A26FFEA2E6A6}"/>
    <cellStyle name="_내역서2" xfId="9" xr:uid="{BED980C2-3E9A-46CB-9FCC-6D22DA67DB55}"/>
    <cellStyle name="_단가산출서" xfId="10" xr:uid="{13F3D601-BE5E-4E40-B988-AA222B972A2E}"/>
    <cellStyle name="_수량산출서" xfId="11" xr:uid="{FA453681-B1DA-41AD-AE99-BEC513D80218}"/>
    <cellStyle name="_숭실대학교 걷고싶은 거리 녹화사업" xfId="12" xr:uid="{9F6CCE55-9683-4ADB-80CF-AB157EB1F3D2}"/>
    <cellStyle name="_숭실대학교 걷고싶은 거리 녹화사업 2" xfId="13" xr:uid="{48A0118C-6A8E-4AF2-B3DA-82BE9B790481}"/>
    <cellStyle name="_숭실대학교 걷고싶은 거리 녹화사업 3" xfId="14" xr:uid="{D263886D-CE02-449D-A867-B985D5CD0CBD}"/>
    <cellStyle name="_숭실대학교 걷고싶은 거리 녹화사업 3 2" xfId="15" xr:uid="{C262654F-3112-44FF-8C5F-521DC81E04FF}"/>
    <cellStyle name="’E‰Y [0.00]_laroux" xfId="16" xr:uid="{F2D51156-E0F0-44CB-8ED3-D9E371CB5DA2}"/>
    <cellStyle name="’E‰Y_laroux" xfId="17" xr:uid="{58D9D764-C052-4CCF-95F6-94F1F65BB66D}"/>
    <cellStyle name="¤@?e_TEST-1 " xfId="18" xr:uid="{4507EA02-4025-48AC-8635-9C2EBA47707B}"/>
    <cellStyle name="+,-,0" xfId="19" xr:uid="{3DC864CA-ED18-47F1-BE44-9C60A2E57545}"/>
    <cellStyle name="△ []" xfId="20" xr:uid="{67F0A161-D399-4797-957C-AFA3E570AA34}"/>
    <cellStyle name="△ [0]" xfId="21" xr:uid="{080B0301-D0E6-45C3-B118-CBBFDB75C796}"/>
    <cellStyle name="0" xfId="22" xr:uid="{ABA81E73-2DF7-403E-8779-E89BFE1B38F7}"/>
    <cellStyle name="0_내역서" xfId="23" xr:uid="{9D79BD1C-4984-4B07-B4D9-FF4835472A36}"/>
    <cellStyle name="0_내역서_2차내역서-0222-제출용" xfId="24" xr:uid="{6751A286-CC96-4FBD-99AC-FEDFC9056E28}"/>
    <cellStyle name="0_내역서_2차내역서-0222-제출용_내역서" xfId="25" xr:uid="{2B13C828-D974-4552-888E-80998FB8B2F4}"/>
    <cellStyle name="0_내역서_2차내역서-0222-제출용_내역서_화천가로화단21(0330)(복구)-6-1" xfId="26" xr:uid="{C91434E5-893B-4FD7-9A36-05C17DF5C9FD}"/>
    <cellStyle name="0_내역서_2차내역서-0222-제출용_내역서_화천가로화단21(0330)(복구)-6-1_메인경관도로 도로숲조성공사" xfId="27" xr:uid="{CA833CD9-3E31-4E14-8661-AFD9762546CA}"/>
    <cellStyle name="0_내역서_2차내역서-0222-제출용_내역서_화천가로화단21(0330)(복구)-6-1_메인경관도로 도로숲조성공사(상무님)" xfId="28" xr:uid="{C17D5CD4-99A6-40B2-AB50-41F910BA818A}"/>
    <cellStyle name="0_내역서_2차내역서-0222-제출용_내역서_화천가로화단21(0330)(복구)-6-1_메인경관도로 도로숲조성공사(착공계)" xfId="29" xr:uid="{D96A8404-3B57-4F77-BA74-96648E78C8BF}"/>
    <cellStyle name="0_내역서_2차내역서-0222-제출용_내역서_화천가로화단21(0330)(복구)-6-1_메인경관도로 도로숲조성공사(착공계-제출)" xfId="30" xr:uid="{8F94E585-7F2D-446C-A99A-C442891B5AE1}"/>
    <cellStyle name="0_내역서_2차내역서-0222-제출용_내역서0903" xfId="31" xr:uid="{6C16C771-006F-4DD8-996E-533AF2BCC388}"/>
    <cellStyle name="0_내역서_2차내역서-0222-제출용_내역서0903_화천가로화단21(0330)(복구)-6-1" xfId="32" xr:uid="{5C45DA78-7230-4C04-9355-DACBD105F488}"/>
    <cellStyle name="0_내역서_2차내역서-0222-제출용_내역서0903_화천가로화단21(0330)(복구)-6-1_메인경관도로 도로숲조성공사" xfId="33" xr:uid="{E5A80BAC-C6C8-487C-93DA-354FEACF0226}"/>
    <cellStyle name="0_내역서_2차내역서-0222-제출용_내역서0903_화천가로화단21(0330)(복구)-6-1_메인경관도로 도로숲조성공사(상무님)" xfId="34" xr:uid="{DB92E882-105C-4E7A-A10E-6EBCAB15BB12}"/>
    <cellStyle name="0_내역서_2차내역서-0222-제출용_내역서0903_화천가로화단21(0330)(복구)-6-1_메인경관도로 도로숲조성공사(착공계)" xfId="35" xr:uid="{1874E23B-4764-4688-BE46-D524F8AF8885}"/>
    <cellStyle name="0_내역서_2차내역서-0222-제출용_내역서0903_화천가로화단21(0330)(복구)-6-1_메인경관도로 도로숲조성공사(착공계-제출)" xfId="36" xr:uid="{97DD92FD-C8EE-4653-9390-5A30F44217F1}"/>
    <cellStyle name="0_내역서_2차내역서-0222-제출용_화천가로화단21(0330)(복구)-6-1" xfId="37" xr:uid="{07D7359E-5030-4DEF-ACD7-E1AB73A3418C}"/>
    <cellStyle name="0_내역서_2차내역서-0222-제출용_화천가로화단21(0330)(복구)-6-1_메인경관도로 도로숲조성공사" xfId="38" xr:uid="{04F6A241-C361-4620-AA07-309E13441F7E}"/>
    <cellStyle name="0_내역서_2차내역서-0222-제출용_화천가로화단21(0330)(복구)-6-1_메인경관도로 도로숲조성공사(상무님)" xfId="39" xr:uid="{247CC8D5-A209-493D-8E56-C3705C39FB0F}"/>
    <cellStyle name="0_내역서_2차내역서-0222-제출용_화천가로화단21(0330)(복구)-6-1_메인경관도로 도로숲조성공사(착공계)" xfId="40" xr:uid="{515F812E-86B4-451D-A8BE-A07185E326F4}"/>
    <cellStyle name="0_내역서_2차내역서-0222-제출용_화천가로화단21(0330)(복구)-6-1_메인경관도로 도로숲조성공사(착공계-제출)" xfId="41" xr:uid="{27C0068C-7861-4411-9B36-7981F2D93FAF}"/>
    <cellStyle name="0_내역서_내역서" xfId="42" xr:uid="{BE793F25-4E46-4373-8324-BB8656D48AC9}"/>
    <cellStyle name="0_내역서_내역서_화천가로화단21(0330)(복구)-6-1" xfId="43" xr:uid="{75B3DB6F-07EE-4250-AB64-243EDFC99308}"/>
    <cellStyle name="0_내역서_내역서_화천가로화단21(0330)(복구)-6-1_메인경관도로 도로숲조성공사" xfId="44" xr:uid="{FCA304B8-FEAA-49F5-8477-5DF55288EE69}"/>
    <cellStyle name="0_내역서_내역서_화천가로화단21(0330)(복구)-6-1_메인경관도로 도로숲조성공사(상무님)" xfId="45" xr:uid="{E3ED5B08-CD73-46F1-B34B-05044DEC2624}"/>
    <cellStyle name="0_내역서_내역서_화천가로화단21(0330)(복구)-6-1_메인경관도로 도로숲조성공사(착공계)" xfId="46" xr:uid="{74AC8211-AFB9-4287-B23A-44A9C2A027CF}"/>
    <cellStyle name="0_내역서_내역서_화천가로화단21(0330)(복구)-6-1_메인경관도로 도로숲조성공사(착공계-제출)" xfId="47" xr:uid="{99F44F63-B1FD-46A3-889D-2194A4973F29}"/>
    <cellStyle name="0_내역서_내역서-0223조경-제출용" xfId="48" xr:uid="{A42FA5B9-3857-4F8A-A7D5-F21AE4469EAE}"/>
    <cellStyle name="0_내역서_내역서-0223조경-제출용_8단지-제출용" xfId="49" xr:uid="{54B0049C-EE2A-4920-9FA0-6B859988B2B3}"/>
    <cellStyle name="0_내역서_내역서-0223조경-제출용_8단지-제출용_내역서" xfId="50" xr:uid="{886A5F96-D902-48F6-A82B-36C3C391814E}"/>
    <cellStyle name="0_내역서_내역서-0223조경-제출용_8단지-제출용_내역서_화천가로화단21(0330)(복구)-6-1" xfId="51" xr:uid="{8EDC8DA8-85AB-41B6-A32B-4BF086C51C70}"/>
    <cellStyle name="0_내역서_내역서-0223조경-제출용_8단지-제출용_내역서_화천가로화단21(0330)(복구)-6-1_메인경관도로 도로숲조성공사" xfId="52" xr:uid="{49E07AAD-E173-400F-B98D-EFA75AF1974A}"/>
    <cellStyle name="0_내역서_내역서-0223조경-제출용_8단지-제출용_내역서_화천가로화단21(0330)(복구)-6-1_메인경관도로 도로숲조성공사(상무님)" xfId="53" xr:uid="{03ED90F5-5779-46B7-931D-BD5519DA50A7}"/>
    <cellStyle name="0_내역서_내역서-0223조경-제출용_8단지-제출용_내역서_화천가로화단21(0330)(복구)-6-1_메인경관도로 도로숲조성공사(착공계)" xfId="54" xr:uid="{193568D1-5590-4AA7-8FBA-758204FD1582}"/>
    <cellStyle name="0_내역서_내역서-0223조경-제출용_8단지-제출용_내역서_화천가로화단21(0330)(복구)-6-1_메인경관도로 도로숲조성공사(착공계-제출)" xfId="55" xr:uid="{CD15B143-8E6E-49FE-BF41-78E4C28A7388}"/>
    <cellStyle name="0_내역서_내역서-0223조경-제출용_8단지-제출용_내역서0903" xfId="56" xr:uid="{8D45130D-0D4E-49A5-8EA9-9A2D20156A03}"/>
    <cellStyle name="0_내역서_내역서-0223조경-제출용_8단지-제출용_내역서0903_화천가로화단21(0330)(복구)-6-1" xfId="57" xr:uid="{DDCCCFAD-CC3F-4C38-9B77-829DF75A7A1D}"/>
    <cellStyle name="0_내역서_내역서-0223조경-제출용_8단지-제출용_내역서0903_화천가로화단21(0330)(복구)-6-1_메인경관도로 도로숲조성공사" xfId="58" xr:uid="{0DF8BA3A-9140-4ECC-BAFE-2E21C56BCD25}"/>
    <cellStyle name="0_내역서_내역서-0223조경-제출용_8단지-제출용_내역서0903_화천가로화단21(0330)(복구)-6-1_메인경관도로 도로숲조성공사(상무님)" xfId="59" xr:uid="{64F99791-08A5-4D2C-AF46-C5EE0C55B72D}"/>
    <cellStyle name="0_내역서_내역서-0223조경-제출용_8단지-제출용_내역서0903_화천가로화단21(0330)(복구)-6-1_메인경관도로 도로숲조성공사(착공계)" xfId="60" xr:uid="{94A7B29C-78D0-499E-A17F-403FA94A6441}"/>
    <cellStyle name="0_내역서_내역서-0223조경-제출용_8단지-제출용_내역서0903_화천가로화단21(0330)(복구)-6-1_메인경관도로 도로숲조성공사(착공계-제출)" xfId="61" xr:uid="{92578B2B-AD76-4E7F-ACA2-AE799F5BDF31}"/>
    <cellStyle name="0_내역서_내역서-0223조경-제출용_8단지-제출용_화천가로화단21(0330)(복구)-6-1" xfId="62" xr:uid="{954CE248-EC31-4F03-9FF6-3A2E43E30AB9}"/>
    <cellStyle name="0_내역서_내역서-0223조경-제출용_8단지-제출용_화천가로화단21(0330)(복구)-6-1_메인경관도로 도로숲조성공사" xfId="63" xr:uid="{E1F854BC-7224-4AFA-88D4-FD5B13E12F8A}"/>
    <cellStyle name="0_내역서_내역서-0223조경-제출용_8단지-제출용_화천가로화단21(0330)(복구)-6-1_메인경관도로 도로숲조성공사(상무님)" xfId="64" xr:uid="{48BEA940-DEC2-4C77-94A8-8FEC6C6A86EB}"/>
    <cellStyle name="0_내역서_내역서-0223조경-제출용_8단지-제출용_화천가로화단21(0330)(복구)-6-1_메인경관도로 도로숲조성공사(착공계)" xfId="65" xr:uid="{D436C951-4A9B-4D83-BC5D-D8C630D177E9}"/>
    <cellStyle name="0_내역서_내역서-0223조경-제출용_8단지-제출용_화천가로화단21(0330)(복구)-6-1_메인경관도로 도로숲조성공사(착공계-제출)" xfId="66" xr:uid="{C826D351-E535-4B89-B7D5-3665642D40CC}"/>
    <cellStyle name="0_내역서_내역서-0223조경-제출용_내역서" xfId="67" xr:uid="{9504317F-4778-427D-836A-A487994298F6}"/>
    <cellStyle name="0_내역서_내역서-0223조경-제출용_내역서_내역서" xfId="68" xr:uid="{B2CA7EBE-6CA4-47E5-89FD-B2B7DF5C9DB0}"/>
    <cellStyle name="0_내역서_내역서-0223조경-제출용_내역서_내역서_화천가로화단21(0330)(복구)-6-1" xfId="69" xr:uid="{99A1D5FB-D1C0-4178-8CBE-18556E45DDA4}"/>
    <cellStyle name="0_내역서_내역서-0223조경-제출용_내역서_내역서_화천가로화단21(0330)(복구)-6-1_메인경관도로 도로숲조성공사" xfId="70" xr:uid="{78DB550B-C776-46C1-B00F-61EAABFC7CCC}"/>
    <cellStyle name="0_내역서_내역서-0223조경-제출용_내역서_내역서_화천가로화단21(0330)(복구)-6-1_메인경관도로 도로숲조성공사(상무님)" xfId="71" xr:uid="{C2DEB51D-53AA-4D02-AEB9-C29BF224F69D}"/>
    <cellStyle name="0_내역서_내역서-0223조경-제출용_내역서_내역서_화천가로화단21(0330)(복구)-6-1_메인경관도로 도로숲조성공사(착공계)" xfId="72" xr:uid="{890D7300-91C1-41AE-8E89-2292C444187A}"/>
    <cellStyle name="0_내역서_내역서-0223조경-제출용_내역서_내역서_화천가로화단21(0330)(복구)-6-1_메인경관도로 도로숲조성공사(착공계-제출)" xfId="73" xr:uid="{DCA614DD-BB5F-4CF0-9312-5A947147C9D6}"/>
    <cellStyle name="0_내역서_내역서-0223조경-제출용_내역서_내역서0903" xfId="74" xr:uid="{FEE1B248-1A2A-4F69-BFAA-738A4220638B}"/>
    <cellStyle name="0_내역서_내역서-0223조경-제출용_내역서_내역서0903_화천가로화단21(0330)(복구)-6-1" xfId="75" xr:uid="{DC816D17-3DEE-4021-8778-48C970FA6545}"/>
    <cellStyle name="0_내역서_내역서-0223조경-제출용_내역서_내역서0903_화천가로화단21(0330)(복구)-6-1_메인경관도로 도로숲조성공사" xfId="76" xr:uid="{399FAF73-2FA2-42CC-8275-968396BB2F8C}"/>
    <cellStyle name="0_내역서_내역서-0223조경-제출용_내역서_내역서0903_화천가로화단21(0330)(복구)-6-1_메인경관도로 도로숲조성공사(상무님)" xfId="77" xr:uid="{C7DF6843-99A5-47B5-9E9A-CC5A5E6A84B7}"/>
    <cellStyle name="0_내역서_내역서-0223조경-제출용_내역서_내역서0903_화천가로화단21(0330)(복구)-6-1_메인경관도로 도로숲조성공사(착공계)" xfId="78" xr:uid="{AED6FD44-143F-4B0B-8A52-EA45D4F2FF42}"/>
    <cellStyle name="0_내역서_내역서-0223조경-제출용_내역서_내역서0903_화천가로화단21(0330)(복구)-6-1_메인경관도로 도로숲조성공사(착공계-제출)" xfId="79" xr:uid="{CF2F603C-16D4-4EA9-A6F9-5A4D3169035B}"/>
    <cellStyle name="0_내역서_내역서-0223조경-제출용_내역서_화천가로화단21(0330)(복구)-6-1" xfId="80" xr:uid="{ED44528D-8C8A-4932-BFD1-0C50885C4CAC}"/>
    <cellStyle name="0_내역서_내역서-0223조경-제출용_내역서_화천가로화단21(0330)(복구)-6-1_메인경관도로 도로숲조성공사" xfId="81" xr:uid="{BCFE1302-F0C0-4F54-8E8A-2631047B8F36}"/>
    <cellStyle name="0_내역서_내역서-0223조경-제출용_내역서_화천가로화단21(0330)(복구)-6-1_메인경관도로 도로숲조성공사(상무님)" xfId="82" xr:uid="{566DB08A-461F-4C70-B84F-1EF320A6A849}"/>
    <cellStyle name="0_내역서_내역서-0223조경-제출용_내역서_화천가로화단21(0330)(복구)-6-1_메인경관도로 도로숲조성공사(착공계)" xfId="83" xr:uid="{5F1AF5B5-5FA6-46A3-B028-2B1718A5D0AA}"/>
    <cellStyle name="0_내역서_내역서-0223조경-제출용_내역서_화천가로화단21(0330)(복구)-6-1_메인경관도로 도로숲조성공사(착공계-제출)" xfId="84" xr:uid="{4C2B0926-BB7C-43B2-8381-54565321C8B6}"/>
    <cellStyle name="0_내역서_내역서-0223조경-제출용_내역서-0309조경-제출용" xfId="85" xr:uid="{6E403C5A-1F22-4D3B-BE73-DF44D2946DFC}"/>
    <cellStyle name="0_내역서_내역서-0223조경-제출용_내역서-0309조경-제출용_내역서" xfId="86" xr:uid="{C85F871E-C221-4AC1-A589-0DE0E5D8FF42}"/>
    <cellStyle name="0_내역서_내역서-0223조경-제출용_내역서-0309조경-제출용_내역서_화천가로화단21(0330)(복구)-6-1" xfId="87" xr:uid="{3C3BB40B-510B-4291-80B9-0C95C4463666}"/>
    <cellStyle name="0_내역서_내역서-0223조경-제출용_내역서-0309조경-제출용_내역서_화천가로화단21(0330)(복구)-6-1_메인경관도로 도로숲조성공사" xfId="88" xr:uid="{21C7A4B2-ED37-48CF-BA77-044FE607C249}"/>
    <cellStyle name="0_내역서_내역서-0223조경-제출용_내역서-0309조경-제출용_내역서_화천가로화단21(0330)(복구)-6-1_메인경관도로 도로숲조성공사(상무님)" xfId="89" xr:uid="{01E98D4E-C9DB-49ED-BACA-A1A49C0A32D6}"/>
    <cellStyle name="0_내역서_내역서-0223조경-제출용_내역서-0309조경-제출용_내역서_화천가로화단21(0330)(복구)-6-1_메인경관도로 도로숲조성공사(착공계)" xfId="90" xr:uid="{B6C4290D-784A-4D96-A1E9-78BC2B9FA228}"/>
    <cellStyle name="0_내역서_내역서-0223조경-제출용_내역서-0309조경-제출용_내역서_화천가로화단21(0330)(복구)-6-1_메인경관도로 도로숲조성공사(착공계-제출)" xfId="91" xr:uid="{FB03F42D-71EF-4AEF-B3C1-DC4055EB1824}"/>
    <cellStyle name="0_내역서_내역서-0223조경-제출용_내역서-0309조경-제출용_내역서0903" xfId="92" xr:uid="{36C25EA9-1805-4313-957D-68FC694D8E44}"/>
    <cellStyle name="0_내역서_내역서-0223조경-제출용_내역서-0309조경-제출용_내역서0903_화천가로화단21(0330)(복구)-6-1" xfId="93" xr:uid="{9C35732E-D334-42A4-9888-7652B99EFCD2}"/>
    <cellStyle name="0_내역서_내역서-0223조경-제출용_내역서-0309조경-제출용_내역서0903_화천가로화단21(0330)(복구)-6-1_메인경관도로 도로숲조성공사" xfId="94" xr:uid="{519FB95D-D880-4397-9193-9A661655C338}"/>
    <cellStyle name="0_내역서_내역서-0223조경-제출용_내역서-0309조경-제출용_내역서0903_화천가로화단21(0330)(복구)-6-1_메인경관도로 도로숲조성공사(상무님)" xfId="95" xr:uid="{02CC284C-2224-485E-8BA2-3E7E0E730802}"/>
    <cellStyle name="0_내역서_내역서-0223조경-제출용_내역서-0309조경-제출용_내역서0903_화천가로화단21(0330)(복구)-6-1_메인경관도로 도로숲조성공사(착공계)" xfId="96" xr:uid="{F7382224-95E7-460B-BFE0-1DC091B770BE}"/>
    <cellStyle name="0_내역서_내역서-0223조경-제출용_내역서-0309조경-제출용_내역서0903_화천가로화단21(0330)(복구)-6-1_메인경관도로 도로숲조성공사(착공계-제출)" xfId="97" xr:uid="{EAB7ABA7-EE6D-4010-A649-500CB1396AFB}"/>
    <cellStyle name="0_내역서_내역서-0223조경-제출용_내역서-0309조경-제출용_화천가로화단21(0330)(복구)-6-1" xfId="98" xr:uid="{5E676E0E-EA28-4342-B29D-EFCC948B3C39}"/>
    <cellStyle name="0_내역서_내역서-0223조경-제출용_내역서-0309조경-제출용_화천가로화단21(0330)(복구)-6-1_메인경관도로 도로숲조성공사" xfId="99" xr:uid="{8E7E2C9D-C28F-4A1A-8AEF-1C09812C6F45}"/>
    <cellStyle name="0_내역서_내역서-0223조경-제출용_내역서-0309조경-제출용_화천가로화단21(0330)(복구)-6-1_메인경관도로 도로숲조성공사(상무님)" xfId="100" xr:uid="{7CF05F70-7CF4-4D15-B8B7-304F16B52821}"/>
    <cellStyle name="0_내역서_내역서-0223조경-제출용_내역서-0309조경-제출용_화천가로화단21(0330)(복구)-6-1_메인경관도로 도로숲조성공사(착공계)" xfId="101" xr:uid="{5BB2497F-6E75-4575-A903-5609B0AAAB58}"/>
    <cellStyle name="0_내역서_내역서-0223조경-제출용_내역서-0309조경-제출용_화천가로화단21(0330)(복구)-6-1_메인경관도로 도로숲조성공사(착공계-제출)" xfId="102" xr:uid="{1797FF60-E1AE-4AAC-9937-1E9D75189475}"/>
    <cellStyle name="0_내역서_내역서-0223조경-제출용_내역서0331" xfId="103" xr:uid="{4EAD43A7-1A6E-4C86-AC36-775F00887736}"/>
    <cellStyle name="0_내역서_내역서-0223조경-제출용_내역서0331_내역서" xfId="104" xr:uid="{7FD7E38A-646A-413E-AC43-EACD2F969EF7}"/>
    <cellStyle name="0_내역서_내역서-0223조경-제출용_내역서0331_내역서_화천가로화단21(0330)(복구)-6-1" xfId="105" xr:uid="{CB78808D-1D14-4995-9032-32161A0D3BCC}"/>
    <cellStyle name="0_내역서_내역서-0223조경-제출용_내역서0331_내역서_화천가로화단21(0330)(복구)-6-1_메인경관도로 도로숲조성공사" xfId="106" xr:uid="{8F19CFB4-7248-4FD8-9A08-ECE87566D20E}"/>
    <cellStyle name="0_내역서_내역서-0223조경-제출용_내역서0331_내역서_화천가로화단21(0330)(복구)-6-1_메인경관도로 도로숲조성공사(상무님)" xfId="107" xr:uid="{787DC233-0651-491F-9A1B-1F371D84E1A8}"/>
    <cellStyle name="0_내역서_내역서-0223조경-제출용_내역서0331_내역서_화천가로화단21(0330)(복구)-6-1_메인경관도로 도로숲조성공사(착공계)" xfId="108" xr:uid="{43E8E84E-C516-41E5-B9AE-6BC7DA7AA581}"/>
    <cellStyle name="0_내역서_내역서-0223조경-제출용_내역서0331_내역서_화천가로화단21(0330)(복구)-6-1_메인경관도로 도로숲조성공사(착공계-제출)" xfId="109" xr:uid="{29C4FA4E-EA20-4B4A-9BEC-AF12C399D0F9}"/>
    <cellStyle name="0_내역서_내역서-0223조경-제출용_내역서0331_내역서0903" xfId="110" xr:uid="{4524FC17-D0DB-4CBB-BE7C-921B2F5FA58C}"/>
    <cellStyle name="0_내역서_내역서-0223조경-제출용_내역서0331_내역서0903_화천가로화단21(0330)(복구)-6-1" xfId="111" xr:uid="{68705D72-DEC5-455B-9A81-165D73356D84}"/>
    <cellStyle name="0_내역서_내역서-0223조경-제출용_내역서0331_내역서0903_화천가로화단21(0330)(복구)-6-1_메인경관도로 도로숲조성공사" xfId="112" xr:uid="{2BB3DBF6-ED18-4B3B-A84A-758A4906B676}"/>
    <cellStyle name="0_내역서_내역서-0223조경-제출용_내역서0331_내역서0903_화천가로화단21(0330)(복구)-6-1_메인경관도로 도로숲조성공사(상무님)" xfId="113" xr:uid="{D3FA6FA1-C3F7-45C6-BBA3-B160703A7BC6}"/>
    <cellStyle name="0_내역서_내역서-0223조경-제출용_내역서0331_내역서0903_화천가로화단21(0330)(복구)-6-1_메인경관도로 도로숲조성공사(착공계)" xfId="114" xr:uid="{A04D7923-0D69-4D3B-B425-1BBB2B0E2964}"/>
    <cellStyle name="0_내역서_내역서-0223조경-제출용_내역서0331_내역서0903_화천가로화단21(0330)(복구)-6-1_메인경관도로 도로숲조성공사(착공계-제출)" xfId="115" xr:uid="{587025EC-F880-4749-B694-C6F48D46B787}"/>
    <cellStyle name="0_내역서_내역서-0223조경-제출용_내역서0331_화천가로화단21(0330)(복구)-6-1" xfId="116" xr:uid="{30D25E55-4622-46B4-8531-EF81299A2509}"/>
    <cellStyle name="0_내역서_내역서-0223조경-제출용_내역서0331_화천가로화단21(0330)(복구)-6-1_메인경관도로 도로숲조성공사" xfId="117" xr:uid="{BD4CAF52-DA9A-4FA6-9AE4-34F8DF79B257}"/>
    <cellStyle name="0_내역서_내역서-0223조경-제출용_내역서0331_화천가로화단21(0330)(복구)-6-1_메인경관도로 도로숲조성공사(상무님)" xfId="118" xr:uid="{4EA664C7-48BF-4858-949C-160A2C1D6FAE}"/>
    <cellStyle name="0_내역서_내역서-0223조경-제출용_내역서0331_화천가로화단21(0330)(복구)-6-1_메인경관도로 도로숲조성공사(착공계)" xfId="119" xr:uid="{5C23D06E-0BF3-4587-B362-11F21E6EC726}"/>
    <cellStyle name="0_내역서_내역서-0223조경-제출용_내역서0331_화천가로화단21(0330)(복구)-6-1_메인경관도로 도로숲조성공사(착공계-제출)" xfId="120" xr:uid="{22694B49-BF53-4CB1-9DE8-6EA974919451}"/>
    <cellStyle name="0_내역서_내역서-0223조경-제출용_내역서0331-제출" xfId="121" xr:uid="{DFB3BD13-6884-42B9-A720-B47CF4403620}"/>
    <cellStyle name="0_내역서_내역서-0223조경-제출용_내역서0331-제출_내역서" xfId="122" xr:uid="{291C99AB-DE2E-45E6-8621-99C2875BB1D9}"/>
    <cellStyle name="0_내역서_내역서-0223조경-제출용_내역서0331-제출_내역서_화천가로화단21(0330)(복구)-6-1" xfId="123" xr:uid="{2B61BBC4-6955-4A55-845F-730DD306AB70}"/>
    <cellStyle name="0_내역서_내역서-0223조경-제출용_내역서0331-제출_내역서_화천가로화단21(0330)(복구)-6-1_메인경관도로 도로숲조성공사" xfId="124" xr:uid="{AC61E136-D2BA-4942-B899-3D0F0808298A}"/>
    <cellStyle name="0_내역서_내역서-0223조경-제출용_내역서0331-제출_내역서_화천가로화단21(0330)(복구)-6-1_메인경관도로 도로숲조성공사(상무님)" xfId="125" xr:uid="{14AFC456-E52B-465F-9ADF-A44B90F874AA}"/>
    <cellStyle name="0_내역서_내역서-0223조경-제출용_내역서0331-제출_내역서_화천가로화단21(0330)(복구)-6-1_메인경관도로 도로숲조성공사(착공계)" xfId="126" xr:uid="{6A9F1A8E-A501-4F99-84DE-53FD9E47FC9C}"/>
    <cellStyle name="0_내역서_내역서-0223조경-제출용_내역서0331-제출_내역서_화천가로화단21(0330)(복구)-6-1_메인경관도로 도로숲조성공사(착공계-제출)" xfId="127" xr:uid="{E1261BE4-A31A-4CFC-BFD2-5AD8105EA1DF}"/>
    <cellStyle name="0_내역서_내역서-0223조경-제출용_내역서0331-제출_내역서0903" xfId="128" xr:uid="{E810FC33-495F-4203-9CFA-F54EBBDACF02}"/>
    <cellStyle name="0_내역서_내역서-0223조경-제출용_내역서0331-제출_내역서0903_화천가로화단21(0330)(복구)-6-1" xfId="129" xr:uid="{84577B0A-9CE9-4A61-A11F-0D9409D1806E}"/>
    <cellStyle name="0_내역서_내역서-0223조경-제출용_내역서0331-제출_내역서0903_화천가로화단21(0330)(복구)-6-1_메인경관도로 도로숲조성공사" xfId="130" xr:uid="{CE3C9DED-6896-4808-8B8B-5C058206249C}"/>
    <cellStyle name="0_내역서_내역서-0223조경-제출용_내역서0331-제출_내역서0903_화천가로화단21(0330)(복구)-6-1_메인경관도로 도로숲조성공사(상무님)" xfId="131" xr:uid="{7E2C493A-A6C3-47EB-8DC4-9C3D0139A200}"/>
    <cellStyle name="0_내역서_내역서-0223조경-제출용_내역서0331-제출_내역서0903_화천가로화단21(0330)(복구)-6-1_메인경관도로 도로숲조성공사(착공계)" xfId="132" xr:uid="{66E41867-DCBB-4E6F-A7F6-ABB8082C9A9C}"/>
    <cellStyle name="0_내역서_내역서-0223조경-제출용_내역서0331-제출_내역서0903_화천가로화단21(0330)(복구)-6-1_메인경관도로 도로숲조성공사(착공계-제출)" xfId="133" xr:uid="{E171BA4F-7520-45F6-81D3-3E74981B5491}"/>
    <cellStyle name="0_내역서_내역서-0223조경-제출용_내역서0331-제출_화천가로화단21(0330)(복구)-6-1" xfId="134" xr:uid="{0EB31167-8BE4-455A-AAE8-E7811E4EBDFD}"/>
    <cellStyle name="0_내역서_내역서-0223조경-제출용_내역서0331-제출_화천가로화단21(0330)(복구)-6-1_메인경관도로 도로숲조성공사" xfId="135" xr:uid="{B0D822CF-02C1-49EC-B6E2-A12853B9C33A}"/>
    <cellStyle name="0_내역서_내역서-0223조경-제출용_내역서0331-제출_화천가로화단21(0330)(복구)-6-1_메인경관도로 도로숲조성공사(상무님)" xfId="136" xr:uid="{F66A41C3-6818-43F7-89B7-91657A65BE55}"/>
    <cellStyle name="0_내역서_내역서-0223조경-제출용_내역서0331-제출_화천가로화단21(0330)(복구)-6-1_메인경관도로 도로숲조성공사(착공계)" xfId="137" xr:uid="{A7E387F7-CDE9-4CDA-87E9-BFA782918DE5}"/>
    <cellStyle name="0_내역서_내역서-0223조경-제출용_내역서0331-제출_화천가로화단21(0330)(복구)-6-1_메인경관도로 도로숲조성공사(착공계-제출)" xfId="138" xr:uid="{4FD998BC-9B80-46C6-9BAD-515CDBA4AC29}"/>
    <cellStyle name="0_내역서_내역서-0223조경-제출용_내역서0421" xfId="139" xr:uid="{B6D24D10-DB3B-406B-AB35-4CDD1F1A2A1A}"/>
    <cellStyle name="0_내역서_내역서-0223조경-제출용_내역서0421_내역서" xfId="140" xr:uid="{2E3A9619-35CF-41B2-A8B3-ACAEC578E488}"/>
    <cellStyle name="0_내역서_내역서-0223조경-제출용_내역서0421_내역서_화천가로화단21(0330)(복구)-6-1" xfId="141" xr:uid="{E068A51C-8E7F-4A58-B0BF-75E5A87A601D}"/>
    <cellStyle name="0_내역서_내역서-0223조경-제출용_내역서0421_내역서_화천가로화단21(0330)(복구)-6-1_메인경관도로 도로숲조성공사" xfId="142" xr:uid="{85BDFA59-2D5B-4FE5-B3C9-F95AFA2970CE}"/>
    <cellStyle name="0_내역서_내역서-0223조경-제출용_내역서0421_내역서_화천가로화단21(0330)(복구)-6-1_메인경관도로 도로숲조성공사(상무님)" xfId="143" xr:uid="{F63B2407-DB12-4E10-A752-4D9C0575AC2C}"/>
    <cellStyle name="0_내역서_내역서-0223조경-제출용_내역서0421_내역서_화천가로화단21(0330)(복구)-6-1_메인경관도로 도로숲조성공사(착공계)" xfId="144" xr:uid="{10072F4B-AA35-49C7-A8E7-1FE530564279}"/>
    <cellStyle name="0_내역서_내역서-0223조경-제출용_내역서0421_내역서_화천가로화단21(0330)(복구)-6-1_메인경관도로 도로숲조성공사(착공계-제출)" xfId="145" xr:uid="{F295460D-C9B5-441D-ABE7-BA10A79E23FD}"/>
    <cellStyle name="0_내역서_내역서-0223조경-제출용_내역서0421_내역서0903" xfId="146" xr:uid="{F2FAF12A-2CBF-48A6-AA33-B10C58FA0C3E}"/>
    <cellStyle name="0_내역서_내역서-0223조경-제출용_내역서0421_내역서0903_화천가로화단21(0330)(복구)-6-1" xfId="147" xr:uid="{DE07F5DE-B65B-4BEE-82B2-440CB366E962}"/>
    <cellStyle name="0_내역서_내역서-0223조경-제출용_내역서0421_내역서0903_화천가로화단21(0330)(복구)-6-1_메인경관도로 도로숲조성공사" xfId="148" xr:uid="{DB7CFA4F-E98B-4B02-99EC-B2D9017890FC}"/>
    <cellStyle name="0_내역서_내역서-0223조경-제출용_내역서0421_내역서0903_화천가로화단21(0330)(복구)-6-1_메인경관도로 도로숲조성공사(상무님)" xfId="149" xr:uid="{F59DF1D1-7122-4B16-B120-1A9C8BC3B43C}"/>
    <cellStyle name="0_내역서_내역서-0223조경-제출용_내역서0421_내역서0903_화천가로화단21(0330)(복구)-6-1_메인경관도로 도로숲조성공사(착공계)" xfId="150" xr:uid="{9AFCFFEF-EE35-48F5-B56B-AA290264D635}"/>
    <cellStyle name="0_내역서_내역서-0223조경-제출용_내역서0421_내역서0903_화천가로화단21(0330)(복구)-6-1_메인경관도로 도로숲조성공사(착공계-제출)" xfId="151" xr:uid="{B6BB9547-8E68-441E-8F48-464E0BD233A4}"/>
    <cellStyle name="0_내역서_내역서-0223조경-제출용_내역서0421_화천가로화단21(0330)(복구)-6-1" xfId="152" xr:uid="{D3EC3381-089E-407D-B069-63A06E3A0B48}"/>
    <cellStyle name="0_내역서_내역서-0223조경-제출용_내역서0421_화천가로화단21(0330)(복구)-6-1_메인경관도로 도로숲조성공사" xfId="153" xr:uid="{E9BC70F4-BC22-4EFF-B549-DBCEA951E9AC}"/>
    <cellStyle name="0_내역서_내역서-0223조경-제출용_내역서0421_화천가로화단21(0330)(복구)-6-1_메인경관도로 도로숲조성공사(상무님)" xfId="154" xr:uid="{5C2DB0D2-86CD-47EF-A0E1-CC66DBE37DF3}"/>
    <cellStyle name="0_내역서_내역서-0223조경-제출용_내역서0421_화천가로화단21(0330)(복구)-6-1_메인경관도로 도로숲조성공사(착공계)" xfId="155" xr:uid="{6C2D372A-0B12-453A-A978-AF867241C818}"/>
    <cellStyle name="0_내역서_내역서-0223조경-제출용_내역서0421_화천가로화단21(0330)(복구)-6-1_메인경관도로 도로숲조성공사(착공계-제출)" xfId="156" xr:uid="{B77E83D2-E063-43F6-B7C9-1CE447A953ED}"/>
    <cellStyle name="0_내역서_내역서-0223조경-제출용_식재일위" xfId="157" xr:uid="{DD628FFB-4858-49B4-923A-3CF1A4FF3F52}"/>
    <cellStyle name="0_내역서_내역서-0223조경-제출용_식재일위_내역서" xfId="158" xr:uid="{3A0D34E8-FA6F-4278-9E69-6585AA03EA15}"/>
    <cellStyle name="0_내역서_내역서-0223조경-제출용_식재일위_내역서_화천가로화단21(0330)(복구)-6-1" xfId="159" xr:uid="{DDA6DC5E-10AB-45C8-B80A-70977EB1B544}"/>
    <cellStyle name="0_내역서_내역서-0223조경-제출용_식재일위_내역서_화천가로화단21(0330)(복구)-6-1_메인경관도로 도로숲조성공사" xfId="160" xr:uid="{7FB551A0-5FE9-4471-8F73-03D4414A4926}"/>
    <cellStyle name="0_내역서_내역서-0223조경-제출용_식재일위_내역서_화천가로화단21(0330)(복구)-6-1_메인경관도로 도로숲조성공사(상무님)" xfId="161" xr:uid="{6CE3ABD6-6ADC-4744-8076-8CBFB2484F86}"/>
    <cellStyle name="0_내역서_내역서-0223조경-제출용_식재일위_내역서_화천가로화단21(0330)(복구)-6-1_메인경관도로 도로숲조성공사(착공계)" xfId="162" xr:uid="{F4E5BA79-523D-4FBB-B40B-35724249788D}"/>
    <cellStyle name="0_내역서_내역서-0223조경-제출용_식재일위_내역서_화천가로화단21(0330)(복구)-6-1_메인경관도로 도로숲조성공사(착공계-제출)" xfId="163" xr:uid="{77D1AD60-3C49-4A1F-B177-A4FF3516DA5A}"/>
    <cellStyle name="0_내역서_내역서-0223조경-제출용_식재일위_내역서0903" xfId="164" xr:uid="{5C8B1C52-A2BD-46D9-A2E2-129B523BFD1F}"/>
    <cellStyle name="0_내역서_내역서-0223조경-제출용_식재일위_내역서0903_화천가로화단21(0330)(복구)-6-1" xfId="165" xr:uid="{3AB615AA-7E18-405D-A8DC-D809268C2823}"/>
    <cellStyle name="0_내역서_내역서-0223조경-제출용_식재일위_내역서0903_화천가로화단21(0330)(복구)-6-1_메인경관도로 도로숲조성공사" xfId="166" xr:uid="{EC8FD1DD-9FBB-42D8-BCBE-47B78A3ADD34}"/>
    <cellStyle name="0_내역서_내역서-0223조경-제출용_식재일위_내역서0903_화천가로화단21(0330)(복구)-6-1_메인경관도로 도로숲조성공사(상무님)" xfId="167" xr:uid="{25BE75CC-F981-4368-A3E8-7FED1F9CB371}"/>
    <cellStyle name="0_내역서_내역서-0223조경-제출용_식재일위_내역서0903_화천가로화단21(0330)(복구)-6-1_메인경관도로 도로숲조성공사(착공계)" xfId="168" xr:uid="{72DD623F-2411-4703-9980-AA3D0B78F0D7}"/>
    <cellStyle name="0_내역서_내역서-0223조경-제출용_식재일위_내역서0903_화천가로화단21(0330)(복구)-6-1_메인경관도로 도로숲조성공사(착공계-제출)" xfId="169" xr:uid="{3DF1D8E0-5C58-4880-8235-7FC152FEA03A}"/>
    <cellStyle name="0_내역서_내역서-0223조경-제출용_식재일위_화천가로화단21(0330)(복구)-6-1" xfId="170" xr:uid="{6F98342F-9BC7-42B7-9E26-83B976F86BDA}"/>
    <cellStyle name="0_내역서_내역서-0223조경-제출용_식재일위_화천가로화단21(0330)(복구)-6-1_메인경관도로 도로숲조성공사" xfId="171" xr:uid="{C298D58A-6155-4A56-9E72-1D213AABA1BF}"/>
    <cellStyle name="0_내역서_내역서-0223조경-제출용_식재일위_화천가로화단21(0330)(복구)-6-1_메인경관도로 도로숲조성공사(상무님)" xfId="172" xr:uid="{1210E311-EDB8-461F-A334-FD723368A15E}"/>
    <cellStyle name="0_내역서_내역서-0223조경-제출용_식재일위_화천가로화단21(0330)(복구)-6-1_메인경관도로 도로숲조성공사(착공계)" xfId="173" xr:uid="{C49D0748-7401-4A03-A1E5-E07F0579F426}"/>
    <cellStyle name="0_내역서_내역서-0223조경-제출용_식재일위_화천가로화단21(0330)(복구)-6-1_메인경관도로 도로숲조성공사(착공계-제출)" xfId="174" xr:uid="{53F2722E-3042-4A04-9BC9-22F3C5DBB080}"/>
    <cellStyle name="0_내역서_내역서-0223조경-제출용_화천가로화단21(0330)(복구)-6-1" xfId="175" xr:uid="{BFCE6C63-6846-40B5-AF7C-0C54238DCECF}"/>
    <cellStyle name="0_내역서_내역서-0223조경-제출용_화천가로화단21(0330)(복구)-6-1_메인경관도로 도로숲조성공사" xfId="176" xr:uid="{D9AFF9D5-263D-407D-AB1B-342C510389EC}"/>
    <cellStyle name="0_내역서_내역서-0223조경-제출용_화천가로화단21(0330)(복구)-6-1_메인경관도로 도로숲조성공사(상무님)" xfId="177" xr:uid="{C672B181-0771-4B1A-87E0-64DEA9D14BC6}"/>
    <cellStyle name="0_내역서_내역서-0223조경-제출용_화천가로화단21(0330)(복구)-6-1_메인경관도로 도로숲조성공사(착공계)" xfId="178" xr:uid="{FF5CDC1C-6E36-42E1-A7EF-64B0D08F0E4F}"/>
    <cellStyle name="0_내역서_내역서-0223조경-제출용_화천가로화단21(0330)(복구)-6-1_메인경관도로 도로숲조성공사(착공계-제출)" xfId="179" xr:uid="{9FD21CC0-3A58-4EC4-8376-B000E66161FE}"/>
    <cellStyle name="0_내역서_내역서-0308조경-제출용" xfId="180" xr:uid="{EA191411-904E-48E0-9595-A06D4EDC4659}"/>
    <cellStyle name="0_내역서_내역서-0308조경-제출용_내역서" xfId="181" xr:uid="{747113C5-BD76-4F09-863D-BD8174FB6F50}"/>
    <cellStyle name="0_내역서_내역서-0308조경-제출용_내역서_화천가로화단21(0330)(복구)-6-1" xfId="182" xr:uid="{866B933E-A4A9-4297-BE75-A70D96EA4A0D}"/>
    <cellStyle name="0_내역서_내역서-0308조경-제출용_내역서_화천가로화단21(0330)(복구)-6-1_메인경관도로 도로숲조성공사" xfId="183" xr:uid="{6A385A3A-9F52-44DB-8B3C-D1C46E1DBA70}"/>
    <cellStyle name="0_내역서_내역서-0308조경-제출용_내역서_화천가로화단21(0330)(복구)-6-1_메인경관도로 도로숲조성공사(상무님)" xfId="184" xr:uid="{0B018F6D-C4E2-4ACA-8E1B-FCE29CA2C703}"/>
    <cellStyle name="0_내역서_내역서-0308조경-제출용_내역서_화천가로화단21(0330)(복구)-6-1_메인경관도로 도로숲조성공사(착공계)" xfId="185" xr:uid="{F6E0D1E4-3446-4AA5-944F-40D9B35352CD}"/>
    <cellStyle name="0_내역서_내역서-0308조경-제출용_내역서_화천가로화단21(0330)(복구)-6-1_메인경관도로 도로숲조성공사(착공계-제출)" xfId="186" xr:uid="{5A20240D-0413-4D0E-B4A3-C4C75A9EA83B}"/>
    <cellStyle name="0_내역서_내역서-0308조경-제출용_내역서0903" xfId="187" xr:uid="{A0E6EA6B-6B2B-4C70-96D6-94F955F7FB61}"/>
    <cellStyle name="0_내역서_내역서-0308조경-제출용_내역서0903_화천가로화단21(0330)(복구)-6-1" xfId="188" xr:uid="{B9ADFA73-8B29-4528-B8CC-97E9F147C439}"/>
    <cellStyle name="0_내역서_내역서-0308조경-제출용_내역서0903_화천가로화단21(0330)(복구)-6-1_메인경관도로 도로숲조성공사" xfId="189" xr:uid="{5A9F5AFF-5832-4DF0-9ADC-783E2BB13B72}"/>
    <cellStyle name="0_내역서_내역서-0308조경-제출용_내역서0903_화천가로화단21(0330)(복구)-6-1_메인경관도로 도로숲조성공사(상무님)" xfId="190" xr:uid="{F5ADF7F3-3DA2-4805-8A08-2EF98756B841}"/>
    <cellStyle name="0_내역서_내역서-0308조경-제출용_내역서0903_화천가로화단21(0330)(복구)-6-1_메인경관도로 도로숲조성공사(착공계)" xfId="191" xr:uid="{AFB8CBAA-A190-4BBD-8C1D-ED6BD908D806}"/>
    <cellStyle name="0_내역서_내역서-0308조경-제출용_내역서0903_화천가로화단21(0330)(복구)-6-1_메인경관도로 도로숲조성공사(착공계-제출)" xfId="192" xr:uid="{5FEAEFE4-3B79-41C0-AE41-55FC49B3F29A}"/>
    <cellStyle name="0_내역서_내역서-0308조경-제출용_화천가로화단21(0330)(복구)-6-1" xfId="193" xr:uid="{6DB1147B-B392-4458-B52E-56288C452132}"/>
    <cellStyle name="0_내역서_내역서-0308조경-제출용_화천가로화단21(0330)(복구)-6-1_메인경관도로 도로숲조성공사" xfId="194" xr:uid="{4086326C-3D47-4182-827C-98A1866E56FC}"/>
    <cellStyle name="0_내역서_내역서-0308조경-제출용_화천가로화단21(0330)(복구)-6-1_메인경관도로 도로숲조성공사(상무님)" xfId="195" xr:uid="{D9051565-78AA-46AA-AB6A-3D1312168EC2}"/>
    <cellStyle name="0_내역서_내역서-0308조경-제출용_화천가로화단21(0330)(복구)-6-1_메인경관도로 도로숲조성공사(착공계)" xfId="196" xr:uid="{A059A88A-2188-48F7-8D43-1AC795ADA149}"/>
    <cellStyle name="0_내역서_내역서-0308조경-제출용_화천가로화단21(0330)(복구)-6-1_메인경관도로 도로숲조성공사(착공계-제출)" xfId="197" xr:uid="{B43DD61E-EAEA-478C-A8F1-3834093FAD6B}"/>
    <cellStyle name="0_내역서_내역서0903" xfId="198" xr:uid="{95DDD7C9-1344-48E6-81AA-FEF401E3EDAB}"/>
    <cellStyle name="0_내역서_내역서0903_화천가로화단21(0330)(복구)-6-1" xfId="199" xr:uid="{3F5F0823-E9C4-4CC1-A195-A40C8C6CBBD8}"/>
    <cellStyle name="0_내역서_내역서0903_화천가로화단21(0330)(복구)-6-1_메인경관도로 도로숲조성공사" xfId="200" xr:uid="{5817CDCD-6078-416D-B603-0E857C5F99FB}"/>
    <cellStyle name="0_내역서_내역서0903_화천가로화단21(0330)(복구)-6-1_메인경관도로 도로숲조성공사(상무님)" xfId="201" xr:uid="{43A387E8-CF8F-4B19-B457-836C48D0DD1A}"/>
    <cellStyle name="0_내역서_내역서0903_화천가로화단21(0330)(복구)-6-1_메인경관도로 도로숲조성공사(착공계)" xfId="202" xr:uid="{9CC642D3-ABA0-4F8C-8B37-2702A1F03553}"/>
    <cellStyle name="0_내역서_내역서0903_화천가로화단21(0330)(복구)-6-1_메인경관도로 도로숲조성공사(착공계-제출)" xfId="203" xr:uid="{3AF8FB5A-86A4-4144-8113-C811152E6FE2}"/>
    <cellStyle name="0_내역서_학교숲관리내역서-0222-제출용" xfId="204" xr:uid="{8949F6D6-D9C2-401B-9447-5BE97DCE18D4}"/>
    <cellStyle name="0_내역서_학교숲관리내역서-0222-제출용_내역서" xfId="205" xr:uid="{B16315A5-ED06-4BE7-9E58-52D639E3315E}"/>
    <cellStyle name="0_내역서_학교숲관리내역서-0222-제출용_내역서_화천가로화단21(0330)(복구)-6-1" xfId="206" xr:uid="{7176C74B-5955-4402-B91C-75053E4066B4}"/>
    <cellStyle name="0_내역서_학교숲관리내역서-0222-제출용_내역서_화천가로화단21(0330)(복구)-6-1_메인경관도로 도로숲조성공사" xfId="207" xr:uid="{8C467410-AFF5-408E-AB34-B2366AE35F9E}"/>
    <cellStyle name="0_내역서_학교숲관리내역서-0222-제출용_내역서_화천가로화단21(0330)(복구)-6-1_메인경관도로 도로숲조성공사(상무님)" xfId="208" xr:uid="{A2A453FD-4566-4904-AE65-0D62F86438A9}"/>
    <cellStyle name="0_내역서_학교숲관리내역서-0222-제출용_내역서_화천가로화단21(0330)(복구)-6-1_메인경관도로 도로숲조성공사(착공계)" xfId="209" xr:uid="{4AD8EA7C-FE5B-4EB1-BF72-4FB61EE65870}"/>
    <cellStyle name="0_내역서_학교숲관리내역서-0222-제출용_내역서_화천가로화단21(0330)(복구)-6-1_메인경관도로 도로숲조성공사(착공계-제출)" xfId="210" xr:uid="{FD20B420-29C1-49A4-8DCE-704BA172FE8D}"/>
    <cellStyle name="0_내역서_학교숲관리내역서-0222-제출용_내역서0903" xfId="211" xr:uid="{098C5364-BB9D-4339-A6F1-6E7323EA3178}"/>
    <cellStyle name="0_내역서_학교숲관리내역서-0222-제출용_내역서0903_화천가로화단21(0330)(복구)-6-1" xfId="212" xr:uid="{D552A270-1858-4FF0-9CFE-7FE17A2EDD1E}"/>
    <cellStyle name="0_내역서_학교숲관리내역서-0222-제출용_내역서0903_화천가로화단21(0330)(복구)-6-1_메인경관도로 도로숲조성공사" xfId="213" xr:uid="{9287D671-7008-4A5C-A840-F8E1CF218AB3}"/>
    <cellStyle name="0_내역서_학교숲관리내역서-0222-제출용_내역서0903_화천가로화단21(0330)(복구)-6-1_메인경관도로 도로숲조성공사(상무님)" xfId="214" xr:uid="{F84231BB-0F0B-465E-AB3A-DBFBD9598B1D}"/>
    <cellStyle name="0_내역서_학교숲관리내역서-0222-제출용_내역서0903_화천가로화단21(0330)(복구)-6-1_메인경관도로 도로숲조성공사(착공계)" xfId="215" xr:uid="{F8AC3C4C-9548-4D37-B925-87CDDC66FAFA}"/>
    <cellStyle name="0_내역서_학교숲관리내역서-0222-제출용_내역서0903_화천가로화단21(0330)(복구)-6-1_메인경관도로 도로숲조성공사(착공계-제출)" xfId="216" xr:uid="{139B03E6-2A41-478A-B9CB-6195338F3065}"/>
    <cellStyle name="0_내역서_학교숲관리내역서-0222-제출용_화천가로화단21(0330)(복구)-6-1" xfId="217" xr:uid="{23C680A4-48C4-4892-A822-E7865D13959F}"/>
    <cellStyle name="0_내역서_학교숲관리내역서-0222-제출용_화천가로화단21(0330)(복구)-6-1_메인경관도로 도로숲조성공사" xfId="218" xr:uid="{5E7C9DBD-735E-4584-B6D6-F7A6DBE1AEFF}"/>
    <cellStyle name="0_내역서_학교숲관리내역서-0222-제출용_화천가로화단21(0330)(복구)-6-1_메인경관도로 도로숲조성공사(상무님)" xfId="219" xr:uid="{71371A03-000C-47A2-9FF3-793EC599A119}"/>
    <cellStyle name="0_내역서_학교숲관리내역서-0222-제출용_화천가로화단21(0330)(복구)-6-1_메인경관도로 도로숲조성공사(착공계)" xfId="220" xr:uid="{62C4E845-AE01-4459-9F24-4A4EB50BB76D}"/>
    <cellStyle name="0_내역서_학교숲관리내역서-0222-제출용_화천가로화단21(0330)(복구)-6-1_메인경관도로 도로숲조성공사(착공계-제출)" xfId="221" xr:uid="{F6A1D97B-D232-47AF-969C-95DBBCFC754E}"/>
    <cellStyle name="0_내역서_학교숲관리내역서-최종" xfId="222" xr:uid="{542081BC-FE47-43AE-9ACA-68A99D367284}"/>
    <cellStyle name="0_내역서_학교숲관리내역서-최종_내역서" xfId="223" xr:uid="{27DE0D74-C1DF-4E36-91D8-7893BB9DFEC3}"/>
    <cellStyle name="0_내역서_학교숲관리내역서-최종_내역서_화천가로화단21(0330)(복구)-6-1" xfId="224" xr:uid="{9A61760F-00B6-4D91-BA49-89F97E1BFD23}"/>
    <cellStyle name="0_내역서_학교숲관리내역서-최종_내역서_화천가로화단21(0330)(복구)-6-1_메인경관도로 도로숲조성공사" xfId="225" xr:uid="{7BE6CAAB-0F4B-40EC-9753-7FBF5FB97003}"/>
    <cellStyle name="0_내역서_학교숲관리내역서-최종_내역서_화천가로화단21(0330)(복구)-6-1_메인경관도로 도로숲조성공사(상무님)" xfId="226" xr:uid="{DDA6004E-8ABC-46DD-BBBB-F6C3D9BD24BD}"/>
    <cellStyle name="0_내역서_학교숲관리내역서-최종_내역서_화천가로화단21(0330)(복구)-6-1_메인경관도로 도로숲조성공사(착공계)" xfId="227" xr:uid="{197D8A55-3531-4BD7-97EF-96BA9FD539DF}"/>
    <cellStyle name="0_내역서_학교숲관리내역서-최종_내역서_화천가로화단21(0330)(복구)-6-1_메인경관도로 도로숲조성공사(착공계-제출)" xfId="228" xr:uid="{9332C453-7872-43FA-B5C6-9C75E69F1A0C}"/>
    <cellStyle name="0_내역서_학교숲관리내역서-최종_내역서0903" xfId="229" xr:uid="{3F61741E-229C-4E83-BA4E-F63306D62466}"/>
    <cellStyle name="0_내역서_학교숲관리내역서-최종_내역서0903_화천가로화단21(0330)(복구)-6-1" xfId="230" xr:uid="{2B6048F9-24E7-4A7E-9EF4-61794ECD62D2}"/>
    <cellStyle name="0_내역서_학교숲관리내역서-최종_내역서0903_화천가로화단21(0330)(복구)-6-1_메인경관도로 도로숲조성공사" xfId="231" xr:uid="{D08958CD-A463-4CF5-A1AA-37C6A7EA4971}"/>
    <cellStyle name="0_내역서_학교숲관리내역서-최종_내역서0903_화천가로화단21(0330)(복구)-6-1_메인경관도로 도로숲조성공사(상무님)" xfId="232" xr:uid="{683E3CF9-E247-4C13-B0C8-1445C93682D8}"/>
    <cellStyle name="0_내역서_학교숲관리내역서-최종_내역서0903_화천가로화단21(0330)(복구)-6-1_메인경관도로 도로숲조성공사(착공계)" xfId="233" xr:uid="{44F32F10-CEBE-4A2C-8987-825B0CE8AE1A}"/>
    <cellStyle name="0_내역서_학교숲관리내역서-최종_내역서0903_화천가로화단21(0330)(복구)-6-1_메인경관도로 도로숲조성공사(착공계-제출)" xfId="234" xr:uid="{126989A1-9150-4688-A297-D1F6653882CB}"/>
    <cellStyle name="0_내역서_학교숲관리내역서-최종_화천가로화단21(0330)(복구)-6-1" xfId="235" xr:uid="{A4CFABFE-88E6-4BA0-9A2F-0F5565E1081E}"/>
    <cellStyle name="0_내역서_학교숲관리내역서-최종_화천가로화단21(0330)(복구)-6-1_메인경관도로 도로숲조성공사" xfId="236" xr:uid="{9F7BC0AD-79CA-44A3-BB3E-4D5DC838E6A0}"/>
    <cellStyle name="0_내역서_학교숲관리내역서-최종_화천가로화단21(0330)(복구)-6-1_메인경관도로 도로숲조성공사(상무님)" xfId="237" xr:uid="{0FFFF662-C881-431A-B502-72F6940505E3}"/>
    <cellStyle name="0_내역서_학교숲관리내역서-최종_화천가로화단21(0330)(복구)-6-1_메인경관도로 도로숲조성공사(착공계)" xfId="238" xr:uid="{C1A88C9F-9EFC-49BB-8CEA-8410ED51F725}"/>
    <cellStyle name="0_내역서_학교숲관리내역서-최종_화천가로화단21(0330)(복구)-6-1_메인경관도로 도로숲조성공사(착공계-제출)" xfId="239" xr:uid="{AF8FC894-8011-47A7-A647-02240CC4DF5F}"/>
    <cellStyle name="0_내역서_화천가로화단21(0330)(복구)-6-1" xfId="240" xr:uid="{5A254DEE-9C70-498D-85C6-3BD3AFA6D344}"/>
    <cellStyle name="0_내역서_화천가로화단21(0330)(복구)-6-1_메인경관도로 도로숲조성공사" xfId="241" xr:uid="{A435F1BB-6864-4E91-A06F-ED8AF9F44DF2}"/>
    <cellStyle name="0_내역서_화천가로화단21(0330)(복구)-6-1_메인경관도로 도로숲조성공사(상무님)" xfId="242" xr:uid="{2A812189-B073-47BF-89E8-A3C40735D0EC}"/>
    <cellStyle name="0_내역서_화천가로화단21(0330)(복구)-6-1_메인경관도로 도로숲조성공사(착공계)" xfId="243" xr:uid="{4C004995-5EAE-46CB-A683-68BDE8878D24}"/>
    <cellStyle name="0_내역서_화천가로화단21(0330)(복구)-6-1_메인경관도로 도로숲조성공사(착공계-제출)" xfId="244" xr:uid="{6F958475-3776-4BF0-BBF4-7A2EEADE79F9}"/>
    <cellStyle name="0_내역서2" xfId="245" xr:uid="{D464D0A9-DBE7-498F-AC13-972AAE9B84B0}"/>
    <cellStyle name="0_단가산출서" xfId="246" xr:uid="{6EE405C7-33F1-405F-A6FB-3B7DFF84F26E}"/>
    <cellStyle name="0_수량산출서" xfId="247" xr:uid="{C9CB5A2D-4B54-4677-9567-429849E19F1D}"/>
    <cellStyle name="0_숭실대학교 걷고싶은 거리 녹화사업" xfId="248" xr:uid="{A12AF125-F12E-4072-9715-1B2D6B2FA353}"/>
    <cellStyle name="0_숭실대학교 걷고싶은 거리 녹화사업_1" xfId="249" xr:uid="{31B91AE6-1EB1-401C-9944-E08D9685AD27}"/>
    <cellStyle name="0_숭실대학교 걷고싶은 거리 녹화사업_2차내역서-0222-제출용" xfId="250" xr:uid="{AB63CB34-3668-4B0F-B68C-9281C4753176}"/>
    <cellStyle name="0_숭실대학교 걷고싶은 거리 녹화사업_2차내역서-0222-제출용_내역서" xfId="251" xr:uid="{F6F84D38-BC26-48F9-A807-66AB3C11BDAE}"/>
    <cellStyle name="0_숭실대학교 걷고싶은 거리 녹화사업_2차내역서-0222-제출용_내역서_화천가로화단21(0330)(복구)-6-1" xfId="252" xr:uid="{5269CEB4-D6FF-44BC-81D5-B801E4184AE9}"/>
    <cellStyle name="0_숭실대학교 걷고싶은 거리 녹화사업_2차내역서-0222-제출용_내역서_화천가로화단21(0330)(복구)-6-1_메인경관도로 도로숲조성공사" xfId="253" xr:uid="{7E461008-E10D-486C-B670-4439A46AB775}"/>
    <cellStyle name="0_숭실대학교 걷고싶은 거리 녹화사업_2차내역서-0222-제출용_내역서_화천가로화단21(0330)(복구)-6-1_메인경관도로 도로숲조성공사(상무님)" xfId="254" xr:uid="{38673513-E20F-4C92-88DF-15DE092B4F2D}"/>
    <cellStyle name="0_숭실대학교 걷고싶은 거리 녹화사업_2차내역서-0222-제출용_내역서_화천가로화단21(0330)(복구)-6-1_메인경관도로 도로숲조성공사(착공계)" xfId="255" xr:uid="{7BDEAD2B-A09A-44AD-B943-3F28A1806381}"/>
    <cellStyle name="0_숭실대학교 걷고싶은 거리 녹화사업_2차내역서-0222-제출용_내역서_화천가로화단21(0330)(복구)-6-1_메인경관도로 도로숲조성공사(착공계-제출)" xfId="256" xr:uid="{7F32EDB3-0C96-4F58-94C0-AFA646BCB077}"/>
    <cellStyle name="0_숭실대학교 걷고싶은 거리 녹화사업_2차내역서-0222-제출용_내역서0903" xfId="257" xr:uid="{3656F7B1-9D62-40EC-BE74-F62369F16D20}"/>
    <cellStyle name="0_숭실대학교 걷고싶은 거리 녹화사업_2차내역서-0222-제출용_내역서0903_화천가로화단21(0330)(복구)-6-1" xfId="258" xr:uid="{198AB9C4-8AF2-4E1E-93DF-2B1037CFAA8D}"/>
    <cellStyle name="0_숭실대학교 걷고싶은 거리 녹화사업_2차내역서-0222-제출용_내역서0903_화천가로화단21(0330)(복구)-6-1_메인경관도로 도로숲조성공사" xfId="259" xr:uid="{08A79C3A-0A3E-498B-BF61-663F2ED7637F}"/>
    <cellStyle name="0_숭실대학교 걷고싶은 거리 녹화사업_2차내역서-0222-제출용_내역서0903_화천가로화단21(0330)(복구)-6-1_메인경관도로 도로숲조성공사(상무님)" xfId="260" xr:uid="{C9F2A9AD-40E6-4251-B045-4646325ACB18}"/>
    <cellStyle name="0_숭실대학교 걷고싶은 거리 녹화사업_2차내역서-0222-제출용_내역서0903_화천가로화단21(0330)(복구)-6-1_메인경관도로 도로숲조성공사(착공계)" xfId="261" xr:uid="{EAD2870A-1570-4CB3-A69E-AF3876D906E1}"/>
    <cellStyle name="0_숭실대학교 걷고싶은 거리 녹화사업_2차내역서-0222-제출용_내역서0903_화천가로화단21(0330)(복구)-6-1_메인경관도로 도로숲조성공사(착공계-제출)" xfId="262" xr:uid="{87F056A6-1FBE-4C45-B34D-22E00F2E13FD}"/>
    <cellStyle name="0_숭실대학교 걷고싶은 거리 녹화사업_2차내역서-0222-제출용_화천가로화단21(0330)(복구)-6-1" xfId="263" xr:uid="{D6DF9A8D-1931-4CE5-9F3A-CDB684CFE8F4}"/>
    <cellStyle name="0_숭실대학교 걷고싶은 거리 녹화사업_2차내역서-0222-제출용_화천가로화단21(0330)(복구)-6-1_메인경관도로 도로숲조성공사" xfId="264" xr:uid="{C34D6EF2-B877-459E-86EF-3E775B1FB6EB}"/>
    <cellStyle name="0_숭실대학교 걷고싶은 거리 녹화사업_2차내역서-0222-제출용_화천가로화단21(0330)(복구)-6-1_메인경관도로 도로숲조성공사(상무님)" xfId="265" xr:uid="{F08B5F49-12BA-4445-94A9-8F769C1AEF92}"/>
    <cellStyle name="0_숭실대학교 걷고싶은 거리 녹화사업_2차내역서-0222-제출용_화천가로화단21(0330)(복구)-6-1_메인경관도로 도로숲조성공사(착공계)" xfId="266" xr:uid="{9F56DD15-9B5D-4C9D-801F-791453AE145E}"/>
    <cellStyle name="0_숭실대학교 걷고싶은 거리 녹화사업_2차내역서-0222-제출용_화천가로화단21(0330)(복구)-6-1_메인경관도로 도로숲조성공사(착공계-제출)" xfId="267" xr:uid="{F70B478A-8A31-4543-ADA2-D136E0C19511}"/>
    <cellStyle name="0_숭실대학교 걷고싶은 거리 녹화사업_내역서" xfId="268" xr:uid="{8F822BAF-4D3A-4DCF-9AE2-D95D517E27E5}"/>
    <cellStyle name="0_숭실대학교 걷고싶은 거리 녹화사업_내역서_화천가로화단21(0330)(복구)-6-1" xfId="269" xr:uid="{DCDF0558-98CE-467B-B9E0-817FCAA58E62}"/>
    <cellStyle name="0_숭실대학교 걷고싶은 거리 녹화사업_내역서_화천가로화단21(0330)(복구)-6-1_메인경관도로 도로숲조성공사" xfId="270" xr:uid="{EAC78699-15E2-4D9B-A82C-612A1D7FE7FF}"/>
    <cellStyle name="0_숭실대학교 걷고싶은 거리 녹화사업_내역서_화천가로화단21(0330)(복구)-6-1_메인경관도로 도로숲조성공사(상무님)" xfId="271" xr:uid="{11B3AC10-9AD4-40CB-84E2-D0A362A8A96F}"/>
    <cellStyle name="0_숭실대학교 걷고싶은 거리 녹화사업_내역서_화천가로화단21(0330)(복구)-6-1_메인경관도로 도로숲조성공사(착공계)" xfId="272" xr:uid="{C53CABFF-A00F-4354-8F45-9BB5AA5EE76A}"/>
    <cellStyle name="0_숭실대학교 걷고싶은 거리 녹화사업_내역서_화천가로화단21(0330)(복구)-6-1_메인경관도로 도로숲조성공사(착공계-제출)" xfId="273" xr:uid="{4517CC3F-F15C-42E3-ABC1-C71DE02665D0}"/>
    <cellStyle name="0_숭실대학교 걷고싶은 거리 녹화사업_내역서-0223조경-제출용" xfId="274" xr:uid="{13CDF18C-DD49-425A-943B-E5A345EE2148}"/>
    <cellStyle name="0_숭실대학교 걷고싶은 거리 녹화사업_내역서-0223조경-제출용_8단지-제출용" xfId="275" xr:uid="{6B0E983B-6BEA-4FB6-952D-7864B9A9A899}"/>
    <cellStyle name="0_숭실대학교 걷고싶은 거리 녹화사업_내역서-0223조경-제출용_8단지-제출용_내역서" xfId="276" xr:uid="{F36F1A8E-9017-47EF-9089-21EF6B8EAB31}"/>
    <cellStyle name="0_숭실대학교 걷고싶은 거리 녹화사업_내역서-0223조경-제출용_8단지-제출용_내역서_화천가로화단21(0330)(복구)-6-1" xfId="277" xr:uid="{409178D8-B896-45AF-A97A-D92BF93C2001}"/>
    <cellStyle name="0_숭실대학교 걷고싶은 거리 녹화사업_내역서-0223조경-제출용_8단지-제출용_내역서_화천가로화단21(0330)(복구)-6-1_메인경관도로 도로숲조성공사" xfId="278" xr:uid="{E31323CC-89C6-4C71-A07B-930C6DF08A19}"/>
    <cellStyle name="0_숭실대학교 걷고싶은 거리 녹화사업_내역서-0223조경-제출용_8단지-제출용_내역서_화천가로화단21(0330)(복구)-6-1_메인경관도로 도로숲조성공사(상무님)" xfId="279" xr:uid="{09C5CF3D-2471-4155-AD70-9C17767474AC}"/>
    <cellStyle name="0_숭실대학교 걷고싶은 거리 녹화사업_내역서-0223조경-제출용_8단지-제출용_내역서_화천가로화단21(0330)(복구)-6-1_메인경관도로 도로숲조성공사(착공계)" xfId="280" xr:uid="{210DC1D9-DE77-4573-97A2-2C9DDE1954D6}"/>
    <cellStyle name="0_숭실대학교 걷고싶은 거리 녹화사업_내역서-0223조경-제출용_8단지-제출용_내역서_화천가로화단21(0330)(복구)-6-1_메인경관도로 도로숲조성공사(착공계-제출)" xfId="281" xr:uid="{E46C80A7-09CE-434E-83F5-F8CB2E1B9674}"/>
    <cellStyle name="0_숭실대학교 걷고싶은 거리 녹화사업_내역서-0223조경-제출용_8단지-제출용_내역서0903" xfId="282" xr:uid="{8EB8744E-AE4B-40D6-96D5-D532112C916D}"/>
    <cellStyle name="0_숭실대학교 걷고싶은 거리 녹화사업_내역서-0223조경-제출용_8단지-제출용_내역서0903_화천가로화단21(0330)(복구)-6-1" xfId="283" xr:uid="{2CBDA487-24A9-408D-BE16-7CA113A67FA7}"/>
    <cellStyle name="0_숭실대학교 걷고싶은 거리 녹화사업_내역서-0223조경-제출용_8단지-제출용_내역서0903_화천가로화단21(0330)(복구)-6-1_메인경관도로 도로숲조성공사" xfId="284" xr:uid="{7C6CBD77-B19B-4683-A601-E8CFC3893CB4}"/>
    <cellStyle name="0_숭실대학교 걷고싶은 거리 녹화사업_내역서-0223조경-제출용_8단지-제출용_내역서0903_화천가로화단21(0330)(복구)-6-1_메인경관도로 도로숲조성공사(상무님)" xfId="285" xr:uid="{EC1FEE66-5DC0-4AED-AC0D-DEBDD5BBC098}"/>
    <cellStyle name="0_숭실대학교 걷고싶은 거리 녹화사업_내역서-0223조경-제출용_8단지-제출용_내역서0903_화천가로화단21(0330)(복구)-6-1_메인경관도로 도로숲조성공사(착공계)" xfId="286" xr:uid="{433E2632-780E-4ED6-9260-5B3602414768}"/>
    <cellStyle name="0_숭실대학교 걷고싶은 거리 녹화사업_내역서-0223조경-제출용_8단지-제출용_내역서0903_화천가로화단21(0330)(복구)-6-1_메인경관도로 도로숲조성공사(착공계-제출)" xfId="287" xr:uid="{1952EE1A-A23B-4160-913B-2A924075D913}"/>
    <cellStyle name="0_숭실대학교 걷고싶은 거리 녹화사업_내역서-0223조경-제출용_8단지-제출용_화천가로화단21(0330)(복구)-6-1" xfId="288" xr:uid="{342CD86E-FFBA-467B-8EC5-69DEF321278F}"/>
    <cellStyle name="0_숭실대학교 걷고싶은 거리 녹화사업_내역서-0223조경-제출용_8단지-제출용_화천가로화단21(0330)(복구)-6-1_메인경관도로 도로숲조성공사" xfId="289" xr:uid="{383268D7-15D2-4D8E-AF2D-FAC5BDC53142}"/>
    <cellStyle name="0_숭실대학교 걷고싶은 거리 녹화사업_내역서-0223조경-제출용_8단지-제출용_화천가로화단21(0330)(복구)-6-1_메인경관도로 도로숲조성공사(상무님)" xfId="290" xr:uid="{41A23438-61DE-4406-AC66-970326B7F354}"/>
    <cellStyle name="0_숭실대학교 걷고싶은 거리 녹화사업_내역서-0223조경-제출용_8단지-제출용_화천가로화단21(0330)(복구)-6-1_메인경관도로 도로숲조성공사(착공계)" xfId="291" xr:uid="{4DF9D127-ED6B-423E-AA89-E0BDF73A52F5}"/>
    <cellStyle name="0_숭실대학교 걷고싶은 거리 녹화사업_내역서-0223조경-제출용_8단지-제출용_화천가로화단21(0330)(복구)-6-1_메인경관도로 도로숲조성공사(착공계-제출)" xfId="292" xr:uid="{8CD44C06-1A38-418C-861D-2347B8BFA68F}"/>
    <cellStyle name="0_숭실대학교 걷고싶은 거리 녹화사업_내역서-0223조경-제출용_내역서" xfId="293" xr:uid="{01290FFC-770B-4552-8A02-34EF9E15834B}"/>
    <cellStyle name="0_숭실대학교 걷고싶은 거리 녹화사업_내역서-0223조경-제출용_내역서_내역서" xfId="294" xr:uid="{BD27BA37-7268-42E4-86C1-3FC7D9A10EBC}"/>
    <cellStyle name="0_숭실대학교 걷고싶은 거리 녹화사업_내역서-0223조경-제출용_내역서_내역서_화천가로화단21(0330)(복구)-6-1" xfId="295" xr:uid="{448B10B9-FC03-4046-9047-9895BC936E22}"/>
    <cellStyle name="0_숭실대학교 걷고싶은 거리 녹화사업_내역서-0223조경-제출용_내역서_내역서_화천가로화단21(0330)(복구)-6-1_메인경관도로 도로숲조성공사" xfId="296" xr:uid="{32B15F16-17B7-45F0-A555-3D2483B56080}"/>
    <cellStyle name="0_숭실대학교 걷고싶은 거리 녹화사업_내역서-0223조경-제출용_내역서_내역서_화천가로화단21(0330)(복구)-6-1_메인경관도로 도로숲조성공사(상무님)" xfId="297" xr:uid="{55E5A912-2143-4A92-8DF4-ECA8438B09C4}"/>
    <cellStyle name="0_숭실대학교 걷고싶은 거리 녹화사업_내역서-0223조경-제출용_내역서_내역서_화천가로화단21(0330)(복구)-6-1_메인경관도로 도로숲조성공사(착공계)" xfId="298" xr:uid="{7A60EB65-4673-4744-B1FC-FD4ABFE2976F}"/>
    <cellStyle name="0_숭실대학교 걷고싶은 거리 녹화사업_내역서-0223조경-제출용_내역서_내역서_화천가로화단21(0330)(복구)-6-1_메인경관도로 도로숲조성공사(착공계-제출)" xfId="299" xr:uid="{2489BB7A-A0D6-4923-9D49-23E9C0CE1410}"/>
    <cellStyle name="0_숭실대학교 걷고싶은 거리 녹화사업_내역서-0223조경-제출용_내역서_내역서0903" xfId="300" xr:uid="{D2BA3335-33DB-40FF-9379-239B29FE411E}"/>
    <cellStyle name="0_숭실대학교 걷고싶은 거리 녹화사업_내역서-0223조경-제출용_내역서_내역서0903_화천가로화단21(0330)(복구)-6-1" xfId="301" xr:uid="{83B80C63-0926-4A05-9362-99A412ADA1D0}"/>
    <cellStyle name="0_숭실대학교 걷고싶은 거리 녹화사업_내역서-0223조경-제출용_내역서_내역서0903_화천가로화단21(0330)(복구)-6-1_메인경관도로 도로숲조성공사" xfId="302" xr:uid="{AD8727CE-A9A9-4459-AA4C-8CE8EFBCD7A8}"/>
    <cellStyle name="0_숭실대학교 걷고싶은 거리 녹화사업_내역서-0223조경-제출용_내역서_내역서0903_화천가로화단21(0330)(복구)-6-1_메인경관도로 도로숲조성공사(상무님)" xfId="303" xr:uid="{4A6BDDCC-7DF8-4E64-B864-2503C1F2B1BF}"/>
    <cellStyle name="0_숭실대학교 걷고싶은 거리 녹화사업_내역서-0223조경-제출용_내역서_내역서0903_화천가로화단21(0330)(복구)-6-1_메인경관도로 도로숲조성공사(착공계)" xfId="304" xr:uid="{A704DBB9-4614-430B-9211-312B4AAED4E2}"/>
    <cellStyle name="0_숭실대학교 걷고싶은 거리 녹화사업_내역서-0223조경-제출용_내역서_내역서0903_화천가로화단21(0330)(복구)-6-1_메인경관도로 도로숲조성공사(착공계-제출)" xfId="305" xr:uid="{9452398C-DDF2-4FD4-808D-938404B27A29}"/>
    <cellStyle name="0_숭실대학교 걷고싶은 거리 녹화사업_내역서-0223조경-제출용_내역서_화천가로화단21(0330)(복구)-6-1" xfId="306" xr:uid="{BDD9F2F4-4DD9-42C7-8DA6-086F127F1895}"/>
    <cellStyle name="0_숭실대학교 걷고싶은 거리 녹화사업_내역서-0223조경-제출용_내역서_화천가로화단21(0330)(복구)-6-1_메인경관도로 도로숲조성공사" xfId="307" xr:uid="{87E2EEBC-F56C-4EC8-804A-B6F26096E59C}"/>
    <cellStyle name="0_숭실대학교 걷고싶은 거리 녹화사업_내역서-0223조경-제출용_내역서_화천가로화단21(0330)(복구)-6-1_메인경관도로 도로숲조성공사(상무님)" xfId="308" xr:uid="{1A56D38E-9912-40DB-A4BD-FACF989B576C}"/>
    <cellStyle name="0_숭실대학교 걷고싶은 거리 녹화사업_내역서-0223조경-제출용_내역서_화천가로화단21(0330)(복구)-6-1_메인경관도로 도로숲조성공사(착공계)" xfId="309" xr:uid="{C2356D97-1FEE-452A-B8E7-C5CEBDC0B367}"/>
    <cellStyle name="0_숭실대학교 걷고싶은 거리 녹화사업_내역서-0223조경-제출용_내역서_화천가로화단21(0330)(복구)-6-1_메인경관도로 도로숲조성공사(착공계-제출)" xfId="310" xr:uid="{2DB5F5A6-D543-4438-940B-59D04CC6C139}"/>
    <cellStyle name="0_숭실대학교 걷고싶은 거리 녹화사업_내역서-0223조경-제출용_내역서-0309조경-제출용" xfId="311" xr:uid="{25201A02-92CF-48B1-B010-D6D4C53DFBC7}"/>
    <cellStyle name="0_숭실대학교 걷고싶은 거리 녹화사업_내역서-0223조경-제출용_내역서-0309조경-제출용_내역서" xfId="312" xr:uid="{1AC6DA34-41C0-48C5-9C30-A84CEBCFD0B9}"/>
    <cellStyle name="0_숭실대학교 걷고싶은 거리 녹화사업_내역서-0223조경-제출용_내역서-0309조경-제출용_내역서_화천가로화단21(0330)(복구)-6-1" xfId="313" xr:uid="{2D2D3137-20AC-4338-AD84-EF875E2A191F}"/>
    <cellStyle name="0_숭실대학교 걷고싶은 거리 녹화사업_내역서-0223조경-제출용_내역서-0309조경-제출용_내역서_화천가로화단21(0330)(복구)-6-1_메인경관도로 도로숲조성공사" xfId="314" xr:uid="{8AD29691-1927-469E-83A1-2D4CDB093F0C}"/>
    <cellStyle name="0_숭실대학교 걷고싶은 거리 녹화사업_내역서-0223조경-제출용_내역서-0309조경-제출용_내역서_화천가로화단21(0330)(복구)-6-1_메인경관도로 도로숲조성공사(상무님)" xfId="315" xr:uid="{9B5680C9-4C4E-4A64-AB15-DCCAF1269BB6}"/>
    <cellStyle name="0_숭실대학교 걷고싶은 거리 녹화사업_내역서-0223조경-제출용_내역서-0309조경-제출용_내역서_화천가로화단21(0330)(복구)-6-1_메인경관도로 도로숲조성공사(착공계)" xfId="316" xr:uid="{3BD22EBA-60B6-49E4-ACC3-F22D99D95539}"/>
    <cellStyle name="0_숭실대학교 걷고싶은 거리 녹화사업_내역서-0223조경-제출용_내역서-0309조경-제출용_내역서_화천가로화단21(0330)(복구)-6-1_메인경관도로 도로숲조성공사(착공계-제출)" xfId="317" xr:uid="{65BAB08C-3E9F-4DA4-AF55-95FF8B35E71F}"/>
    <cellStyle name="0_숭실대학교 걷고싶은 거리 녹화사업_내역서-0223조경-제출용_내역서-0309조경-제출용_내역서0903" xfId="318" xr:uid="{AD6A2D31-A339-4936-9109-17AC5A39ABFF}"/>
    <cellStyle name="0_숭실대학교 걷고싶은 거리 녹화사업_내역서-0223조경-제출용_내역서-0309조경-제출용_내역서0903_화천가로화단21(0330)(복구)-6-1" xfId="319" xr:uid="{D99D2411-A205-49B2-81D8-8D6154C75291}"/>
    <cellStyle name="0_숭실대학교 걷고싶은 거리 녹화사업_내역서-0223조경-제출용_내역서-0309조경-제출용_내역서0903_화천가로화단21(0330)(복구)-6-1_메인경관도로 도로숲조성공사" xfId="320" xr:uid="{14A6CC9C-B296-4B35-A2AE-8688690EEB43}"/>
    <cellStyle name="0_숭실대학교 걷고싶은 거리 녹화사업_내역서-0223조경-제출용_내역서-0309조경-제출용_내역서0903_화천가로화단21(0330)(복구)-6-1_메인경관도로 도로숲조성공사(상무님)" xfId="321" xr:uid="{6981262F-873F-408D-846F-C5F88AF69FA1}"/>
    <cellStyle name="0_숭실대학교 걷고싶은 거리 녹화사업_내역서-0223조경-제출용_내역서-0309조경-제출용_내역서0903_화천가로화단21(0330)(복구)-6-1_메인경관도로 도로숲조성공사(착공계)" xfId="322" xr:uid="{B8ED62F6-DD09-44A5-B680-194F52C3CD28}"/>
    <cellStyle name="0_숭실대학교 걷고싶은 거리 녹화사업_내역서-0223조경-제출용_내역서-0309조경-제출용_내역서0903_화천가로화단21(0330)(복구)-6-1_메인경관도로 도로숲조성공사(착공계-제출)" xfId="323" xr:uid="{4F3852F1-27A5-4FFB-B3F5-4B83E414AFA6}"/>
    <cellStyle name="0_숭실대학교 걷고싶은 거리 녹화사업_내역서-0223조경-제출용_내역서-0309조경-제출용_화천가로화단21(0330)(복구)-6-1" xfId="324" xr:uid="{BE90D9E3-5059-4E89-B6CA-13882229AFA5}"/>
    <cellStyle name="0_숭실대학교 걷고싶은 거리 녹화사업_내역서-0223조경-제출용_내역서-0309조경-제출용_화천가로화단21(0330)(복구)-6-1_메인경관도로 도로숲조성공사" xfId="325" xr:uid="{1CB69F0F-5BE0-45F0-9579-39E18E119D24}"/>
    <cellStyle name="0_숭실대학교 걷고싶은 거리 녹화사업_내역서-0223조경-제출용_내역서-0309조경-제출용_화천가로화단21(0330)(복구)-6-1_메인경관도로 도로숲조성공사(상무님)" xfId="326" xr:uid="{043169D6-45D0-4BAB-804C-EF78FDF8FEDE}"/>
    <cellStyle name="0_숭실대학교 걷고싶은 거리 녹화사업_내역서-0223조경-제출용_내역서-0309조경-제출용_화천가로화단21(0330)(복구)-6-1_메인경관도로 도로숲조성공사(착공계)" xfId="327" xr:uid="{F1ABFC2A-7C4E-4502-9646-C745D3B842EF}"/>
    <cellStyle name="0_숭실대학교 걷고싶은 거리 녹화사업_내역서-0223조경-제출용_내역서-0309조경-제출용_화천가로화단21(0330)(복구)-6-1_메인경관도로 도로숲조성공사(착공계-제출)" xfId="328" xr:uid="{1FB55D37-D28B-4429-8B50-F09FCF9F1DAA}"/>
    <cellStyle name="0_숭실대학교 걷고싶은 거리 녹화사업_내역서-0223조경-제출용_내역서0331" xfId="329" xr:uid="{B47BC973-FBB6-4513-AC82-7D9ED6A032D2}"/>
    <cellStyle name="0_숭실대학교 걷고싶은 거리 녹화사업_내역서-0223조경-제출용_내역서0331_내역서" xfId="330" xr:uid="{6B940177-D8C0-497B-A0A9-082C1F1C15F4}"/>
    <cellStyle name="0_숭실대학교 걷고싶은 거리 녹화사업_내역서-0223조경-제출용_내역서0331_내역서_화천가로화단21(0330)(복구)-6-1" xfId="331" xr:uid="{A5C65CC4-ABC1-44D8-B395-D31422A71475}"/>
    <cellStyle name="0_숭실대학교 걷고싶은 거리 녹화사업_내역서-0223조경-제출용_내역서0331_내역서_화천가로화단21(0330)(복구)-6-1_메인경관도로 도로숲조성공사" xfId="332" xr:uid="{C26CDE34-8754-4A2B-BD08-4CC41867720F}"/>
    <cellStyle name="0_숭실대학교 걷고싶은 거리 녹화사업_내역서-0223조경-제출용_내역서0331_내역서_화천가로화단21(0330)(복구)-6-1_메인경관도로 도로숲조성공사(상무님)" xfId="333" xr:uid="{7EC582BB-53B7-4F2F-BF0B-6D948D7DC3A0}"/>
    <cellStyle name="0_숭실대학교 걷고싶은 거리 녹화사업_내역서-0223조경-제출용_내역서0331_내역서_화천가로화단21(0330)(복구)-6-1_메인경관도로 도로숲조성공사(착공계)" xfId="334" xr:uid="{D9C6AFE7-679C-4CDF-8BAA-6ADB34005243}"/>
    <cellStyle name="0_숭실대학교 걷고싶은 거리 녹화사업_내역서-0223조경-제출용_내역서0331_내역서_화천가로화단21(0330)(복구)-6-1_메인경관도로 도로숲조성공사(착공계-제출)" xfId="335" xr:uid="{4DEF471D-0170-4EF5-9353-033D225BFCE1}"/>
    <cellStyle name="0_숭실대학교 걷고싶은 거리 녹화사업_내역서-0223조경-제출용_내역서0331_내역서0903" xfId="336" xr:uid="{75DF39E2-2531-473A-A041-FE020A8827FF}"/>
    <cellStyle name="0_숭실대학교 걷고싶은 거리 녹화사업_내역서-0223조경-제출용_내역서0331_내역서0903_화천가로화단21(0330)(복구)-6-1" xfId="337" xr:uid="{DA474F74-369A-43FE-B5AD-0A67E67DE7C0}"/>
    <cellStyle name="0_숭실대학교 걷고싶은 거리 녹화사업_내역서-0223조경-제출용_내역서0331_내역서0903_화천가로화단21(0330)(복구)-6-1_메인경관도로 도로숲조성공사" xfId="338" xr:uid="{E27A5973-2960-4175-9B24-FDF512779BCD}"/>
    <cellStyle name="0_숭실대학교 걷고싶은 거리 녹화사업_내역서-0223조경-제출용_내역서0331_내역서0903_화천가로화단21(0330)(복구)-6-1_메인경관도로 도로숲조성공사(상무님)" xfId="339" xr:uid="{1C7E3173-38BF-408B-83B4-6188BD34DD73}"/>
    <cellStyle name="0_숭실대학교 걷고싶은 거리 녹화사업_내역서-0223조경-제출용_내역서0331_내역서0903_화천가로화단21(0330)(복구)-6-1_메인경관도로 도로숲조성공사(착공계)" xfId="340" xr:uid="{929A852F-DC1A-455E-A79F-CA57142A44B1}"/>
    <cellStyle name="0_숭실대학교 걷고싶은 거리 녹화사업_내역서-0223조경-제출용_내역서0331_내역서0903_화천가로화단21(0330)(복구)-6-1_메인경관도로 도로숲조성공사(착공계-제출)" xfId="341" xr:uid="{9C294DA3-9492-4683-AB99-34E969761E7D}"/>
    <cellStyle name="0_숭실대학교 걷고싶은 거리 녹화사업_내역서-0223조경-제출용_내역서0331_화천가로화단21(0330)(복구)-6-1" xfId="342" xr:uid="{9F675F2F-89BD-4B44-B82B-7536633BBBBE}"/>
    <cellStyle name="0_숭실대학교 걷고싶은 거리 녹화사업_내역서-0223조경-제출용_내역서0331_화천가로화단21(0330)(복구)-6-1_메인경관도로 도로숲조성공사" xfId="343" xr:uid="{DA18DB0E-F4AB-41E9-96CE-0CE2F687126F}"/>
    <cellStyle name="0_숭실대학교 걷고싶은 거리 녹화사업_내역서-0223조경-제출용_내역서0331_화천가로화단21(0330)(복구)-6-1_메인경관도로 도로숲조성공사(상무님)" xfId="344" xr:uid="{1E3B3FA1-18AD-47E2-BCC9-B538E41FAEDA}"/>
    <cellStyle name="0_숭실대학교 걷고싶은 거리 녹화사업_내역서-0223조경-제출용_내역서0331_화천가로화단21(0330)(복구)-6-1_메인경관도로 도로숲조성공사(착공계)" xfId="345" xr:uid="{597905F8-318D-4807-9AE2-CD7BB8B2F4F4}"/>
    <cellStyle name="0_숭실대학교 걷고싶은 거리 녹화사업_내역서-0223조경-제출용_내역서0331_화천가로화단21(0330)(복구)-6-1_메인경관도로 도로숲조성공사(착공계-제출)" xfId="346" xr:uid="{911DBE22-3595-4A68-8FAC-3FF9F3DDCD36}"/>
    <cellStyle name="0_숭실대학교 걷고싶은 거리 녹화사업_내역서-0223조경-제출용_내역서0331-제출" xfId="347" xr:uid="{3E3CB7D1-E75A-438A-B6E7-6ACEAA5697E3}"/>
    <cellStyle name="0_숭실대학교 걷고싶은 거리 녹화사업_내역서-0223조경-제출용_내역서0331-제출_내역서" xfId="348" xr:uid="{26629990-3EA8-4E64-9A13-63DDCEEBD842}"/>
    <cellStyle name="0_숭실대학교 걷고싶은 거리 녹화사업_내역서-0223조경-제출용_내역서0331-제출_내역서_화천가로화단21(0330)(복구)-6-1" xfId="349" xr:uid="{F20B5FDB-8AFD-4A63-9A4E-8789220B48EB}"/>
    <cellStyle name="0_숭실대학교 걷고싶은 거리 녹화사업_내역서-0223조경-제출용_내역서0331-제출_내역서_화천가로화단21(0330)(복구)-6-1_메인경관도로 도로숲조성공사" xfId="350" xr:uid="{FBBB019A-DAB2-4DA4-831B-7F76FABAA39B}"/>
    <cellStyle name="0_숭실대학교 걷고싶은 거리 녹화사업_내역서-0223조경-제출용_내역서0331-제출_내역서_화천가로화단21(0330)(복구)-6-1_메인경관도로 도로숲조성공사(상무님)" xfId="351" xr:uid="{74FBD29D-961D-48EF-89D0-ECDE228796C0}"/>
    <cellStyle name="0_숭실대학교 걷고싶은 거리 녹화사업_내역서-0223조경-제출용_내역서0331-제출_내역서_화천가로화단21(0330)(복구)-6-1_메인경관도로 도로숲조성공사(착공계)" xfId="352" xr:uid="{05CACADA-FD2F-40FA-917F-925F79EA9E55}"/>
    <cellStyle name="0_숭실대학교 걷고싶은 거리 녹화사업_내역서-0223조경-제출용_내역서0331-제출_내역서_화천가로화단21(0330)(복구)-6-1_메인경관도로 도로숲조성공사(착공계-제출)" xfId="353" xr:uid="{48ECEF03-A4CB-4886-8F37-2F33D11CE64F}"/>
    <cellStyle name="0_숭실대학교 걷고싶은 거리 녹화사업_내역서-0223조경-제출용_내역서0331-제출_내역서0903" xfId="354" xr:uid="{DC32CB0F-463E-4C22-A5D9-C70BE9EE90AD}"/>
    <cellStyle name="0_숭실대학교 걷고싶은 거리 녹화사업_내역서-0223조경-제출용_내역서0331-제출_내역서0903_화천가로화단21(0330)(복구)-6-1" xfId="355" xr:uid="{EF6C0425-BB92-4926-B78D-1546BC12C9DE}"/>
    <cellStyle name="0_숭실대학교 걷고싶은 거리 녹화사업_내역서-0223조경-제출용_내역서0331-제출_내역서0903_화천가로화단21(0330)(복구)-6-1_메인경관도로 도로숲조성공사" xfId="356" xr:uid="{0E5DA680-1196-4403-B57B-7E818E383D55}"/>
    <cellStyle name="0_숭실대학교 걷고싶은 거리 녹화사업_내역서-0223조경-제출용_내역서0331-제출_내역서0903_화천가로화단21(0330)(복구)-6-1_메인경관도로 도로숲조성공사(상무님)" xfId="357" xr:uid="{A4F96905-48D6-46F0-A5B9-64D61626450E}"/>
    <cellStyle name="0_숭실대학교 걷고싶은 거리 녹화사업_내역서-0223조경-제출용_내역서0331-제출_내역서0903_화천가로화단21(0330)(복구)-6-1_메인경관도로 도로숲조성공사(착공계)" xfId="358" xr:uid="{CE47F3AB-4FA3-4085-A110-CCA744C871A1}"/>
    <cellStyle name="0_숭실대학교 걷고싶은 거리 녹화사업_내역서-0223조경-제출용_내역서0331-제출_내역서0903_화천가로화단21(0330)(복구)-6-1_메인경관도로 도로숲조성공사(착공계-제출)" xfId="359" xr:uid="{80D477A5-962A-4F80-A525-DA670F2B6DB1}"/>
    <cellStyle name="0_숭실대학교 걷고싶은 거리 녹화사업_내역서-0223조경-제출용_내역서0331-제출_화천가로화단21(0330)(복구)-6-1" xfId="360" xr:uid="{58819470-5DA0-45D1-AE5A-65DC3E571E0A}"/>
    <cellStyle name="0_숭실대학교 걷고싶은 거리 녹화사업_내역서-0223조경-제출용_내역서0331-제출_화천가로화단21(0330)(복구)-6-1_메인경관도로 도로숲조성공사" xfId="361" xr:uid="{7F573371-D6F6-4A8E-8A21-8DDDF4FD349D}"/>
    <cellStyle name="0_숭실대학교 걷고싶은 거리 녹화사업_내역서-0223조경-제출용_내역서0331-제출_화천가로화단21(0330)(복구)-6-1_메인경관도로 도로숲조성공사(상무님)" xfId="362" xr:uid="{F63B68B9-E1A6-4FCE-B95A-6ACB6ED0873B}"/>
    <cellStyle name="0_숭실대학교 걷고싶은 거리 녹화사업_내역서-0223조경-제출용_내역서0331-제출_화천가로화단21(0330)(복구)-6-1_메인경관도로 도로숲조성공사(착공계)" xfId="363" xr:uid="{5811C59D-28FF-4683-9CFA-ADF902B15D72}"/>
    <cellStyle name="0_숭실대학교 걷고싶은 거리 녹화사업_내역서-0223조경-제출용_내역서0331-제출_화천가로화단21(0330)(복구)-6-1_메인경관도로 도로숲조성공사(착공계-제출)" xfId="364" xr:uid="{272ABEF2-40F4-4DED-A157-E2A7F832F5F1}"/>
    <cellStyle name="0_숭실대학교 걷고싶은 거리 녹화사업_내역서-0223조경-제출용_내역서0421" xfId="365" xr:uid="{06D5F459-7EA9-496B-9DB6-202D09E495C4}"/>
    <cellStyle name="0_숭실대학교 걷고싶은 거리 녹화사업_내역서-0223조경-제출용_내역서0421_내역서" xfId="366" xr:uid="{26C13DF9-9FC0-4651-930A-DCCAC3C5F894}"/>
    <cellStyle name="0_숭실대학교 걷고싶은 거리 녹화사업_내역서-0223조경-제출용_내역서0421_내역서_화천가로화단21(0330)(복구)-6-1" xfId="367" xr:uid="{AF58B22D-00FD-405E-86C7-842D1038064E}"/>
    <cellStyle name="0_숭실대학교 걷고싶은 거리 녹화사업_내역서-0223조경-제출용_내역서0421_내역서_화천가로화단21(0330)(복구)-6-1_메인경관도로 도로숲조성공사" xfId="368" xr:uid="{E3C6B38B-502F-4C10-BE97-EAD6B8F7A9FC}"/>
    <cellStyle name="0_숭실대학교 걷고싶은 거리 녹화사업_내역서-0223조경-제출용_내역서0421_내역서_화천가로화단21(0330)(복구)-6-1_메인경관도로 도로숲조성공사(상무님)" xfId="369" xr:uid="{105F6F0E-130E-4819-9654-2BA4437DDBF6}"/>
    <cellStyle name="0_숭실대학교 걷고싶은 거리 녹화사업_내역서-0223조경-제출용_내역서0421_내역서_화천가로화단21(0330)(복구)-6-1_메인경관도로 도로숲조성공사(착공계)" xfId="370" xr:uid="{C000571E-0F44-4E58-A225-54656A19D347}"/>
    <cellStyle name="0_숭실대학교 걷고싶은 거리 녹화사업_내역서-0223조경-제출용_내역서0421_내역서_화천가로화단21(0330)(복구)-6-1_메인경관도로 도로숲조성공사(착공계-제출)" xfId="371" xr:uid="{FEB6353B-72FB-411B-9CE6-972175F0674B}"/>
    <cellStyle name="0_숭실대학교 걷고싶은 거리 녹화사업_내역서-0223조경-제출용_내역서0421_내역서0903" xfId="372" xr:uid="{3753C229-BCB8-4E96-8891-9DE14AED2585}"/>
    <cellStyle name="0_숭실대학교 걷고싶은 거리 녹화사업_내역서-0223조경-제출용_내역서0421_내역서0903_화천가로화단21(0330)(복구)-6-1" xfId="373" xr:uid="{E1166A50-B650-4705-9C55-87C3D21E084E}"/>
    <cellStyle name="0_숭실대학교 걷고싶은 거리 녹화사업_내역서-0223조경-제출용_내역서0421_내역서0903_화천가로화단21(0330)(복구)-6-1_메인경관도로 도로숲조성공사" xfId="374" xr:uid="{C4ECFA20-6562-4E11-83AC-71D7FFF578BC}"/>
    <cellStyle name="0_숭실대학교 걷고싶은 거리 녹화사업_내역서-0223조경-제출용_내역서0421_내역서0903_화천가로화단21(0330)(복구)-6-1_메인경관도로 도로숲조성공사(상무님)" xfId="375" xr:uid="{47C2C7E4-1E20-4E83-8CC7-FFC0CB633695}"/>
    <cellStyle name="0_숭실대학교 걷고싶은 거리 녹화사업_내역서-0223조경-제출용_내역서0421_내역서0903_화천가로화단21(0330)(복구)-6-1_메인경관도로 도로숲조성공사(착공계)" xfId="376" xr:uid="{73E996E4-89F3-4240-9F14-BFDE357F33C9}"/>
    <cellStyle name="0_숭실대학교 걷고싶은 거리 녹화사업_내역서-0223조경-제출용_내역서0421_내역서0903_화천가로화단21(0330)(복구)-6-1_메인경관도로 도로숲조성공사(착공계-제출)" xfId="377" xr:uid="{5D81A4B1-A85E-40C1-AD51-46696F9A917D}"/>
    <cellStyle name="0_숭실대학교 걷고싶은 거리 녹화사업_내역서-0223조경-제출용_내역서0421_화천가로화단21(0330)(복구)-6-1" xfId="378" xr:uid="{3B263B44-1C56-40ED-8B9B-707029ECE540}"/>
    <cellStyle name="0_숭실대학교 걷고싶은 거리 녹화사업_내역서-0223조경-제출용_내역서0421_화천가로화단21(0330)(복구)-6-1_메인경관도로 도로숲조성공사" xfId="379" xr:uid="{D5130C84-B53F-4B21-91D5-13266360D929}"/>
    <cellStyle name="0_숭실대학교 걷고싶은 거리 녹화사업_내역서-0223조경-제출용_내역서0421_화천가로화단21(0330)(복구)-6-1_메인경관도로 도로숲조성공사(상무님)" xfId="380" xr:uid="{3F4F04BF-C208-43A1-824E-6D9831D4F4A6}"/>
    <cellStyle name="0_숭실대학교 걷고싶은 거리 녹화사업_내역서-0223조경-제출용_내역서0421_화천가로화단21(0330)(복구)-6-1_메인경관도로 도로숲조성공사(착공계)" xfId="381" xr:uid="{966A0FE3-448E-4540-AFF5-4FA64EC16A1D}"/>
    <cellStyle name="0_숭실대학교 걷고싶은 거리 녹화사업_내역서-0223조경-제출용_내역서0421_화천가로화단21(0330)(복구)-6-1_메인경관도로 도로숲조성공사(착공계-제출)" xfId="382" xr:uid="{EE823B9F-0729-4FF8-9883-80220BCA116E}"/>
    <cellStyle name="0_숭실대학교 걷고싶은 거리 녹화사업_내역서-0223조경-제출용_식재일위" xfId="383" xr:uid="{24BF28EB-E991-4A18-9E4F-1B27789FA118}"/>
    <cellStyle name="0_숭실대학교 걷고싶은 거리 녹화사업_내역서-0223조경-제출용_식재일위_내역서" xfId="384" xr:uid="{43E0D53D-5269-48F7-9DC1-88F7FEAC3726}"/>
    <cellStyle name="0_숭실대학교 걷고싶은 거리 녹화사업_내역서-0223조경-제출용_식재일위_내역서_화천가로화단21(0330)(복구)-6-1" xfId="385" xr:uid="{5D444CF7-9DFB-4049-AF42-43583B2CCE6C}"/>
    <cellStyle name="0_숭실대학교 걷고싶은 거리 녹화사업_내역서-0223조경-제출용_식재일위_내역서_화천가로화단21(0330)(복구)-6-1_메인경관도로 도로숲조성공사" xfId="386" xr:uid="{776036E9-7CC4-4203-BFFD-08E8F18D8DD8}"/>
    <cellStyle name="0_숭실대학교 걷고싶은 거리 녹화사업_내역서-0223조경-제출용_식재일위_내역서_화천가로화단21(0330)(복구)-6-1_메인경관도로 도로숲조성공사(상무님)" xfId="387" xr:uid="{1F4720B7-0C46-4A97-A302-DD53BC14CED8}"/>
    <cellStyle name="0_숭실대학교 걷고싶은 거리 녹화사업_내역서-0223조경-제출용_식재일위_내역서_화천가로화단21(0330)(복구)-6-1_메인경관도로 도로숲조성공사(착공계)" xfId="388" xr:uid="{760D5989-9855-4E57-A3AD-DB4E355E0FE0}"/>
    <cellStyle name="0_숭실대학교 걷고싶은 거리 녹화사업_내역서-0223조경-제출용_식재일위_내역서_화천가로화단21(0330)(복구)-6-1_메인경관도로 도로숲조성공사(착공계-제출)" xfId="389" xr:uid="{DEC9A321-170D-4B70-A27A-7584A4EA052C}"/>
    <cellStyle name="0_숭실대학교 걷고싶은 거리 녹화사업_내역서-0223조경-제출용_식재일위_내역서0903" xfId="390" xr:uid="{F716A65C-E90A-42D6-860D-9CDB15C1305A}"/>
    <cellStyle name="0_숭실대학교 걷고싶은 거리 녹화사업_내역서-0223조경-제출용_식재일위_내역서0903_화천가로화단21(0330)(복구)-6-1" xfId="391" xr:uid="{E58AF929-B561-4F23-A290-BE9AD81F6630}"/>
    <cellStyle name="0_숭실대학교 걷고싶은 거리 녹화사업_내역서-0223조경-제출용_식재일위_내역서0903_화천가로화단21(0330)(복구)-6-1_메인경관도로 도로숲조성공사" xfId="392" xr:uid="{D126D61A-C0C4-4E7B-9C30-4990870B10CE}"/>
    <cellStyle name="0_숭실대학교 걷고싶은 거리 녹화사업_내역서-0223조경-제출용_식재일위_내역서0903_화천가로화단21(0330)(복구)-6-1_메인경관도로 도로숲조성공사(상무님)" xfId="393" xr:uid="{48DFB4D9-DD12-413E-B3F5-5FFB6E9DD5D7}"/>
    <cellStyle name="0_숭실대학교 걷고싶은 거리 녹화사업_내역서-0223조경-제출용_식재일위_내역서0903_화천가로화단21(0330)(복구)-6-1_메인경관도로 도로숲조성공사(착공계)" xfId="394" xr:uid="{D52F1EEC-D1D9-4349-8868-BEFDA0118DD0}"/>
    <cellStyle name="0_숭실대학교 걷고싶은 거리 녹화사업_내역서-0223조경-제출용_식재일위_내역서0903_화천가로화단21(0330)(복구)-6-1_메인경관도로 도로숲조성공사(착공계-제출)" xfId="395" xr:uid="{C8FE1879-BE2D-4AF9-B189-5BBB663AA164}"/>
    <cellStyle name="0_숭실대학교 걷고싶은 거리 녹화사업_내역서-0223조경-제출용_식재일위_화천가로화단21(0330)(복구)-6-1" xfId="396" xr:uid="{2AE77AC8-8165-4B2A-B1BA-5A33AD4BA82F}"/>
    <cellStyle name="0_숭실대학교 걷고싶은 거리 녹화사업_내역서-0223조경-제출용_식재일위_화천가로화단21(0330)(복구)-6-1_메인경관도로 도로숲조성공사" xfId="397" xr:uid="{CCDE74C7-CBB6-4B5C-BB18-91DF20640E10}"/>
    <cellStyle name="0_숭실대학교 걷고싶은 거리 녹화사업_내역서-0223조경-제출용_식재일위_화천가로화단21(0330)(복구)-6-1_메인경관도로 도로숲조성공사(상무님)" xfId="398" xr:uid="{E51EC42F-9B31-49C4-9D21-B84E6089929C}"/>
    <cellStyle name="0_숭실대학교 걷고싶은 거리 녹화사업_내역서-0223조경-제출용_식재일위_화천가로화단21(0330)(복구)-6-1_메인경관도로 도로숲조성공사(착공계)" xfId="399" xr:uid="{E3311E86-20FE-4ABD-B82B-62A83B02EF9F}"/>
    <cellStyle name="0_숭실대학교 걷고싶은 거리 녹화사업_내역서-0223조경-제출용_식재일위_화천가로화단21(0330)(복구)-6-1_메인경관도로 도로숲조성공사(착공계-제출)" xfId="400" xr:uid="{F62FEABA-85BF-43A6-91A5-545A5D2E08D1}"/>
    <cellStyle name="0_숭실대학교 걷고싶은 거리 녹화사업_내역서-0223조경-제출용_화천가로화단21(0330)(복구)-6-1" xfId="401" xr:uid="{6EFEA848-16AD-4DC9-9C8F-3AB9206AB4D1}"/>
    <cellStyle name="0_숭실대학교 걷고싶은 거리 녹화사업_내역서-0223조경-제출용_화천가로화단21(0330)(복구)-6-1_메인경관도로 도로숲조성공사" xfId="402" xr:uid="{AD4F0A29-6E75-4FFD-ABF7-EC4D02BF4275}"/>
    <cellStyle name="0_숭실대학교 걷고싶은 거리 녹화사업_내역서-0223조경-제출용_화천가로화단21(0330)(복구)-6-1_메인경관도로 도로숲조성공사(상무님)" xfId="403" xr:uid="{F2789FB1-459A-4ED4-AB9B-96AFA0D5E066}"/>
    <cellStyle name="0_숭실대학교 걷고싶은 거리 녹화사업_내역서-0223조경-제출용_화천가로화단21(0330)(복구)-6-1_메인경관도로 도로숲조성공사(착공계)" xfId="404" xr:uid="{3D776D22-6E16-41E8-9B84-C6A932B8C5E6}"/>
    <cellStyle name="0_숭실대학교 걷고싶은 거리 녹화사업_내역서-0223조경-제출용_화천가로화단21(0330)(복구)-6-1_메인경관도로 도로숲조성공사(착공계-제출)" xfId="405" xr:uid="{570B71A6-6080-45B6-A72B-D662D9923356}"/>
    <cellStyle name="0_숭실대학교 걷고싶은 거리 녹화사업_내역서-0308조경-제출용" xfId="406" xr:uid="{C6950143-76DC-4E88-865F-F73301E30255}"/>
    <cellStyle name="0_숭실대학교 걷고싶은 거리 녹화사업_내역서-0308조경-제출용_내역서" xfId="407" xr:uid="{E1C573BE-4BF9-4EBD-A73C-3D0979FD2935}"/>
    <cellStyle name="0_숭실대학교 걷고싶은 거리 녹화사업_내역서-0308조경-제출용_내역서_화천가로화단21(0330)(복구)-6-1" xfId="408" xr:uid="{FEFB8071-7094-4C64-B4DD-A44AFA3189CD}"/>
    <cellStyle name="0_숭실대학교 걷고싶은 거리 녹화사업_내역서-0308조경-제출용_내역서_화천가로화단21(0330)(복구)-6-1_메인경관도로 도로숲조성공사" xfId="409" xr:uid="{907752F7-5A49-410B-ACA0-C7CBCAF0F480}"/>
    <cellStyle name="0_숭실대학교 걷고싶은 거리 녹화사업_내역서-0308조경-제출용_내역서_화천가로화단21(0330)(복구)-6-1_메인경관도로 도로숲조성공사(상무님)" xfId="410" xr:uid="{FC112778-8CDE-4F3C-BEED-A1F4BA044D4C}"/>
    <cellStyle name="0_숭실대학교 걷고싶은 거리 녹화사업_내역서-0308조경-제출용_내역서_화천가로화단21(0330)(복구)-6-1_메인경관도로 도로숲조성공사(착공계)" xfId="411" xr:uid="{27B3FD3F-C17A-4D82-B565-E20F5987FCB8}"/>
    <cellStyle name="0_숭실대학교 걷고싶은 거리 녹화사업_내역서-0308조경-제출용_내역서_화천가로화단21(0330)(복구)-6-1_메인경관도로 도로숲조성공사(착공계-제출)" xfId="412" xr:uid="{D9EC4443-E626-429C-9577-5135176B79DC}"/>
    <cellStyle name="0_숭실대학교 걷고싶은 거리 녹화사업_내역서-0308조경-제출용_내역서0903" xfId="413" xr:uid="{18B50FEA-92D8-408F-80C6-BD8FC1A5BBF5}"/>
    <cellStyle name="0_숭실대학교 걷고싶은 거리 녹화사업_내역서-0308조경-제출용_내역서0903_화천가로화단21(0330)(복구)-6-1" xfId="414" xr:uid="{D0F7503F-B533-427F-849D-0BBECE313A93}"/>
    <cellStyle name="0_숭실대학교 걷고싶은 거리 녹화사업_내역서-0308조경-제출용_내역서0903_화천가로화단21(0330)(복구)-6-1_메인경관도로 도로숲조성공사" xfId="415" xr:uid="{0C908178-7A7E-4234-8287-5ADEFA8B77EA}"/>
    <cellStyle name="0_숭실대학교 걷고싶은 거리 녹화사업_내역서-0308조경-제출용_내역서0903_화천가로화단21(0330)(복구)-6-1_메인경관도로 도로숲조성공사(상무님)" xfId="416" xr:uid="{C4F65AC6-C0F6-48BD-8BDE-1231C9A59C43}"/>
    <cellStyle name="0_숭실대학교 걷고싶은 거리 녹화사업_내역서-0308조경-제출용_내역서0903_화천가로화단21(0330)(복구)-6-1_메인경관도로 도로숲조성공사(착공계)" xfId="417" xr:uid="{C74DEFB4-05D0-4B80-B0C2-5E2384DACAE7}"/>
    <cellStyle name="0_숭실대학교 걷고싶은 거리 녹화사업_내역서-0308조경-제출용_내역서0903_화천가로화단21(0330)(복구)-6-1_메인경관도로 도로숲조성공사(착공계-제출)" xfId="418" xr:uid="{AB3EB069-F15F-4BFA-A012-8051B3386507}"/>
    <cellStyle name="0_숭실대학교 걷고싶은 거리 녹화사업_내역서-0308조경-제출용_화천가로화단21(0330)(복구)-6-1" xfId="419" xr:uid="{4C02AA3B-6CDE-4DC2-A5AA-76A8D5A54F4B}"/>
    <cellStyle name="0_숭실대학교 걷고싶은 거리 녹화사업_내역서-0308조경-제출용_화천가로화단21(0330)(복구)-6-1_메인경관도로 도로숲조성공사" xfId="420" xr:uid="{86652B9C-6EF5-477E-9CF3-EA1B6EEAF728}"/>
    <cellStyle name="0_숭실대학교 걷고싶은 거리 녹화사업_내역서-0308조경-제출용_화천가로화단21(0330)(복구)-6-1_메인경관도로 도로숲조성공사(상무님)" xfId="421" xr:uid="{DDF8882C-976C-4064-90BD-9F9C5E100880}"/>
    <cellStyle name="0_숭실대학교 걷고싶은 거리 녹화사업_내역서-0308조경-제출용_화천가로화단21(0330)(복구)-6-1_메인경관도로 도로숲조성공사(착공계)" xfId="422" xr:uid="{BFBBE3B0-33A6-4EFA-9022-FE127EF2CDB4}"/>
    <cellStyle name="0_숭실대학교 걷고싶은 거리 녹화사업_내역서-0308조경-제출용_화천가로화단21(0330)(복구)-6-1_메인경관도로 도로숲조성공사(착공계-제출)" xfId="423" xr:uid="{F6FAA5D7-B280-49C0-8D75-6698EE1E5412}"/>
    <cellStyle name="0_숭실대학교 걷고싶은 거리 녹화사업_내역서0903" xfId="424" xr:uid="{0E19EAE3-0458-4187-AE21-C3E41354CB1B}"/>
    <cellStyle name="0_숭실대학교 걷고싶은 거리 녹화사업_내역서0903_화천가로화단21(0330)(복구)-6-1" xfId="425" xr:uid="{F57F17E8-B198-4B3D-863B-EFF0F13A558F}"/>
    <cellStyle name="0_숭실대학교 걷고싶은 거리 녹화사업_내역서0903_화천가로화단21(0330)(복구)-6-1_메인경관도로 도로숲조성공사" xfId="426" xr:uid="{73651E86-F414-4EFA-A4ED-21D94EB37D95}"/>
    <cellStyle name="0_숭실대학교 걷고싶은 거리 녹화사업_내역서0903_화천가로화단21(0330)(복구)-6-1_메인경관도로 도로숲조성공사(상무님)" xfId="427" xr:uid="{2E47AA1D-B6F5-449B-823F-673459F4F3EE}"/>
    <cellStyle name="0_숭실대학교 걷고싶은 거리 녹화사업_내역서0903_화천가로화단21(0330)(복구)-6-1_메인경관도로 도로숲조성공사(착공계)" xfId="428" xr:uid="{3B53FD4E-C9A9-4F3E-AAF9-3956383C4ABD}"/>
    <cellStyle name="0_숭실대학교 걷고싶은 거리 녹화사업_내역서0903_화천가로화단21(0330)(복구)-6-1_메인경관도로 도로숲조성공사(착공계-제출)" xfId="429" xr:uid="{0F37C8FC-2B54-4E74-B54F-5EBDBB6DAE29}"/>
    <cellStyle name="0_숭실대학교 걷고싶은 거리 녹화사업_학교숲관리내역서-0222-제출용" xfId="430" xr:uid="{43256651-3642-41E5-881E-5320EC777845}"/>
    <cellStyle name="0_숭실대학교 걷고싶은 거리 녹화사업_학교숲관리내역서-0222-제출용_내역서" xfId="431" xr:uid="{16102352-487A-41D3-A6F0-CFFA38F1813F}"/>
    <cellStyle name="0_숭실대학교 걷고싶은 거리 녹화사업_학교숲관리내역서-0222-제출용_내역서_화천가로화단21(0330)(복구)-6-1" xfId="432" xr:uid="{DF1F6946-E727-4A73-9589-2EE5E7419A1B}"/>
    <cellStyle name="0_숭실대학교 걷고싶은 거리 녹화사업_학교숲관리내역서-0222-제출용_내역서_화천가로화단21(0330)(복구)-6-1_메인경관도로 도로숲조성공사" xfId="433" xr:uid="{996FE659-6F33-422D-BA22-02D77153164B}"/>
    <cellStyle name="0_숭실대학교 걷고싶은 거리 녹화사업_학교숲관리내역서-0222-제출용_내역서_화천가로화단21(0330)(복구)-6-1_메인경관도로 도로숲조성공사(상무님)" xfId="434" xr:uid="{32DC74DB-6296-43ED-AFFB-A0D95AA9FE94}"/>
    <cellStyle name="0_숭실대학교 걷고싶은 거리 녹화사업_학교숲관리내역서-0222-제출용_내역서_화천가로화단21(0330)(복구)-6-1_메인경관도로 도로숲조성공사(착공계)" xfId="435" xr:uid="{F075AEE5-D3D0-415A-8A2E-324B0B550D2B}"/>
    <cellStyle name="0_숭실대학교 걷고싶은 거리 녹화사업_학교숲관리내역서-0222-제출용_내역서_화천가로화단21(0330)(복구)-6-1_메인경관도로 도로숲조성공사(착공계-제출)" xfId="436" xr:uid="{6C8D7CF1-5F67-4C10-BD94-878FE9F02CC2}"/>
    <cellStyle name="0_숭실대학교 걷고싶은 거리 녹화사업_학교숲관리내역서-0222-제출용_내역서0903" xfId="437" xr:uid="{2EEB8598-C03A-479A-9ADF-CB94C5E9590D}"/>
    <cellStyle name="0_숭실대학교 걷고싶은 거리 녹화사업_학교숲관리내역서-0222-제출용_내역서0903_화천가로화단21(0330)(복구)-6-1" xfId="438" xr:uid="{646D4C39-7893-4E39-B5E6-4A480DFA4B17}"/>
    <cellStyle name="0_숭실대학교 걷고싶은 거리 녹화사업_학교숲관리내역서-0222-제출용_내역서0903_화천가로화단21(0330)(복구)-6-1_메인경관도로 도로숲조성공사" xfId="439" xr:uid="{5252CD53-C648-4EE1-A2C8-660BAFD9335F}"/>
    <cellStyle name="0_숭실대학교 걷고싶은 거리 녹화사업_학교숲관리내역서-0222-제출용_내역서0903_화천가로화단21(0330)(복구)-6-1_메인경관도로 도로숲조성공사(상무님)" xfId="440" xr:uid="{833B0E66-EC5E-4A95-A601-9D6F090B0A56}"/>
    <cellStyle name="0_숭실대학교 걷고싶은 거리 녹화사업_학교숲관리내역서-0222-제출용_내역서0903_화천가로화단21(0330)(복구)-6-1_메인경관도로 도로숲조성공사(착공계)" xfId="441" xr:uid="{BDA7B7D9-8F0E-4A08-870D-82D8A9D134B9}"/>
    <cellStyle name="0_숭실대학교 걷고싶은 거리 녹화사업_학교숲관리내역서-0222-제출용_내역서0903_화천가로화단21(0330)(복구)-6-1_메인경관도로 도로숲조성공사(착공계-제출)" xfId="442" xr:uid="{9C3DE2B2-4AEF-4363-88AA-3CEDFFEFF3D8}"/>
    <cellStyle name="0_숭실대학교 걷고싶은 거리 녹화사업_학교숲관리내역서-0222-제출용_화천가로화단21(0330)(복구)-6-1" xfId="443" xr:uid="{86AA44A1-E9F5-4CD7-A051-72C47D8FCCBE}"/>
    <cellStyle name="0_숭실대학교 걷고싶은 거리 녹화사업_학교숲관리내역서-0222-제출용_화천가로화단21(0330)(복구)-6-1_메인경관도로 도로숲조성공사" xfId="444" xr:uid="{A7E237BC-A6FC-461C-BA78-FE1355EE5EE8}"/>
    <cellStyle name="0_숭실대학교 걷고싶은 거리 녹화사업_학교숲관리내역서-0222-제출용_화천가로화단21(0330)(복구)-6-1_메인경관도로 도로숲조성공사(상무님)" xfId="445" xr:uid="{C6B57996-2207-4263-8408-CAA55998FEF6}"/>
    <cellStyle name="0_숭실대학교 걷고싶은 거리 녹화사업_학교숲관리내역서-0222-제출용_화천가로화단21(0330)(복구)-6-1_메인경관도로 도로숲조성공사(착공계)" xfId="446" xr:uid="{EE4C7480-9868-4955-B9DD-31DA6416CFE9}"/>
    <cellStyle name="0_숭실대학교 걷고싶은 거리 녹화사업_학교숲관리내역서-0222-제출용_화천가로화단21(0330)(복구)-6-1_메인경관도로 도로숲조성공사(착공계-제출)" xfId="447" xr:uid="{29416970-DACC-454F-BC3B-BC38655FCC01}"/>
    <cellStyle name="0_숭실대학교 걷고싶은 거리 녹화사업_학교숲관리내역서-최종" xfId="448" xr:uid="{CEF2FFEE-CC59-4682-A8FF-486DE43A58C9}"/>
    <cellStyle name="0_숭실대학교 걷고싶은 거리 녹화사업_학교숲관리내역서-최종_내역서" xfId="449" xr:uid="{78EE50E2-0805-4695-9FCE-9921BDAF99EF}"/>
    <cellStyle name="0_숭실대학교 걷고싶은 거리 녹화사업_학교숲관리내역서-최종_내역서_화천가로화단21(0330)(복구)-6-1" xfId="450" xr:uid="{6D03AFC2-F043-4EDB-800F-CBA0B4465469}"/>
    <cellStyle name="0_숭실대학교 걷고싶은 거리 녹화사업_학교숲관리내역서-최종_내역서_화천가로화단21(0330)(복구)-6-1_메인경관도로 도로숲조성공사" xfId="451" xr:uid="{0B97DD3D-D5E2-4A41-8307-60B53ABE39CE}"/>
    <cellStyle name="0_숭실대학교 걷고싶은 거리 녹화사업_학교숲관리내역서-최종_내역서_화천가로화단21(0330)(복구)-6-1_메인경관도로 도로숲조성공사(상무님)" xfId="452" xr:uid="{FA4BEA5E-8806-401A-8084-500BE31FE427}"/>
    <cellStyle name="0_숭실대학교 걷고싶은 거리 녹화사업_학교숲관리내역서-최종_내역서_화천가로화단21(0330)(복구)-6-1_메인경관도로 도로숲조성공사(착공계)" xfId="453" xr:uid="{8608302A-11B5-45ED-95FA-0FC269482B05}"/>
    <cellStyle name="0_숭실대학교 걷고싶은 거리 녹화사업_학교숲관리내역서-최종_내역서_화천가로화단21(0330)(복구)-6-1_메인경관도로 도로숲조성공사(착공계-제출)" xfId="454" xr:uid="{A0884CCF-640C-44C4-AF86-488C25A56E97}"/>
    <cellStyle name="0_숭실대학교 걷고싶은 거리 녹화사업_학교숲관리내역서-최종_내역서0903" xfId="455" xr:uid="{9156ABAD-9EC9-4BF7-A1A6-8E231ECC83DC}"/>
    <cellStyle name="0_숭실대학교 걷고싶은 거리 녹화사업_학교숲관리내역서-최종_내역서0903_화천가로화단21(0330)(복구)-6-1" xfId="456" xr:uid="{C90CB4CA-D60D-4BF8-B9F6-7349CD6E2220}"/>
    <cellStyle name="0_숭실대학교 걷고싶은 거리 녹화사업_학교숲관리내역서-최종_내역서0903_화천가로화단21(0330)(복구)-6-1_메인경관도로 도로숲조성공사" xfId="457" xr:uid="{BC13424A-9344-44CE-848F-FB15C6D52091}"/>
    <cellStyle name="0_숭실대학교 걷고싶은 거리 녹화사업_학교숲관리내역서-최종_내역서0903_화천가로화단21(0330)(복구)-6-1_메인경관도로 도로숲조성공사(상무님)" xfId="458" xr:uid="{FDEAA6D4-F2DB-4D8D-BFF5-6EF90BEE7430}"/>
    <cellStyle name="0_숭실대학교 걷고싶은 거리 녹화사업_학교숲관리내역서-최종_내역서0903_화천가로화단21(0330)(복구)-6-1_메인경관도로 도로숲조성공사(착공계)" xfId="459" xr:uid="{A4FBDA9B-09B2-43DF-9925-5AFBAFA352EB}"/>
    <cellStyle name="0_숭실대학교 걷고싶은 거리 녹화사업_학교숲관리내역서-최종_내역서0903_화천가로화단21(0330)(복구)-6-1_메인경관도로 도로숲조성공사(착공계-제출)" xfId="460" xr:uid="{F6508585-7F1D-4D41-9617-8FC9952C88AE}"/>
    <cellStyle name="0_숭실대학교 걷고싶은 거리 녹화사업_학교숲관리내역서-최종_화천가로화단21(0330)(복구)-6-1" xfId="461" xr:uid="{F184F017-54FC-4C68-82BA-30347DB84370}"/>
    <cellStyle name="0_숭실대학교 걷고싶은 거리 녹화사업_학교숲관리내역서-최종_화천가로화단21(0330)(복구)-6-1_메인경관도로 도로숲조성공사" xfId="462" xr:uid="{FC62CE10-AB8C-41BC-8F19-FDE232058E0B}"/>
    <cellStyle name="0_숭실대학교 걷고싶은 거리 녹화사업_학교숲관리내역서-최종_화천가로화단21(0330)(복구)-6-1_메인경관도로 도로숲조성공사(상무님)" xfId="463" xr:uid="{AD991010-9FDA-480A-8E34-D1C31E658133}"/>
    <cellStyle name="0_숭실대학교 걷고싶은 거리 녹화사업_학교숲관리내역서-최종_화천가로화단21(0330)(복구)-6-1_메인경관도로 도로숲조성공사(착공계)" xfId="464" xr:uid="{BD728446-07F3-4C31-B55B-051B4AB7A8B6}"/>
    <cellStyle name="0_숭실대학교 걷고싶은 거리 녹화사업_학교숲관리내역서-최종_화천가로화단21(0330)(복구)-6-1_메인경관도로 도로숲조성공사(착공계-제출)" xfId="465" xr:uid="{B64B1789-CEBD-4BE7-8F67-A6175354E591}"/>
    <cellStyle name="0_숭실대학교 걷고싶은 거리 녹화사업_화천가로화단21(0330)(복구)-6-1" xfId="466" xr:uid="{D6023626-1F64-4B2E-826B-12F3DA60A774}"/>
    <cellStyle name="0_숭실대학교 걷고싶은 거리 녹화사업_화천가로화단21(0330)(복구)-6-1_메인경관도로 도로숲조성공사" xfId="467" xr:uid="{461E84D4-FFE9-4E4A-B71A-A9D67DF45DA0}"/>
    <cellStyle name="0_숭실대학교 걷고싶은 거리 녹화사업_화천가로화단21(0330)(복구)-6-1_메인경관도로 도로숲조성공사(상무님)" xfId="468" xr:uid="{85A6FC2C-BCD9-4F48-B617-71C23D0F39D4}"/>
    <cellStyle name="0_숭실대학교 걷고싶은 거리 녹화사업_화천가로화단21(0330)(복구)-6-1_메인경관도로 도로숲조성공사(착공계)" xfId="469" xr:uid="{0034F594-95A9-4E00-B31C-A34E25BFCD90}"/>
    <cellStyle name="0_숭실대학교 걷고싶은 거리 녹화사업_화천가로화단21(0330)(복구)-6-1_메인경관도로 도로숲조성공사(착공계-제출)" xfId="470" xr:uid="{BC52529A-4947-444B-8E22-6555D007DE1A}"/>
    <cellStyle name="00" xfId="471" xr:uid="{8A4D18C4-D11F-4728-BF34-AF01B5C52171}"/>
    <cellStyle name="1" xfId="472" xr:uid="{2562ABAB-E912-4D0E-9F62-AA2A4A90F5A7}"/>
    <cellStyle name="1_laroux" xfId="473" xr:uid="{C7C0BBFF-6BE7-411D-A8E8-56631E80E579}"/>
    <cellStyle name="1_laroux_ATC-YOON1" xfId="474" xr:uid="{E0432407-B7CA-4CF8-A2C5-2B46F0DD6AE1}"/>
    <cellStyle name="1_단가조사표" xfId="475" xr:uid="{1DD69DE0-3F6E-49D1-9B5C-233C2E4C0E42}"/>
    <cellStyle name="1_단가조사표_1011소각" xfId="476" xr:uid="{5AFDC3E8-4E04-4B6E-94EE-9613B5507E4A}"/>
    <cellStyle name="1_단가조사표_1113교~1" xfId="477" xr:uid="{261B1396-97F7-49F6-BAFB-399882D91595}"/>
    <cellStyle name="1_단가조사표_121내역" xfId="478" xr:uid="{07C714EC-2E0A-4E13-9726-23EB0584E241}"/>
    <cellStyle name="1_단가조사표_객토량" xfId="479" xr:uid="{FAA5CEE5-3876-4D9E-84F8-EABC368081C4}"/>
    <cellStyle name="1_단가조사표_교통센~1" xfId="480" xr:uid="{6C5B4892-243E-49E4-A116-34765D9EAE26}"/>
    <cellStyle name="1_단가조사표_교통센터412" xfId="481" xr:uid="{8DE0E7D6-967D-4635-BD15-605206C7876B}"/>
    <cellStyle name="1_단가조사표_교통수" xfId="482" xr:uid="{2E4D6E70-6CC2-40E9-8C43-76D5D7FD269F}"/>
    <cellStyle name="1_단가조사표_교통수량산출서" xfId="483" xr:uid="{A9373A84-D569-470A-84AA-20D14B3064A2}"/>
    <cellStyle name="1_단가조사표_구조물대가 (2)" xfId="484" xr:uid="{588DDDA2-CCC7-4DA2-864A-5C8F70C97F1F}"/>
    <cellStyle name="1_단가조사표_내역서 (2)" xfId="485" xr:uid="{0303B06C-979F-4A86-A588-D2910D955B2F}"/>
    <cellStyle name="1_단가조사표_대전관저지구" xfId="486" xr:uid="{9453778D-3714-4167-ACE8-04EFC3865CCE}"/>
    <cellStyle name="1_단가조사표_동측지~1" xfId="487" xr:uid="{3BBD79A1-79C8-47A7-9722-D0D61DC2E62F}"/>
    <cellStyle name="1_단가조사표_동측지원422" xfId="488" xr:uid="{2690A790-3024-4A09-81BA-4C4035A50D4A}"/>
    <cellStyle name="1_단가조사표_동측지원512" xfId="489" xr:uid="{9EF8CF2D-DA44-425E-A234-DCE5EA1C0F2A}"/>
    <cellStyle name="1_단가조사표_동측지원524" xfId="490" xr:uid="{55009FB5-E11B-43A8-87B0-56ACEFF45323}"/>
    <cellStyle name="1_단가조사표_부대422" xfId="491" xr:uid="{2FF462D3-91D7-4D28-A622-3173D4776223}"/>
    <cellStyle name="1_단가조사표_부대시설" xfId="492" xr:uid="{4C5BDD45-DEFE-4411-848E-4EDFA239A853}"/>
    <cellStyle name="1_단가조사표_소각수~1" xfId="493" xr:uid="{F1176BE9-C73B-414C-AEAF-211EE05D044B}"/>
    <cellStyle name="1_단가조사표_소각수내역서" xfId="494" xr:uid="{B9F24428-3659-4445-A218-134ECA086709}"/>
    <cellStyle name="1_단가조사표_소각수목2" xfId="495" xr:uid="{9AB1C421-1E88-42FE-BDA8-A5FBDC178EFB}"/>
    <cellStyle name="1_단가조사표_수량산출서 (2)" xfId="496" xr:uid="{480DCC29-C88D-4401-993B-4D117EEAC1D4}"/>
    <cellStyle name="1_단가조사표_엑스포~1" xfId="497" xr:uid="{76DB37CC-0BB3-428E-9F76-3B557B1D317E}"/>
    <cellStyle name="1_단가조사표_엑스포한빛1" xfId="498" xr:uid="{B54B12C9-03A5-4BDF-B5E8-5FFB9EEA484C}"/>
    <cellStyle name="1_단가조사표_여객터미널331" xfId="499" xr:uid="{9A019D22-E759-402E-8ED8-22864EA3AFA1}"/>
    <cellStyle name="1_단가조사표_여객터미널513" xfId="500" xr:uid="{E24C1F4D-B717-4DA0-A8BA-6383D5A84126}"/>
    <cellStyle name="1_단가조사표_여객터미널629" xfId="501" xr:uid="{45905D5C-DF16-42DA-9D86-7A30E68904FF}"/>
    <cellStyle name="1_단가조사표_외곽도로616" xfId="502" xr:uid="{74CC56BF-E5B6-48D5-9DB2-2338F25C92B4}"/>
    <cellStyle name="1_단가조사표_용인죽전수량" xfId="503" xr:uid="{F2581270-C273-4478-9B5D-0FC6C3B1878C}"/>
    <cellStyle name="1_단가조사표_원가계~1" xfId="504" xr:uid="{FC2CC984-11E1-40CE-AF4C-2E2C7B638C52}"/>
    <cellStyle name="1_단가조사표_유기질" xfId="505" xr:uid="{9AE8B92E-EA38-46D9-9CAE-7658BBDF4A70}"/>
    <cellStyle name="1_단가조사표_자재조서 (2)" xfId="506" xr:uid="{EC90116F-AA25-4A10-8C8E-B6453A370A7E}"/>
    <cellStyle name="1_단가조사표_총괄내역" xfId="507" xr:uid="{2BE2A508-0624-4F55-98CA-784C2ED99D3F}"/>
    <cellStyle name="1_단가조사표_총괄내역 (2)" xfId="508" xr:uid="{62E97392-C181-41BA-BF1C-BC3474BB9455}"/>
    <cellStyle name="1_단가조사표_터미널도로403" xfId="509" xr:uid="{34D50127-4FDC-49C8-89BF-49FF01AC5A67}"/>
    <cellStyle name="1_단가조사표_터미널도로429" xfId="510" xr:uid="{4B5C1742-EEE2-4331-B144-BF9B74EE6FB4}"/>
    <cellStyle name="1_단가조사표_포장일위" xfId="511" xr:uid="{A96D22C0-068A-4E06-800E-F69C3051656B}"/>
    <cellStyle name="111" xfId="512" xr:uid="{8BBC37F9-7E9C-4E4A-8175-255DC55761CF}"/>
    <cellStyle name="2" xfId="513" xr:uid="{1E965D4F-9275-4A97-A55B-B0A9FEF3E2B4}"/>
    <cellStyle name="2_laroux" xfId="514" xr:uid="{47B1E485-E47D-414D-AF60-5BA9AEB37F95}"/>
    <cellStyle name="2_laroux_ATC-YOON1" xfId="515" xr:uid="{569FB09F-F6F6-44A3-B1E2-DC06E05416E0}"/>
    <cellStyle name="2_단가조사표" xfId="516" xr:uid="{6E9B1132-E211-4876-83B3-C4B8B65804A4}"/>
    <cellStyle name="2_단가조사표_1011소각" xfId="517" xr:uid="{79389F68-FA4F-406E-BC65-E11EEE08F399}"/>
    <cellStyle name="2_단가조사표_1113교~1" xfId="518" xr:uid="{6D836AF8-8FF9-47B7-9331-D67C0705B99B}"/>
    <cellStyle name="2_단가조사표_121내역" xfId="519" xr:uid="{B01AAE9B-345C-439D-9D39-24551972F049}"/>
    <cellStyle name="2_단가조사표_객토량" xfId="520" xr:uid="{7D0B0447-98DB-4388-B152-435EC04AE2E1}"/>
    <cellStyle name="2_단가조사표_교통센~1" xfId="521" xr:uid="{29472F32-28C7-4B79-84D6-6F8D9103F1B0}"/>
    <cellStyle name="2_단가조사표_교통센터412" xfId="522" xr:uid="{4D8E3E3C-E988-4067-83E2-CEFC3E56DA0F}"/>
    <cellStyle name="2_단가조사표_교통수" xfId="523" xr:uid="{40DF73B5-68AF-4750-84EF-A35D6DDDCF17}"/>
    <cellStyle name="2_단가조사표_교통수량산출서" xfId="524" xr:uid="{57F2F1EE-48B1-4F3C-8BE4-473897F7C27E}"/>
    <cellStyle name="2_단가조사표_구조물대가 (2)" xfId="525" xr:uid="{4A9A040D-662C-440A-BABE-BDC02F8A97BE}"/>
    <cellStyle name="2_단가조사표_내역서 (2)" xfId="526" xr:uid="{32DD4B8A-B0C9-4014-BAB0-06F153EA7DE7}"/>
    <cellStyle name="2_단가조사표_대전관저지구" xfId="527" xr:uid="{F84BD624-BD08-4940-92C1-6B98834F8E43}"/>
    <cellStyle name="2_단가조사표_동측지~1" xfId="528" xr:uid="{18F04CDF-A331-463F-9A76-F4A3D02B9F01}"/>
    <cellStyle name="2_단가조사표_동측지원422" xfId="529" xr:uid="{40449838-B325-45C6-9E8A-E5625DE78470}"/>
    <cellStyle name="2_단가조사표_동측지원512" xfId="530" xr:uid="{FC26A33D-69AE-4511-AFA2-04EF7E8CF101}"/>
    <cellStyle name="2_단가조사표_동측지원524" xfId="531" xr:uid="{872EC7EF-2D94-4682-BC94-2F1AB20080C0}"/>
    <cellStyle name="2_단가조사표_부대422" xfId="532" xr:uid="{5A5EEDFE-F2EB-4D41-9D0A-B23630994A02}"/>
    <cellStyle name="2_단가조사표_부대시설" xfId="533" xr:uid="{A45DE03F-86DA-431A-83E1-EAA709A8390A}"/>
    <cellStyle name="2_단가조사표_소각수~1" xfId="534" xr:uid="{68A217F0-5ADF-4CE1-ADF6-1615B236BE5A}"/>
    <cellStyle name="2_단가조사표_소각수내역서" xfId="535" xr:uid="{E134FC73-B6BB-47A7-9A84-7849042E01B6}"/>
    <cellStyle name="2_단가조사표_소각수목2" xfId="536" xr:uid="{0F6E4489-064C-460B-A8D2-5A20E7B5FD90}"/>
    <cellStyle name="2_단가조사표_수량산출서 (2)" xfId="537" xr:uid="{0583FD77-7177-451A-AB36-15B6500A9519}"/>
    <cellStyle name="2_단가조사표_엑스포~1" xfId="538" xr:uid="{3E1C7CD7-523D-4EA2-B28F-F6F62BE2DDC6}"/>
    <cellStyle name="2_단가조사표_엑스포한빛1" xfId="539" xr:uid="{4F2D95E8-F48C-422F-BE73-FD2925A3C167}"/>
    <cellStyle name="2_단가조사표_여객터미널331" xfId="540" xr:uid="{4E391F1C-A3F7-49A6-9F58-827B59D2E969}"/>
    <cellStyle name="2_단가조사표_여객터미널513" xfId="541" xr:uid="{B0768871-D3BA-46A7-86B1-220EAFFE517F}"/>
    <cellStyle name="2_단가조사표_여객터미널629" xfId="542" xr:uid="{9FED220B-742D-4560-B38B-584180304563}"/>
    <cellStyle name="2_단가조사표_외곽도로616" xfId="543" xr:uid="{F7B2C8FD-9D7E-4A55-A2DF-6575F9047BE3}"/>
    <cellStyle name="2_단가조사표_용인죽전수량" xfId="544" xr:uid="{69E09A60-AA69-4C05-8299-03372E768AA5}"/>
    <cellStyle name="2_단가조사표_원가계~1" xfId="545" xr:uid="{959F65DF-479C-47C1-94B3-28E2A8F46AF4}"/>
    <cellStyle name="2_단가조사표_유기질" xfId="546" xr:uid="{1108D696-B1D5-48F2-A780-09D1EEB91415}"/>
    <cellStyle name="2_단가조사표_자재조서 (2)" xfId="547" xr:uid="{09D7292A-A18A-41AA-95CA-C6C18B901188}"/>
    <cellStyle name="2_단가조사표_총괄내역" xfId="548" xr:uid="{525B2AFA-6204-4B03-ABD1-E0D8ADB749BF}"/>
    <cellStyle name="2_단가조사표_총괄내역 (2)" xfId="549" xr:uid="{6161F0EA-BC66-4A67-879F-F0D4FBAFB5CE}"/>
    <cellStyle name="2_단가조사표_터미널도로403" xfId="550" xr:uid="{A5CEB29D-9F2A-4E11-AADC-F36CF73CDE47}"/>
    <cellStyle name="2_단가조사표_터미널도로429" xfId="551" xr:uid="{B7A05C74-4368-490E-9D2C-2179DC716808}"/>
    <cellStyle name="2_단가조사표_포장일위" xfId="552" xr:uid="{480DF07E-438D-4B69-8122-BA4AE051EE62}"/>
    <cellStyle name="20% - 강조색1 10" xfId="553" xr:uid="{3C0B26FF-FE9A-4688-8825-9A9F7B4924D4}"/>
    <cellStyle name="20% - 강조색1 11" xfId="554" xr:uid="{1C5304CA-ECAC-48C4-A572-CD7C36348461}"/>
    <cellStyle name="20% - 강조색1 12" xfId="555" xr:uid="{DFA8AC1B-998D-4B9E-9597-3D638894A45E}"/>
    <cellStyle name="20% - 강조색1 13" xfId="556" xr:uid="{942263DF-D176-4DA9-8F2E-875D8386E45E}"/>
    <cellStyle name="20% - 강조색1 14" xfId="557" xr:uid="{4B174BE7-B973-4968-92D2-6ABDDD7A14E2}"/>
    <cellStyle name="20% - 강조색1 15" xfId="558" xr:uid="{30823998-CFD7-43D3-B93C-BB826F85B8E5}"/>
    <cellStyle name="20% - 강조색1 16" xfId="559" xr:uid="{E035C44F-ED0B-4B59-AA45-C7699B74745A}"/>
    <cellStyle name="20% - 강조색1 17" xfId="560" xr:uid="{1FE4736C-483C-40B6-80D1-F7FC4A49B8B0}"/>
    <cellStyle name="20% - 강조색1 18" xfId="561" xr:uid="{2CF77E70-E566-4681-9C63-EDBCB2FAA042}"/>
    <cellStyle name="20% - 강조색1 19" xfId="562" xr:uid="{9377CE51-EB57-40AB-948F-32A951978D8E}"/>
    <cellStyle name="20% - 강조색1 2" xfId="563" xr:uid="{947C591E-7DEA-4AB5-8EDA-EC39EF546DF8}"/>
    <cellStyle name="20% - 강조색1 2 10" xfId="564" xr:uid="{C3CEDA5A-AC74-4FC9-98DD-43AB8B861DF9}"/>
    <cellStyle name="20% - 강조색1 2 11" xfId="565" xr:uid="{FB51B145-1B55-4267-928F-E32FF9415A88}"/>
    <cellStyle name="20% - 강조색1 2 12" xfId="566" xr:uid="{5262AAB1-5500-4D1F-89F6-56CCCA4CCD8B}"/>
    <cellStyle name="20% - 강조색1 2 13" xfId="567" xr:uid="{03FBDED0-31DD-4227-A065-315F41072C44}"/>
    <cellStyle name="20% - 강조색1 2 14" xfId="568" xr:uid="{4B97EB6C-FB7F-4DD4-97D1-1823FA3F6A3E}"/>
    <cellStyle name="20% - 강조색1 2 15" xfId="569" xr:uid="{5A132317-550F-47D1-8687-CFBD13DEB11B}"/>
    <cellStyle name="20% - 강조색1 2 16" xfId="570" xr:uid="{20F046A6-2FFC-4B3F-BC29-8404B8370154}"/>
    <cellStyle name="20% - 강조색1 2 17" xfId="571" xr:uid="{51F9A8A6-CF8A-4D79-84AC-DC7F904F4C96}"/>
    <cellStyle name="20% - 강조색1 2 18" xfId="572" xr:uid="{E6F22D4C-2685-4C43-8269-14A8EA15D229}"/>
    <cellStyle name="20% - 강조색1 2 2" xfId="573" xr:uid="{FB508C56-3A11-4CE4-BB01-10F91B6CE958}"/>
    <cellStyle name="20% - 강조색1 2 2 2" xfId="574" xr:uid="{5B39762E-B20A-4FC0-902F-F538103E0555}"/>
    <cellStyle name="20% - 강조색1 2 3" xfId="575" xr:uid="{6371C2E3-5D28-40F2-BD63-B569E42888D2}"/>
    <cellStyle name="20% - 강조색1 2 4" xfId="576" xr:uid="{733150EA-FDC0-4FEA-A47D-9FABD2F550D5}"/>
    <cellStyle name="20% - 강조색1 2 5" xfId="577" xr:uid="{2704BA9D-26CB-4F5B-B724-C919CF3E53FC}"/>
    <cellStyle name="20% - 강조색1 2 6" xfId="578" xr:uid="{6C079904-5C1A-4F1C-8658-BF7895C3439E}"/>
    <cellStyle name="20% - 강조색1 2 7" xfId="579" xr:uid="{056652CD-D761-472D-94DF-7F119FBCD808}"/>
    <cellStyle name="20% - 강조색1 2 8" xfId="580" xr:uid="{B55438C6-8489-44BC-A0E4-3A95102C6CCD}"/>
    <cellStyle name="20% - 강조색1 2 9" xfId="581" xr:uid="{A1F0EE4D-A2E1-45B9-B99D-AA232DB613C7}"/>
    <cellStyle name="20% - 강조색1 3" xfId="582" xr:uid="{43AE943A-3B65-46A7-91D1-A7E1BB1275D2}"/>
    <cellStyle name="20% - 강조색1 3 2" xfId="583" xr:uid="{3CE45255-9FC5-4EAF-A301-637456FEA587}"/>
    <cellStyle name="20% - 강조색1 3 2 2" xfId="584" xr:uid="{BE79593C-5043-40FB-987E-F5EE48CFFA42}"/>
    <cellStyle name="20% - 강조색1 3 3" xfId="585" xr:uid="{0A4C83BA-C7D6-4218-924A-CE0CE56AAF03}"/>
    <cellStyle name="20% - 강조색1 4" xfId="586" xr:uid="{B59EB811-A9CE-4CF8-877C-F1288C74693C}"/>
    <cellStyle name="20% - 강조색1 4 2" xfId="587" xr:uid="{A35D2ED2-0C01-4939-9615-0F6D6CE6260E}"/>
    <cellStyle name="20% - 강조색1 5" xfId="588" xr:uid="{39175832-CA29-4322-819C-E44516DB4018}"/>
    <cellStyle name="20% - 강조색1 6" xfId="589" xr:uid="{69303EC3-9D5C-42F9-9A28-E9337C2EF2A8}"/>
    <cellStyle name="20% - 강조색1 7" xfId="590" xr:uid="{9254AD97-3178-4C02-9047-20B9740A2CBB}"/>
    <cellStyle name="20% - 강조색1 8" xfId="591" xr:uid="{C7724A90-32FE-4FC4-AFB1-CE1E64EA9342}"/>
    <cellStyle name="20% - 강조색1 9" xfId="592" xr:uid="{80BF3270-8B97-41AB-BC11-33739FE3923F}"/>
    <cellStyle name="20% - 강조색2 10" xfId="593" xr:uid="{F5A271F5-3FB9-4116-9206-9496F5F78FE3}"/>
    <cellStyle name="20% - 강조색2 11" xfId="594" xr:uid="{63661C02-27EF-4550-B1ED-59256EABDA16}"/>
    <cellStyle name="20% - 강조색2 12" xfId="595" xr:uid="{BA64AB36-9952-4361-A004-B0180EB6C0FC}"/>
    <cellStyle name="20% - 강조색2 13" xfId="596" xr:uid="{5E59A3F4-F3EC-4D11-8C01-955D1354CF05}"/>
    <cellStyle name="20% - 강조색2 14" xfId="597" xr:uid="{0D913C2E-2F52-48A1-8DBC-816AAAE9CED5}"/>
    <cellStyle name="20% - 강조색2 15" xfId="598" xr:uid="{1C104AA8-52BC-4A9A-9012-4E63CB886D7B}"/>
    <cellStyle name="20% - 강조색2 16" xfId="599" xr:uid="{0642FD1D-0D56-4888-9CDD-ACA65BE84446}"/>
    <cellStyle name="20% - 강조색2 17" xfId="600" xr:uid="{F6C51564-F8B3-4C10-9EF3-79D828C11BA0}"/>
    <cellStyle name="20% - 강조색2 18" xfId="601" xr:uid="{825B15F2-0E8E-420A-B1C4-28CAB82C6743}"/>
    <cellStyle name="20% - 강조색2 19" xfId="602" xr:uid="{AE8DA263-8676-474A-ACCA-58B70CEF91A6}"/>
    <cellStyle name="20% - 강조색2 2" xfId="603" xr:uid="{5CC0C4CE-D8D2-4004-B526-E263F8F34C68}"/>
    <cellStyle name="20% - 강조색2 2 10" xfId="604" xr:uid="{982E79C1-69DD-45CD-9627-643FDC9A058F}"/>
    <cellStyle name="20% - 강조색2 2 11" xfId="605" xr:uid="{32E4FAF6-8D27-473C-93F4-448A846194F3}"/>
    <cellStyle name="20% - 강조색2 2 12" xfId="606" xr:uid="{B76E28A2-70A0-41E7-A455-B1C3C6B9F131}"/>
    <cellStyle name="20% - 강조색2 2 13" xfId="607" xr:uid="{5C929EE8-B506-4449-A7CE-487FAE997E53}"/>
    <cellStyle name="20% - 강조색2 2 14" xfId="608" xr:uid="{56CC073A-4AEE-4118-B5B4-EE0F8E9EB88E}"/>
    <cellStyle name="20% - 강조색2 2 15" xfId="609" xr:uid="{E513252F-4F00-440A-9791-AC5B0A5D9DB3}"/>
    <cellStyle name="20% - 강조색2 2 16" xfId="610" xr:uid="{8193FC06-21C0-450B-BD72-DA7802C0CA0C}"/>
    <cellStyle name="20% - 강조색2 2 17" xfId="611" xr:uid="{BFF071FB-5A53-46C7-B4AC-D49A89905B1F}"/>
    <cellStyle name="20% - 강조색2 2 18" xfId="612" xr:uid="{14E64035-3AC8-4BF0-A89A-D792F1CEA7C0}"/>
    <cellStyle name="20% - 강조색2 2 2" xfId="613" xr:uid="{24202BA4-023C-4DDC-ABB6-BCC67D48DF1E}"/>
    <cellStyle name="20% - 강조색2 2 2 2" xfId="614" xr:uid="{2E0D4526-419A-4967-8E55-B961A319AA3E}"/>
    <cellStyle name="20% - 강조색2 2 3" xfId="615" xr:uid="{E5DB0229-DD6D-4695-9E0B-95F735AAAE8C}"/>
    <cellStyle name="20% - 강조색2 2 4" xfId="616" xr:uid="{8CD96558-6AB4-4CF2-B673-5817C0AC4297}"/>
    <cellStyle name="20% - 강조색2 2 5" xfId="617" xr:uid="{3F068E6F-B813-424F-A23D-6E87DF7712DB}"/>
    <cellStyle name="20% - 강조색2 2 6" xfId="618" xr:uid="{A695C44A-0A92-4980-85C4-8701C18CEBCD}"/>
    <cellStyle name="20% - 강조색2 2 7" xfId="619" xr:uid="{8D74945A-FBE0-497A-BE8E-22C131896697}"/>
    <cellStyle name="20% - 강조색2 2 8" xfId="620" xr:uid="{95687E60-46B9-4F6B-A907-C3AFB8892589}"/>
    <cellStyle name="20% - 강조색2 2 9" xfId="621" xr:uid="{8F364CE0-2867-4884-BA21-CC1B914D9AD6}"/>
    <cellStyle name="20% - 강조색2 3" xfId="622" xr:uid="{A35FC150-DE80-406C-B404-1328FDCC3733}"/>
    <cellStyle name="20% - 강조색2 3 2" xfId="623" xr:uid="{B8FA9BCC-AA82-4EF4-8837-9558EB2A9AEB}"/>
    <cellStyle name="20% - 강조색2 3 2 2" xfId="624" xr:uid="{725A5235-9A27-4FBB-992D-A590507A9474}"/>
    <cellStyle name="20% - 강조색2 3 3" xfId="625" xr:uid="{6BC85BBA-DD90-4B98-8A0C-60FA466C53C0}"/>
    <cellStyle name="20% - 강조색2 4" xfId="626" xr:uid="{DDE9072C-3B65-40C4-9663-7D5869235A2E}"/>
    <cellStyle name="20% - 강조색2 4 2" xfId="627" xr:uid="{80A8BB44-870C-4B55-9098-BF1511892C86}"/>
    <cellStyle name="20% - 강조색2 5" xfId="628" xr:uid="{D6912D37-1FE5-4993-B786-FAB802A4E35B}"/>
    <cellStyle name="20% - 강조색2 6" xfId="629" xr:uid="{0FEA740E-3C74-44D0-BB3D-B2F1D5613C91}"/>
    <cellStyle name="20% - 강조색2 7" xfId="630" xr:uid="{E455B1BD-8149-437D-A155-729EF7B21079}"/>
    <cellStyle name="20% - 강조색2 8" xfId="631" xr:uid="{AC3BC2E3-090D-4B59-A01B-FCDE7F40493C}"/>
    <cellStyle name="20% - 강조색2 9" xfId="632" xr:uid="{AA8818EA-12A8-443B-A60C-FBAF5AE6DE5E}"/>
    <cellStyle name="20% - 강조색3 10" xfId="633" xr:uid="{1881D1E9-FD96-432B-9C7A-71FB90BCF763}"/>
    <cellStyle name="20% - 강조색3 11" xfId="634" xr:uid="{E2F4E762-281F-4628-9F59-2281303F2057}"/>
    <cellStyle name="20% - 강조색3 12" xfId="635" xr:uid="{C01B3624-7A2D-4F4F-9DFC-0D8F60C36A42}"/>
    <cellStyle name="20% - 강조색3 13" xfId="636" xr:uid="{18626CF8-9B81-4E98-BCD4-6E125CF9DBDA}"/>
    <cellStyle name="20% - 강조색3 14" xfId="637" xr:uid="{0326D950-E486-474B-A7A3-36E672CFFEAF}"/>
    <cellStyle name="20% - 강조색3 15" xfId="638" xr:uid="{EF04DF13-FE8F-465B-936D-833ABA175F1D}"/>
    <cellStyle name="20% - 강조색3 16" xfId="639" xr:uid="{E768FD57-3AA0-4F59-A1B4-A789B0BE72B6}"/>
    <cellStyle name="20% - 강조색3 17" xfId="640" xr:uid="{6D4A6F5E-E50C-46CA-BD2E-E73E0BA278B8}"/>
    <cellStyle name="20% - 강조색3 18" xfId="641" xr:uid="{D1E7C2E4-A381-43ED-B9CA-73CC57B8E2DD}"/>
    <cellStyle name="20% - 강조색3 19" xfId="642" xr:uid="{15BFAB3F-40F9-4CCD-9342-A39894DB0B86}"/>
    <cellStyle name="20% - 강조색3 2" xfId="643" xr:uid="{BAB51E33-7011-40A5-9D5A-07CBF5EF8308}"/>
    <cellStyle name="20% - 강조색3 2 10" xfId="644" xr:uid="{5A230F7D-8FC0-4F25-904C-03CF27FB3BE4}"/>
    <cellStyle name="20% - 강조색3 2 11" xfId="645" xr:uid="{D6C5EBC4-B3D8-4BAB-923F-75F6B97BAE9D}"/>
    <cellStyle name="20% - 강조색3 2 12" xfId="646" xr:uid="{1A7782D9-A44F-4292-95EC-B6FAF4686A6E}"/>
    <cellStyle name="20% - 강조색3 2 13" xfId="647" xr:uid="{D217E18D-78E8-4AD8-B231-934D8B665D39}"/>
    <cellStyle name="20% - 강조색3 2 14" xfId="648" xr:uid="{90C1D7FD-ED57-41B3-BD5D-0036DAE7D285}"/>
    <cellStyle name="20% - 강조색3 2 15" xfId="649" xr:uid="{14C3FB2F-9716-4310-B502-29DFB25F2E68}"/>
    <cellStyle name="20% - 강조색3 2 16" xfId="650" xr:uid="{14CD63D1-7016-42F8-8D20-38826A50D426}"/>
    <cellStyle name="20% - 강조색3 2 17" xfId="651" xr:uid="{E13C06C2-9FED-4CC4-B654-B0751240DCA9}"/>
    <cellStyle name="20% - 강조색3 2 18" xfId="652" xr:uid="{3CB5DA9B-DAA3-4385-8531-D0CB423653AC}"/>
    <cellStyle name="20% - 강조색3 2 2" xfId="653" xr:uid="{4F7B2E46-A298-4611-97B0-C4062E9AB95F}"/>
    <cellStyle name="20% - 강조색3 2 2 2" xfId="654" xr:uid="{E96875A4-6092-4DCA-9431-C4BF4022B91E}"/>
    <cellStyle name="20% - 강조색3 2 3" xfId="655" xr:uid="{453907D9-0C55-4DF0-BD70-E2443D28CD0F}"/>
    <cellStyle name="20% - 강조색3 2 4" xfId="656" xr:uid="{C33AFCD2-4E43-4A75-BDF7-206B0703ACD7}"/>
    <cellStyle name="20% - 강조색3 2 5" xfId="657" xr:uid="{CE76D2B9-F88B-4A04-9B90-E593C0CF2702}"/>
    <cellStyle name="20% - 강조색3 2 6" xfId="658" xr:uid="{851D2103-AAD9-4DA5-8329-DA058F8EADE2}"/>
    <cellStyle name="20% - 강조색3 2 7" xfId="659" xr:uid="{3C7CBAE0-A3F2-453C-83B5-ABBC36FE0B75}"/>
    <cellStyle name="20% - 강조색3 2 8" xfId="660" xr:uid="{CE47230E-E92C-47FA-B54C-459E9DEC1B27}"/>
    <cellStyle name="20% - 강조색3 2 9" xfId="661" xr:uid="{EE031462-C66D-4695-81F9-DE73F9AFF534}"/>
    <cellStyle name="20% - 강조색3 3" xfId="662" xr:uid="{B83191F6-14D1-4BF1-A264-24CEC7EF5051}"/>
    <cellStyle name="20% - 강조색3 3 2" xfId="663" xr:uid="{D84AFE42-1B1F-45F4-A75E-0E149E00340F}"/>
    <cellStyle name="20% - 강조색3 3 2 2" xfId="664" xr:uid="{52DC4A4C-37A4-49A9-87FE-D25E9B039765}"/>
    <cellStyle name="20% - 강조색3 3 3" xfId="665" xr:uid="{2373C7B5-E1BB-405E-8D2D-02845C42636B}"/>
    <cellStyle name="20% - 강조색3 4" xfId="666" xr:uid="{FF0D0EF5-8E76-461B-ACB1-EACF17E87445}"/>
    <cellStyle name="20% - 강조색3 4 2" xfId="667" xr:uid="{E989D629-2CD2-44F5-A2A4-0CA82B08F47D}"/>
    <cellStyle name="20% - 강조색3 5" xfId="668" xr:uid="{48F7380C-CEE0-44D5-9463-2AD5673D9A18}"/>
    <cellStyle name="20% - 강조색3 6" xfId="669" xr:uid="{A02301C8-4442-4612-9E75-C59537BD09F7}"/>
    <cellStyle name="20% - 강조색3 7" xfId="670" xr:uid="{8ACB2307-9F1C-4FE0-83CF-33CB8583F972}"/>
    <cellStyle name="20% - 강조색3 8" xfId="671" xr:uid="{28EB56A8-9E87-4D0C-B3D4-37D3133D88BC}"/>
    <cellStyle name="20% - 강조색3 9" xfId="672" xr:uid="{669B622F-952E-413F-A512-22BD8BFE2F4E}"/>
    <cellStyle name="20% - 강조색4 10" xfId="673" xr:uid="{1784E9E6-416F-4B7D-8B33-D358085BBE94}"/>
    <cellStyle name="20% - 강조색4 11" xfId="674" xr:uid="{9EB295EF-1B9F-469E-9440-BC0F17BBD0CC}"/>
    <cellStyle name="20% - 강조색4 12" xfId="675" xr:uid="{7FDE1573-83C8-4BBD-9172-9DF54C971BC8}"/>
    <cellStyle name="20% - 강조색4 13" xfId="676" xr:uid="{3D80DD68-88D6-4CAC-ACA5-61C66BE22F0A}"/>
    <cellStyle name="20% - 강조색4 14" xfId="677" xr:uid="{01B65E93-0834-4FFB-BD8A-85A9FDB32013}"/>
    <cellStyle name="20% - 강조색4 15" xfId="678" xr:uid="{F8CA6D62-1957-4A23-987B-052769B82123}"/>
    <cellStyle name="20% - 강조색4 16" xfId="679" xr:uid="{AF39CCEF-E058-46BF-80FB-592FF19A788D}"/>
    <cellStyle name="20% - 강조색4 17" xfId="680" xr:uid="{5DC83CD1-3EFA-4306-9419-7EE4D28DE409}"/>
    <cellStyle name="20% - 강조색4 18" xfId="681" xr:uid="{E288DE9A-2911-4AF7-A4FB-1C8B5B41A7C6}"/>
    <cellStyle name="20% - 강조색4 19" xfId="682" xr:uid="{25A9FD31-A38B-4109-9B5D-F06BF6696354}"/>
    <cellStyle name="20% - 강조색4 2" xfId="683" xr:uid="{16D41DB6-EDBA-412D-975D-7A1EAB28F550}"/>
    <cellStyle name="20% - 강조색4 2 10" xfId="684" xr:uid="{B5BB7D9F-0848-4C33-A335-67542909E590}"/>
    <cellStyle name="20% - 강조색4 2 11" xfId="685" xr:uid="{78897DF5-9CF4-4B6D-BDFA-403F1F7BBE71}"/>
    <cellStyle name="20% - 강조색4 2 12" xfId="686" xr:uid="{5AEFE813-60D1-47E8-96B1-488EF045B923}"/>
    <cellStyle name="20% - 강조색4 2 13" xfId="687" xr:uid="{E58A5C34-827D-43CF-BB88-C43DBA1093FE}"/>
    <cellStyle name="20% - 강조색4 2 14" xfId="688" xr:uid="{040A3F3D-5F9C-4E08-8F7D-68CDDC78C3C9}"/>
    <cellStyle name="20% - 강조색4 2 15" xfId="689" xr:uid="{47C2ED11-53BB-474A-A286-8F94FF38F696}"/>
    <cellStyle name="20% - 강조색4 2 16" xfId="690" xr:uid="{9616BB73-037F-48D7-97CA-6072EE0E999B}"/>
    <cellStyle name="20% - 강조색4 2 17" xfId="691" xr:uid="{3CCE7AC3-2CD9-4100-A187-AAAA6CAD8180}"/>
    <cellStyle name="20% - 강조색4 2 18" xfId="692" xr:uid="{E6C2A9D6-26C3-47A7-8DC2-5DA384AFF23D}"/>
    <cellStyle name="20% - 강조색4 2 2" xfId="693" xr:uid="{5E2400C0-5AA7-4B4B-BFBC-A1F19AD59308}"/>
    <cellStyle name="20% - 강조색4 2 2 2" xfId="694" xr:uid="{C35C38D2-3269-4826-BC7F-62B10B723250}"/>
    <cellStyle name="20% - 강조색4 2 3" xfId="695" xr:uid="{612AFCDE-933F-49A7-8072-330F230B590E}"/>
    <cellStyle name="20% - 강조색4 2 4" xfId="696" xr:uid="{244EF737-7E55-4A3A-BA18-588ABAFC6420}"/>
    <cellStyle name="20% - 강조색4 2 5" xfId="697" xr:uid="{B6B465E8-8A8D-4688-AC6E-FBD3C496F9B4}"/>
    <cellStyle name="20% - 강조색4 2 6" xfId="698" xr:uid="{C40C3EB7-619B-43A3-8C08-3A2B98961AB6}"/>
    <cellStyle name="20% - 강조색4 2 7" xfId="699" xr:uid="{24455A43-3C13-43C6-9057-91001159CFA6}"/>
    <cellStyle name="20% - 강조색4 2 8" xfId="700" xr:uid="{05943256-A068-413B-B18A-13C36306928F}"/>
    <cellStyle name="20% - 강조색4 2 9" xfId="701" xr:uid="{19D64158-91DB-4E86-9821-EEBB04EF19E6}"/>
    <cellStyle name="20% - 강조색4 3" xfId="702" xr:uid="{28728B42-D8BB-430A-B1A5-F21B5830DA27}"/>
    <cellStyle name="20% - 강조색4 3 2" xfId="703" xr:uid="{80A90FC8-D0FA-42FE-908F-C78DE5BE3EA0}"/>
    <cellStyle name="20% - 강조색4 3 2 2" xfId="704" xr:uid="{73930D74-49B2-4321-8AFD-5F2F761F0788}"/>
    <cellStyle name="20% - 강조색4 3 3" xfId="705" xr:uid="{8BC9B1BA-CCAE-4C32-ABB4-5140AD0935B0}"/>
    <cellStyle name="20% - 강조색4 4" xfId="706" xr:uid="{F77E21A1-5030-4724-A518-55DF6FB44BDE}"/>
    <cellStyle name="20% - 강조색4 4 2" xfId="707" xr:uid="{A24DD7DB-1FCF-4AF4-9779-21447B930479}"/>
    <cellStyle name="20% - 강조색4 5" xfId="708" xr:uid="{29196BF4-72B7-4841-86C6-A0B8271FA0A8}"/>
    <cellStyle name="20% - 강조색4 6" xfId="709" xr:uid="{EC3A8C78-C23A-400B-8604-F76F894D9FEE}"/>
    <cellStyle name="20% - 강조색4 7" xfId="710" xr:uid="{721B638F-877A-4A75-B688-FA6778759329}"/>
    <cellStyle name="20% - 강조색4 8" xfId="711" xr:uid="{8C2FDA73-421A-4C9C-AF88-13798F9C1D2A}"/>
    <cellStyle name="20% - 강조색4 9" xfId="712" xr:uid="{16EE2413-F3EB-4286-9BC1-09C7F2EE614F}"/>
    <cellStyle name="20% - 강조색5 10" xfId="713" xr:uid="{DE9B9492-B022-4AC6-A11B-A7046F7EE530}"/>
    <cellStyle name="20% - 강조색5 11" xfId="714" xr:uid="{AC759102-2061-4CFC-8284-E060B2F2145A}"/>
    <cellStyle name="20% - 강조색5 12" xfId="715" xr:uid="{62A32F95-F010-45EC-A148-66A73C2051D5}"/>
    <cellStyle name="20% - 강조색5 13" xfId="716" xr:uid="{EB3D4BF0-D50A-493A-BD68-B5DFEE103288}"/>
    <cellStyle name="20% - 강조색5 14" xfId="717" xr:uid="{345D9B3A-4C2E-4482-A1D5-8203433DDCDF}"/>
    <cellStyle name="20% - 강조색5 15" xfId="718" xr:uid="{B37D0E15-0700-4E44-9497-86A3CC195006}"/>
    <cellStyle name="20% - 강조색5 16" xfId="719" xr:uid="{F19F3496-93FA-40B0-82CC-AFD2E0934321}"/>
    <cellStyle name="20% - 강조색5 17" xfId="720" xr:uid="{14716CC2-471B-4F5C-BEA8-BD40646D1CB8}"/>
    <cellStyle name="20% - 강조색5 18" xfId="721" xr:uid="{49138C17-80F8-49D7-87E8-AB9E72C84D81}"/>
    <cellStyle name="20% - 강조색5 19" xfId="722" xr:uid="{169D6FAA-30A1-4486-A7DB-F8EC0A438331}"/>
    <cellStyle name="20% - 강조색5 2" xfId="723" xr:uid="{748ABE81-87EE-4E6C-B18D-461FC8524A9A}"/>
    <cellStyle name="20% - 강조색5 2 10" xfId="724" xr:uid="{DD1030A8-7E55-4806-A96D-2105053ECA3F}"/>
    <cellStyle name="20% - 강조색5 2 11" xfId="725" xr:uid="{7C8A2AEB-3CA0-4E78-8B50-CABA5A2FB81F}"/>
    <cellStyle name="20% - 강조색5 2 12" xfId="726" xr:uid="{E28A1C0C-C365-45D2-B643-6904523BAAEE}"/>
    <cellStyle name="20% - 강조색5 2 13" xfId="727" xr:uid="{421212E4-B39B-4ADA-B56E-02C317E4683D}"/>
    <cellStyle name="20% - 강조색5 2 14" xfId="728" xr:uid="{FCD9FCAC-7359-46D0-8029-0E7E7DA56056}"/>
    <cellStyle name="20% - 강조색5 2 15" xfId="729" xr:uid="{829643DF-26B0-49FB-90D0-9CC4439114DA}"/>
    <cellStyle name="20% - 강조색5 2 16" xfId="730" xr:uid="{28FF25CF-2DAF-48DF-B90D-46D75A0DDD0F}"/>
    <cellStyle name="20% - 강조색5 2 17" xfId="731" xr:uid="{6091DD11-4B52-4B7A-87B8-F608C2B8E7E6}"/>
    <cellStyle name="20% - 강조색5 2 18" xfId="732" xr:uid="{2C3035E0-940C-4FC7-8E79-75587DD6C07D}"/>
    <cellStyle name="20% - 강조색5 2 2" xfId="733" xr:uid="{D326A76B-BAC9-48CD-A9DC-42995642C523}"/>
    <cellStyle name="20% - 강조색5 2 2 2" xfId="734" xr:uid="{6707F4AE-C493-48C6-A71F-62DC26712C36}"/>
    <cellStyle name="20% - 강조색5 2 3" xfId="735" xr:uid="{FCF5AE49-1595-4C6C-8274-E8E279666005}"/>
    <cellStyle name="20% - 강조색5 2 4" xfId="736" xr:uid="{5E400DEC-A462-413B-8A64-83EF67563DDE}"/>
    <cellStyle name="20% - 강조색5 2 5" xfId="737" xr:uid="{83DB1A17-5177-4313-9900-5A3AFD301161}"/>
    <cellStyle name="20% - 강조색5 2 6" xfId="738" xr:uid="{3A8EBD06-5A19-4021-98BB-9E07C2292273}"/>
    <cellStyle name="20% - 강조색5 2 7" xfId="739" xr:uid="{1B9A9762-6D43-4FED-8A62-4E3466027D8D}"/>
    <cellStyle name="20% - 강조색5 2 8" xfId="740" xr:uid="{C9FF3029-82BB-4258-B2CC-9AB9EFF136EA}"/>
    <cellStyle name="20% - 강조색5 2 9" xfId="741" xr:uid="{19AED3FC-CF3B-4173-90C1-99713E8F68D9}"/>
    <cellStyle name="20% - 강조색5 3" xfId="742" xr:uid="{1AC6A641-09A2-4545-A30F-AB2A4EECC87D}"/>
    <cellStyle name="20% - 강조색5 3 2" xfId="743" xr:uid="{460BFB70-75C6-46B0-AA84-830753EB70C2}"/>
    <cellStyle name="20% - 강조색5 3 2 2" xfId="744" xr:uid="{56AA13DE-452E-406C-AB8F-1FF35DFB4E54}"/>
    <cellStyle name="20% - 강조색5 3 3" xfId="745" xr:uid="{3C0AB67B-9153-4D1A-B807-EB94EA3F50A6}"/>
    <cellStyle name="20% - 강조색5 4" xfId="746" xr:uid="{DCD7AC92-6AFB-41CB-A0A2-54B512BA1D43}"/>
    <cellStyle name="20% - 강조색5 4 2" xfId="747" xr:uid="{0C7F4130-5B4A-4C16-AC2D-88C46FD2C803}"/>
    <cellStyle name="20% - 강조색5 5" xfId="748" xr:uid="{92919A2C-3AD7-4CDC-8906-DBE94CB70030}"/>
    <cellStyle name="20% - 강조색5 6" xfId="749" xr:uid="{6CE3EC33-1ED9-4C44-A379-0028D32879BE}"/>
    <cellStyle name="20% - 강조색5 7" xfId="750" xr:uid="{F2D239A1-BAF2-463A-941F-087B4370B181}"/>
    <cellStyle name="20% - 강조색5 8" xfId="751" xr:uid="{469D32A1-24BF-40D0-AA00-C06BA04ECD73}"/>
    <cellStyle name="20% - 강조색5 9" xfId="752" xr:uid="{F0DD8D08-A180-4C33-AF04-7AF833696C93}"/>
    <cellStyle name="20% - 강조색6 10" xfId="753" xr:uid="{8AB79AA9-C4DA-4C01-BA1F-D2940B28129C}"/>
    <cellStyle name="20% - 강조색6 11" xfId="754" xr:uid="{5B9234EE-4DAB-4677-839C-7256DAA6429F}"/>
    <cellStyle name="20% - 강조색6 12" xfId="755" xr:uid="{2AD84DE9-1B78-4D6B-96AB-0504B32DCDA1}"/>
    <cellStyle name="20% - 강조색6 13" xfId="756" xr:uid="{8C5959B4-FCFE-48F6-BDA5-B1204F819F58}"/>
    <cellStyle name="20% - 강조색6 14" xfId="757" xr:uid="{4124BEB8-BA00-45D4-8399-0998CAF21E9B}"/>
    <cellStyle name="20% - 강조색6 15" xfId="758" xr:uid="{2F813D32-33ED-44A5-A051-DF7FE0E84E51}"/>
    <cellStyle name="20% - 강조색6 16" xfId="759" xr:uid="{D6A55456-0C8C-45D1-9546-17B8F9D144F1}"/>
    <cellStyle name="20% - 강조색6 17" xfId="760" xr:uid="{1D0973A1-9C79-4A0A-8733-1D992CA9825C}"/>
    <cellStyle name="20% - 강조색6 18" xfId="761" xr:uid="{146A2A43-5D44-47C5-8828-D2489D5F8635}"/>
    <cellStyle name="20% - 강조색6 19" xfId="762" xr:uid="{02DC159E-2A11-44DC-8688-DBAC446CA1C4}"/>
    <cellStyle name="20% - 강조색6 2" xfId="763" xr:uid="{B45E3F77-F43B-49BA-9126-D0CF871B49F8}"/>
    <cellStyle name="20% - 강조색6 2 10" xfId="764" xr:uid="{5C86539C-D059-4A8E-8061-AC5D91C540C0}"/>
    <cellStyle name="20% - 강조색6 2 11" xfId="765" xr:uid="{FA0E693A-6E2F-4AEB-8850-599E139829F4}"/>
    <cellStyle name="20% - 강조색6 2 12" xfId="766" xr:uid="{174130FC-53DC-4FE0-8586-5C647B80D7A6}"/>
    <cellStyle name="20% - 강조색6 2 13" xfId="767" xr:uid="{AC21AEE9-6BC9-47B4-94C9-49DF70BF7E7A}"/>
    <cellStyle name="20% - 강조색6 2 14" xfId="768" xr:uid="{EBA57A34-272E-4665-A7E8-8A14FE8C0700}"/>
    <cellStyle name="20% - 강조색6 2 15" xfId="769" xr:uid="{306A7ADD-32B7-4366-8B56-EEEEBFC2CFC4}"/>
    <cellStyle name="20% - 강조색6 2 16" xfId="770" xr:uid="{23C6740F-8008-4F62-AE9A-4CC45BFCCB0A}"/>
    <cellStyle name="20% - 강조색6 2 17" xfId="771" xr:uid="{1C16B294-98D8-4CF9-8FBC-5C692ACD642C}"/>
    <cellStyle name="20% - 강조색6 2 18" xfId="772" xr:uid="{7AA11AC0-8925-4EFD-A103-208C914D205A}"/>
    <cellStyle name="20% - 강조색6 2 2" xfId="773" xr:uid="{A832406A-284B-484F-9287-9DC3059E746D}"/>
    <cellStyle name="20% - 강조색6 2 2 2" xfId="774" xr:uid="{FA086C91-7580-4944-9B89-38127B9A1DB5}"/>
    <cellStyle name="20% - 강조색6 2 3" xfId="775" xr:uid="{D5346600-86E1-4600-BFBA-338BC65D235F}"/>
    <cellStyle name="20% - 강조색6 2 4" xfId="776" xr:uid="{A4E463D4-E197-4421-9EC8-610F2C1FAA28}"/>
    <cellStyle name="20% - 강조색6 2 5" xfId="777" xr:uid="{34FBECA4-80F4-4DD8-9C82-6978DE790F08}"/>
    <cellStyle name="20% - 강조색6 2 6" xfId="778" xr:uid="{F408FA86-1175-4B6F-A1E9-833D272F5D71}"/>
    <cellStyle name="20% - 강조색6 2 7" xfId="779" xr:uid="{DA9A84B4-2F7D-4C1B-A7BB-B5701B804CB2}"/>
    <cellStyle name="20% - 강조색6 2 8" xfId="780" xr:uid="{9B4D1157-83EE-4213-BC11-3341642A1BD1}"/>
    <cellStyle name="20% - 강조색6 2 9" xfId="781" xr:uid="{A9199CFF-3619-4B4F-B280-D9F3333938C0}"/>
    <cellStyle name="20% - 강조색6 3" xfId="782" xr:uid="{78C90F62-77DE-425A-BE63-3D8753DADB51}"/>
    <cellStyle name="20% - 강조색6 3 2" xfId="783" xr:uid="{58E2FFF4-1884-485A-B3B7-3AABF3381A2D}"/>
    <cellStyle name="20% - 강조색6 3 2 2" xfId="784" xr:uid="{C4D64913-ACAB-4649-A747-BA02D3D1FD57}"/>
    <cellStyle name="20% - 강조색6 3 3" xfId="785" xr:uid="{05A549EB-B9E4-4FA7-83ED-C6A34122C0C5}"/>
    <cellStyle name="20% - 강조색6 4" xfId="786" xr:uid="{3B756BC5-B789-4613-8CEB-A766ADDE5358}"/>
    <cellStyle name="20% - 강조색6 4 2" xfId="787" xr:uid="{F00CEF8A-451B-48CF-8251-1C733480CFF5}"/>
    <cellStyle name="20% - 강조색6 5" xfId="788" xr:uid="{A5BC5C36-D132-4ED1-9873-394C33C8034B}"/>
    <cellStyle name="20% - 강조색6 6" xfId="789" xr:uid="{7D832678-38D1-4C48-A266-B3AEE8BAB3B1}"/>
    <cellStyle name="20% - 강조색6 7" xfId="790" xr:uid="{B73F26C3-99EC-4D2C-9784-91F77D8041E9}"/>
    <cellStyle name="20% - 강조색6 8" xfId="791" xr:uid="{D6BD385C-553F-4772-A68B-35AAC92210A0}"/>
    <cellStyle name="20% - 강조색6 9" xfId="792" xr:uid="{424CF4DC-31D8-467C-A7A2-8EA42117AE3A}"/>
    <cellStyle name="40% - 강조색1 10" xfId="793" xr:uid="{599D67CA-77C7-4F7E-A270-B6E0D21CD00A}"/>
    <cellStyle name="40% - 강조색1 11" xfId="794" xr:uid="{9F61690E-CA0E-40F4-A863-925BA42C5B00}"/>
    <cellStyle name="40% - 강조색1 12" xfId="795" xr:uid="{2472F47E-DFBB-4D53-A4C7-7FB329E40922}"/>
    <cellStyle name="40% - 강조색1 13" xfId="796" xr:uid="{1856FDE3-6423-41BB-AF9A-E79EA6539205}"/>
    <cellStyle name="40% - 강조색1 14" xfId="797" xr:uid="{F6E7AC3A-48A7-4F68-A288-0174C966F2EA}"/>
    <cellStyle name="40% - 강조색1 15" xfId="798" xr:uid="{B2633EF5-3015-4BE3-BA12-0C4AEE50D800}"/>
    <cellStyle name="40% - 강조색1 16" xfId="799" xr:uid="{43D044A8-CB1C-431F-A8E3-7A1594ADB8F5}"/>
    <cellStyle name="40% - 강조색1 17" xfId="800" xr:uid="{BA748A21-C882-42A5-BA4F-81468A06639C}"/>
    <cellStyle name="40% - 강조색1 18" xfId="801" xr:uid="{167432C2-3D72-49FB-A207-CB2F4C440E77}"/>
    <cellStyle name="40% - 강조색1 19" xfId="802" xr:uid="{DBD06379-6D07-4D84-AE07-7280E5D8A9FB}"/>
    <cellStyle name="40% - 강조색1 2" xfId="803" xr:uid="{921F00C2-07B5-43AF-A6C9-735BFC7227EF}"/>
    <cellStyle name="40% - 강조색1 2 10" xfId="804" xr:uid="{149768E2-9585-43BF-8C0D-E43E93D2C686}"/>
    <cellStyle name="40% - 강조색1 2 11" xfId="805" xr:uid="{C7816BEE-9DAD-4897-9BE7-43A78094BEA9}"/>
    <cellStyle name="40% - 강조색1 2 12" xfId="806" xr:uid="{73B407AB-C12F-403F-BDB2-6D0A676E439F}"/>
    <cellStyle name="40% - 강조색1 2 13" xfId="807" xr:uid="{CF78AE27-59A6-42E2-8D98-D06D7A5F7544}"/>
    <cellStyle name="40% - 강조색1 2 14" xfId="808" xr:uid="{2FA7FBBE-3682-45C4-B482-D57F82FC2195}"/>
    <cellStyle name="40% - 강조색1 2 15" xfId="809" xr:uid="{91130384-13A6-42ED-8384-63ABB255F555}"/>
    <cellStyle name="40% - 강조색1 2 16" xfId="810" xr:uid="{86705A5A-16FD-4369-9D22-06ED7DBCC7BA}"/>
    <cellStyle name="40% - 강조색1 2 17" xfId="811" xr:uid="{3D7558D6-CFFC-45A8-8673-9BC678FA6498}"/>
    <cellStyle name="40% - 강조색1 2 18" xfId="812" xr:uid="{6179BE09-46BE-458E-98FA-E1283C5704F4}"/>
    <cellStyle name="40% - 강조색1 2 2" xfId="813" xr:uid="{0A1CBE9B-6455-4B86-9DC4-DB814C78B13C}"/>
    <cellStyle name="40% - 강조색1 2 2 2" xfId="814" xr:uid="{ED51452C-A023-40BE-98D9-DB54D97ED230}"/>
    <cellStyle name="40% - 강조색1 2 3" xfId="815" xr:uid="{FB4229C7-F6AE-4438-8E65-DCE51F1B6BF8}"/>
    <cellStyle name="40% - 강조색1 2 4" xfId="816" xr:uid="{C5A05494-CB8E-43AC-AA9A-740332BFCF1A}"/>
    <cellStyle name="40% - 강조색1 2 5" xfId="817" xr:uid="{6A1027AD-8247-4738-AAB8-783242CB3067}"/>
    <cellStyle name="40% - 강조색1 2 6" xfId="818" xr:uid="{FAB8458C-12DD-4062-BBFD-FD2D06537001}"/>
    <cellStyle name="40% - 강조색1 2 7" xfId="819" xr:uid="{81698B16-86F6-4C7A-A647-D64A113073F1}"/>
    <cellStyle name="40% - 강조색1 2 8" xfId="820" xr:uid="{FCE36B5C-520E-4F3F-9F64-D2846837D388}"/>
    <cellStyle name="40% - 강조색1 2 9" xfId="821" xr:uid="{2CD7A6AA-D58C-41B4-BEA3-54EB58194616}"/>
    <cellStyle name="40% - 강조색1 3" xfId="822" xr:uid="{F1103762-DF5F-4D24-9F61-F291B48A1BDA}"/>
    <cellStyle name="40% - 강조색1 3 2" xfId="823" xr:uid="{61D65EDE-D9BF-4773-9EBE-10409FA9A39E}"/>
    <cellStyle name="40% - 강조색1 3 2 2" xfId="824" xr:uid="{4E259DAC-AA5C-4C89-84A1-C1348335F035}"/>
    <cellStyle name="40% - 강조색1 3 3" xfId="825" xr:uid="{74D182BB-D459-4DDA-914D-F03D568A19F1}"/>
    <cellStyle name="40% - 강조색1 4" xfId="826" xr:uid="{CC8291D3-DDA0-40C3-966E-A386FFEFD304}"/>
    <cellStyle name="40% - 강조색1 4 2" xfId="827" xr:uid="{EEB2B9F4-4E65-41B1-A520-49CF528F7AD3}"/>
    <cellStyle name="40% - 강조색1 5" xfId="828" xr:uid="{EB33AC85-214B-43B1-8D30-638973B1D542}"/>
    <cellStyle name="40% - 강조색1 6" xfId="829" xr:uid="{F8DBB5B5-0508-4B3B-A10E-806E8159CC7E}"/>
    <cellStyle name="40% - 강조색1 7" xfId="830" xr:uid="{F5C7A9DD-F215-4565-9645-C5CC48BF1D1A}"/>
    <cellStyle name="40% - 강조색1 8" xfId="831" xr:uid="{3CFDE49E-A523-486E-A23D-C7CA4B31F107}"/>
    <cellStyle name="40% - 강조색1 9" xfId="832" xr:uid="{AB90CC2B-AEC2-40CD-ACE5-733A2C193497}"/>
    <cellStyle name="40% - 강조색2 10" xfId="833" xr:uid="{5743FB75-E81C-4821-BA0E-0E0178C9DC3F}"/>
    <cellStyle name="40% - 강조색2 11" xfId="834" xr:uid="{B5892F6C-0BCE-4C73-9558-19E19153B7DC}"/>
    <cellStyle name="40% - 강조색2 12" xfId="835" xr:uid="{B3ACCDBE-3B4C-436C-B50B-D1FE11996DD5}"/>
    <cellStyle name="40% - 강조색2 13" xfId="836" xr:uid="{16996C45-9D33-4056-926B-34A81BE91495}"/>
    <cellStyle name="40% - 강조색2 14" xfId="837" xr:uid="{B9B2458E-12A0-4DFF-8617-A85DD74E1D46}"/>
    <cellStyle name="40% - 강조색2 15" xfId="838" xr:uid="{74B053AF-2586-4D57-B6D1-3C4D3DCDB6DD}"/>
    <cellStyle name="40% - 강조색2 16" xfId="839" xr:uid="{DB309B95-23E0-4FFF-9C53-67A2B73B839E}"/>
    <cellStyle name="40% - 강조색2 17" xfId="840" xr:uid="{81B61740-05E5-40A3-88E6-476391CDF6EE}"/>
    <cellStyle name="40% - 강조색2 18" xfId="841" xr:uid="{C20169BE-BAE9-42D7-A7CD-02A01291252A}"/>
    <cellStyle name="40% - 강조색2 19" xfId="842" xr:uid="{2BAA00FC-3387-476F-A94B-707F6503CCD4}"/>
    <cellStyle name="40% - 강조색2 2" xfId="843" xr:uid="{081E71DD-542F-49E3-B9FB-0529A43783D0}"/>
    <cellStyle name="40% - 강조색2 2 10" xfId="844" xr:uid="{E615A460-32FC-494C-B5E5-B799C4BA55A0}"/>
    <cellStyle name="40% - 강조색2 2 11" xfId="845" xr:uid="{5FF28B50-8940-4296-AE42-B57A29D3875A}"/>
    <cellStyle name="40% - 강조색2 2 12" xfId="846" xr:uid="{2390F751-6234-492A-A6D2-C55F31E72D79}"/>
    <cellStyle name="40% - 강조색2 2 13" xfId="847" xr:uid="{9CB11D7B-2963-43D0-8EAD-2BDD176ED787}"/>
    <cellStyle name="40% - 강조색2 2 14" xfId="848" xr:uid="{354BAFFF-3FF0-47EA-B423-3C9F62362163}"/>
    <cellStyle name="40% - 강조색2 2 15" xfId="849" xr:uid="{D95C1593-8BEF-4865-A584-4A9096FBB14B}"/>
    <cellStyle name="40% - 강조색2 2 16" xfId="850" xr:uid="{FB289ED0-9647-42A0-89F3-E51A3390319D}"/>
    <cellStyle name="40% - 강조색2 2 17" xfId="851" xr:uid="{51EB7FA4-8FBA-4DE9-99AF-3601096C0946}"/>
    <cellStyle name="40% - 강조색2 2 18" xfId="852" xr:uid="{140AD45B-2DAF-43EB-B520-84F8A9358AB7}"/>
    <cellStyle name="40% - 강조색2 2 2" xfId="853" xr:uid="{5B1671B7-356F-4B81-8600-EAD9F8986C5A}"/>
    <cellStyle name="40% - 강조색2 2 2 2" xfId="854" xr:uid="{83C3FAAA-C800-4610-A2B9-308F61AE3FC0}"/>
    <cellStyle name="40% - 강조색2 2 3" xfId="855" xr:uid="{D8DD3132-E293-42EC-A9E6-F953FF705203}"/>
    <cellStyle name="40% - 강조색2 2 4" xfId="856" xr:uid="{F5A25618-CE99-4C1C-9150-E045F09F485A}"/>
    <cellStyle name="40% - 강조색2 2 5" xfId="857" xr:uid="{8B1E5055-968A-44B9-8290-CCA265DE1030}"/>
    <cellStyle name="40% - 강조색2 2 6" xfId="858" xr:uid="{4ADE1839-299B-4173-AC68-47B76ACB74CE}"/>
    <cellStyle name="40% - 강조색2 2 7" xfId="859" xr:uid="{8F8A899C-1722-49D1-87BA-546E624B8457}"/>
    <cellStyle name="40% - 강조색2 2 8" xfId="860" xr:uid="{5F9FDE07-8A17-4494-8D33-F423660D251F}"/>
    <cellStyle name="40% - 강조색2 2 9" xfId="861" xr:uid="{500BE843-23F8-4AD5-ADC0-F4E893019809}"/>
    <cellStyle name="40% - 강조색2 3" xfId="862" xr:uid="{7406FE3B-8CE7-446A-8EC0-3CB3CBA874A8}"/>
    <cellStyle name="40% - 강조색2 3 2" xfId="863" xr:uid="{F654B608-E6FE-4770-866C-8BFA4969CC14}"/>
    <cellStyle name="40% - 강조색2 3 2 2" xfId="864" xr:uid="{8AC182AF-6C6E-4285-B68E-FEE9546CAC44}"/>
    <cellStyle name="40% - 강조색2 3 3" xfId="865" xr:uid="{13F18FF6-8171-426D-BDA3-6406B29DB83F}"/>
    <cellStyle name="40% - 강조색2 4" xfId="866" xr:uid="{4D298C4A-B3D1-4D20-BCEB-885D89A23487}"/>
    <cellStyle name="40% - 강조색2 4 2" xfId="867" xr:uid="{7AFB76E1-C449-4CEC-92CB-6E64C39D94CE}"/>
    <cellStyle name="40% - 강조색2 5" xfId="868" xr:uid="{7ED46463-0929-4768-8EB2-5C64B7161C90}"/>
    <cellStyle name="40% - 강조색2 6" xfId="869" xr:uid="{25EB322C-85BF-42A9-B869-F26B9EF9044F}"/>
    <cellStyle name="40% - 강조색2 7" xfId="870" xr:uid="{A9F9F0C7-DB8A-403B-A5B4-B169F2A3E7BE}"/>
    <cellStyle name="40% - 강조색2 8" xfId="871" xr:uid="{1EDC6729-059D-474E-9C55-4E1170E29560}"/>
    <cellStyle name="40% - 강조색2 9" xfId="872" xr:uid="{409E9B6A-B2C3-4C8C-A08E-CD20972F1D0B}"/>
    <cellStyle name="40% - 강조색3 10" xfId="873" xr:uid="{02E5386F-195A-424E-B564-A5F03BD40290}"/>
    <cellStyle name="40% - 강조색3 11" xfId="874" xr:uid="{A65B059D-16F3-4424-BA5E-E038694DADA4}"/>
    <cellStyle name="40% - 강조색3 12" xfId="875" xr:uid="{95EAEFFD-F4B6-4E22-BC99-208EB4FB4FBC}"/>
    <cellStyle name="40% - 강조색3 13" xfId="876" xr:uid="{0BA29AF4-EC57-45B1-992C-6C1940031CD8}"/>
    <cellStyle name="40% - 강조색3 14" xfId="877" xr:uid="{813153F7-6E7D-4D58-B48B-F6628BBC97E9}"/>
    <cellStyle name="40% - 강조색3 15" xfId="878" xr:uid="{5E215EE9-F7B8-43DF-88EE-D5C336373F49}"/>
    <cellStyle name="40% - 강조색3 16" xfId="879" xr:uid="{45769110-BC08-4E1A-A613-12F93FE64DF0}"/>
    <cellStyle name="40% - 강조색3 17" xfId="880" xr:uid="{47F4F363-31C3-4F29-944E-B35CF1050B38}"/>
    <cellStyle name="40% - 강조색3 18" xfId="881" xr:uid="{F701A7EF-6CA7-46A1-901C-0AD11B9E0C4F}"/>
    <cellStyle name="40% - 강조색3 19" xfId="882" xr:uid="{80C3EA06-781E-4039-B7A8-FE2B47A203F6}"/>
    <cellStyle name="40% - 강조색3 2" xfId="883" xr:uid="{5B2B84F1-8329-4CCC-AE7A-78493EE08A0A}"/>
    <cellStyle name="40% - 강조색3 2 10" xfId="884" xr:uid="{040B88A8-9417-4272-80A8-3D455D8F5999}"/>
    <cellStyle name="40% - 강조색3 2 11" xfId="885" xr:uid="{23752D37-1A23-4FBD-B252-6B46F2D10069}"/>
    <cellStyle name="40% - 강조색3 2 12" xfId="886" xr:uid="{25D62F08-CAF3-4FED-B0AC-7C4A3BF0B0E9}"/>
    <cellStyle name="40% - 강조색3 2 13" xfId="887" xr:uid="{AA00FCF7-75EE-4D41-9220-602DDED43F42}"/>
    <cellStyle name="40% - 강조색3 2 14" xfId="888" xr:uid="{AB5B7797-092E-419F-A98E-0824FD238D70}"/>
    <cellStyle name="40% - 강조색3 2 15" xfId="889" xr:uid="{963D5AA5-030B-4E29-A1A5-0BE068B82E73}"/>
    <cellStyle name="40% - 강조색3 2 16" xfId="890" xr:uid="{F5B99419-C1AE-4DCA-A1AC-EF2144399CC5}"/>
    <cellStyle name="40% - 강조색3 2 17" xfId="891" xr:uid="{0124FD65-A3DC-4D80-BDB5-D6428CA30D08}"/>
    <cellStyle name="40% - 강조색3 2 18" xfId="892" xr:uid="{C8512161-D91E-419C-ABAD-5E5E5AB8C19E}"/>
    <cellStyle name="40% - 강조색3 2 2" xfId="893" xr:uid="{932615B0-A7BD-43D9-A78F-BC4343D02266}"/>
    <cellStyle name="40% - 강조색3 2 2 2" xfId="894" xr:uid="{11F08C31-5B18-4860-BF37-48447E9F9D26}"/>
    <cellStyle name="40% - 강조색3 2 3" xfId="895" xr:uid="{2AF1F72B-E853-44CA-A0E1-288D3320E6F2}"/>
    <cellStyle name="40% - 강조색3 2 4" xfId="896" xr:uid="{DF79E901-03FE-403B-87E4-0AF6A00CA2EE}"/>
    <cellStyle name="40% - 강조색3 2 5" xfId="897" xr:uid="{46719B6C-A7C0-4BCC-AC85-3777439D49CA}"/>
    <cellStyle name="40% - 강조색3 2 6" xfId="898" xr:uid="{5654F575-D51C-498C-9B87-4A5FF73D354A}"/>
    <cellStyle name="40% - 강조색3 2 7" xfId="899" xr:uid="{07540F43-1F84-40A5-8191-0B67618CDFF6}"/>
    <cellStyle name="40% - 강조색3 2 8" xfId="900" xr:uid="{C34E04FD-D389-446E-B5BC-A7C37ECF8101}"/>
    <cellStyle name="40% - 강조색3 2 9" xfId="901" xr:uid="{C5A9E327-3838-4514-8FBD-8619B7C94CB4}"/>
    <cellStyle name="40% - 강조색3 3" xfId="902" xr:uid="{474CE10B-C5C1-49D2-96D1-5E0088E23760}"/>
    <cellStyle name="40% - 강조색3 3 2" xfId="903" xr:uid="{9986D5D2-6040-4C66-AABA-6941EBF06945}"/>
    <cellStyle name="40% - 강조색3 3 2 2" xfId="904" xr:uid="{14ECE6A6-3DED-4312-B634-16B704D7F776}"/>
    <cellStyle name="40% - 강조색3 3 3" xfId="905" xr:uid="{18E0B1C4-00FE-4A92-A335-B3407982B7C4}"/>
    <cellStyle name="40% - 강조색3 4" xfId="906" xr:uid="{20A984F1-9F61-429C-9DBF-CE9444D76B54}"/>
    <cellStyle name="40% - 강조색3 4 2" xfId="907" xr:uid="{127B0BC7-0F2C-467F-AFBA-F8017D92FC68}"/>
    <cellStyle name="40% - 강조색3 5" xfId="908" xr:uid="{87390F61-6D7A-4555-974B-BC92BF74C829}"/>
    <cellStyle name="40% - 강조색3 6" xfId="909" xr:uid="{DADB443A-1C78-4A69-9346-4EA8F0CDAC47}"/>
    <cellStyle name="40% - 강조색3 7" xfId="910" xr:uid="{A79A1B79-EE1D-4914-9621-13E51F90F886}"/>
    <cellStyle name="40% - 강조색3 8" xfId="911" xr:uid="{56196DA3-F4D5-4A6F-9490-65CD5D6BAFDC}"/>
    <cellStyle name="40% - 강조색3 9" xfId="912" xr:uid="{61387BAF-E8D3-4A4F-A177-1E80B63A33AD}"/>
    <cellStyle name="40% - 강조색4 10" xfId="913" xr:uid="{FA0DAD0F-C9BD-4A31-95B2-C4E6798CAF9C}"/>
    <cellStyle name="40% - 강조색4 11" xfId="914" xr:uid="{A4524E84-399F-4B65-87AD-2FC7E8EA4CE9}"/>
    <cellStyle name="40% - 강조색4 12" xfId="915" xr:uid="{C617630A-7017-4EDA-AD4C-098FBC64339C}"/>
    <cellStyle name="40% - 강조색4 13" xfId="916" xr:uid="{91E19DED-A5B9-42E2-9C30-EBC9BCACE356}"/>
    <cellStyle name="40% - 강조색4 14" xfId="917" xr:uid="{7F6EFA3F-8ECA-4CF9-9C2A-AA09E7B09CE2}"/>
    <cellStyle name="40% - 강조색4 15" xfId="918" xr:uid="{ADB1AEEE-0AFC-472B-972B-B8EF10D3EE54}"/>
    <cellStyle name="40% - 강조색4 16" xfId="919" xr:uid="{D0A327AA-A3A3-40A4-B7FA-5CB15177F7E4}"/>
    <cellStyle name="40% - 강조색4 17" xfId="920" xr:uid="{7CDBAD54-0399-4DB7-82D5-D170B6FD626E}"/>
    <cellStyle name="40% - 강조색4 18" xfId="921" xr:uid="{8CFC6A5D-6CA3-4117-A5CC-E2E8A63B1B16}"/>
    <cellStyle name="40% - 강조색4 19" xfId="922" xr:uid="{A344F560-B66B-4529-8597-D18E38A972F6}"/>
    <cellStyle name="40% - 강조색4 2" xfId="923" xr:uid="{11B7E084-394C-4F0C-835F-A6A672DDD108}"/>
    <cellStyle name="40% - 강조색4 2 10" xfId="924" xr:uid="{C058D169-82EB-4266-A8CF-C7E7947A656A}"/>
    <cellStyle name="40% - 강조색4 2 11" xfId="925" xr:uid="{6B9DA69B-D3F9-450C-BEA5-480563F77818}"/>
    <cellStyle name="40% - 강조색4 2 12" xfId="926" xr:uid="{76D76973-4046-4216-89A3-3CE9905BBC10}"/>
    <cellStyle name="40% - 강조색4 2 13" xfId="927" xr:uid="{66092A9A-1BBC-499C-A151-CF7F41F51AE9}"/>
    <cellStyle name="40% - 강조색4 2 14" xfId="928" xr:uid="{230BDF05-611F-4184-AEE3-A715C1776D10}"/>
    <cellStyle name="40% - 강조색4 2 15" xfId="929" xr:uid="{3076C284-C9D4-4FE2-83A6-35A2B678FAE2}"/>
    <cellStyle name="40% - 강조색4 2 16" xfId="930" xr:uid="{5E3DE18E-D60A-4081-9681-CC8F01981D02}"/>
    <cellStyle name="40% - 강조색4 2 17" xfId="931" xr:uid="{126EFC36-6753-49DB-89D7-C69BCB7C21B7}"/>
    <cellStyle name="40% - 강조색4 2 18" xfId="932" xr:uid="{9B7D9EFC-130F-464C-A000-B0C0666CB09D}"/>
    <cellStyle name="40% - 강조색4 2 2" xfId="933" xr:uid="{F366400D-BB86-4705-A2D2-98FD2F2B4BF7}"/>
    <cellStyle name="40% - 강조색4 2 2 2" xfId="934" xr:uid="{5EF989C4-4F16-4F49-BDF7-FE7ED1038D7E}"/>
    <cellStyle name="40% - 강조색4 2 3" xfId="935" xr:uid="{5024F6C8-DAD3-44E7-8150-0746890EF314}"/>
    <cellStyle name="40% - 강조색4 2 4" xfId="936" xr:uid="{E6651C06-D1C7-440F-A897-1A563ECC5EBC}"/>
    <cellStyle name="40% - 강조색4 2 5" xfId="937" xr:uid="{E2F01503-E078-4910-A391-4B20E8F75CDF}"/>
    <cellStyle name="40% - 강조색4 2 6" xfId="938" xr:uid="{658EBFBD-E0E0-44B4-B2D9-7FCB5D112340}"/>
    <cellStyle name="40% - 강조색4 2 7" xfId="939" xr:uid="{4C834448-86F6-4D80-B91D-D9FFA2C39115}"/>
    <cellStyle name="40% - 강조색4 2 8" xfId="940" xr:uid="{C92728AF-12F4-414A-A67B-93C468455D45}"/>
    <cellStyle name="40% - 강조색4 2 9" xfId="941" xr:uid="{6F795C92-340C-4BEA-998E-4D85903000F1}"/>
    <cellStyle name="40% - 강조색4 3" xfId="942" xr:uid="{7F0050E1-0D6F-4C16-B12A-DC26FC11EC87}"/>
    <cellStyle name="40% - 강조색4 3 2" xfId="943" xr:uid="{D8D37FFB-36B3-4D81-9D49-9223CA000ADB}"/>
    <cellStyle name="40% - 강조색4 3 2 2" xfId="944" xr:uid="{CFE19545-BE20-434B-A319-51695F428318}"/>
    <cellStyle name="40% - 강조색4 3 3" xfId="945" xr:uid="{9C0EEED1-2716-4663-AF14-9B4BD8C8663A}"/>
    <cellStyle name="40% - 강조색4 4" xfId="946" xr:uid="{590D8CA5-6FB4-4114-B15C-0AC595BBC1A5}"/>
    <cellStyle name="40% - 강조색4 4 2" xfId="947" xr:uid="{75003C6E-4A3F-48A3-9231-466D2CF65864}"/>
    <cellStyle name="40% - 강조색4 5" xfId="948" xr:uid="{838FC107-9E39-408A-B746-6377FBF0188B}"/>
    <cellStyle name="40% - 강조색4 6" xfId="949" xr:uid="{F7B79050-0267-461C-AD26-F220AD5B768F}"/>
    <cellStyle name="40% - 강조색4 7" xfId="950" xr:uid="{7F8A926E-AC6D-4FAE-8675-A7A66AFF34B5}"/>
    <cellStyle name="40% - 강조색4 8" xfId="951" xr:uid="{DEFB2A85-1EBD-4699-9615-51FB0916FDCC}"/>
    <cellStyle name="40% - 강조색4 9" xfId="952" xr:uid="{EB51039D-DE11-4B7A-8663-027395442D51}"/>
    <cellStyle name="40% - 강조색5 10" xfId="953" xr:uid="{BD87C71E-2402-4434-A9CE-04D46E61193B}"/>
    <cellStyle name="40% - 강조색5 11" xfId="954" xr:uid="{59724BD1-3197-487B-848D-EFE8961712A9}"/>
    <cellStyle name="40% - 강조색5 12" xfId="955" xr:uid="{DB815E04-6CA3-4E2E-ACF9-2C3459F3328C}"/>
    <cellStyle name="40% - 강조색5 13" xfId="956" xr:uid="{88344E6E-543A-40A5-BB32-62242B9D434E}"/>
    <cellStyle name="40% - 강조색5 14" xfId="957" xr:uid="{2A4BCD94-8DAC-4A9B-A66F-26D73157324A}"/>
    <cellStyle name="40% - 강조색5 15" xfId="958" xr:uid="{93183B31-DEA8-4996-9886-576870BDD05B}"/>
    <cellStyle name="40% - 강조색5 16" xfId="959" xr:uid="{FD5A5E3F-6DA0-4AB7-A416-ECA6AAF27758}"/>
    <cellStyle name="40% - 강조색5 17" xfId="960" xr:uid="{5D40C45E-8B0D-4171-BC28-7BEF3390AAB9}"/>
    <cellStyle name="40% - 강조색5 18" xfId="961" xr:uid="{054EB796-0F82-4BEA-A3E4-6BF33C07C639}"/>
    <cellStyle name="40% - 강조색5 19" xfId="962" xr:uid="{FCB82D87-3669-4DB3-B585-BAF853BAF002}"/>
    <cellStyle name="40% - 강조색5 2" xfId="963" xr:uid="{4B5A7603-8D24-4784-AA5B-75E5B8E9A4D9}"/>
    <cellStyle name="40% - 강조색5 2 10" xfId="964" xr:uid="{936E2578-9824-4BCA-9156-EF51E81EF7F0}"/>
    <cellStyle name="40% - 강조색5 2 11" xfId="965" xr:uid="{6DCF73DE-4475-4826-9EA5-AF13DE7B929B}"/>
    <cellStyle name="40% - 강조색5 2 12" xfId="966" xr:uid="{A91E2B7D-F18B-4CC0-BCC7-BC392C1FA901}"/>
    <cellStyle name="40% - 강조색5 2 13" xfId="967" xr:uid="{D5A62D7B-D72A-4008-AA18-831DED2358DC}"/>
    <cellStyle name="40% - 강조색5 2 14" xfId="968" xr:uid="{9941FFF1-3189-4F5D-B036-C8C959569B6C}"/>
    <cellStyle name="40% - 강조색5 2 15" xfId="969" xr:uid="{494836F1-7642-4ECB-8DEC-EC9ED2AEDFF4}"/>
    <cellStyle name="40% - 강조색5 2 16" xfId="970" xr:uid="{C4F7C2C4-CA02-472D-828C-FF2CFD656690}"/>
    <cellStyle name="40% - 강조색5 2 17" xfId="971" xr:uid="{786C3467-9D0E-4F27-BAEA-02C23FCE2246}"/>
    <cellStyle name="40% - 강조색5 2 18" xfId="972" xr:uid="{22CEE008-509A-406D-918F-E855353021EF}"/>
    <cellStyle name="40% - 강조색5 2 2" xfId="973" xr:uid="{98458BC6-0CFA-4257-AE5C-B58D8C559CA7}"/>
    <cellStyle name="40% - 강조색5 2 2 2" xfId="974" xr:uid="{D591EF7B-BBC4-4EC0-A741-98DA69E39218}"/>
    <cellStyle name="40% - 강조색5 2 3" xfId="975" xr:uid="{142CFCDF-4D4A-46BD-AE51-AC1FBBA1B217}"/>
    <cellStyle name="40% - 강조색5 2 4" xfId="976" xr:uid="{F7BE047C-76B7-4ADC-9CE1-E509766DB8C4}"/>
    <cellStyle name="40% - 강조색5 2 5" xfId="977" xr:uid="{74C3D432-C9A3-44B5-BBBA-80FB9ADF95B2}"/>
    <cellStyle name="40% - 강조색5 2 6" xfId="978" xr:uid="{8132A482-2B18-4953-B3BD-A39E16D28401}"/>
    <cellStyle name="40% - 강조색5 2 7" xfId="979" xr:uid="{2F381CE8-4F84-4113-94F8-0E6A17D6A164}"/>
    <cellStyle name="40% - 강조색5 2 8" xfId="980" xr:uid="{65059268-F7F8-41B7-B6BD-6801E71756EE}"/>
    <cellStyle name="40% - 강조색5 2 9" xfId="981" xr:uid="{8BB3D554-A4D3-4F8E-8758-E1FBD57DA5F3}"/>
    <cellStyle name="40% - 강조색5 3" xfId="982" xr:uid="{A508CDC8-5CA2-4A76-9065-096CE3F09FD9}"/>
    <cellStyle name="40% - 강조색5 3 2" xfId="983" xr:uid="{F487834A-528A-4769-B778-4F7850FF4439}"/>
    <cellStyle name="40% - 강조색5 3 2 2" xfId="984" xr:uid="{358A1572-4E56-4D72-8702-FEE85DD23215}"/>
    <cellStyle name="40% - 강조색5 3 3" xfId="985" xr:uid="{341C01FF-CF5C-4342-B9D2-973AFC81B0F3}"/>
    <cellStyle name="40% - 강조색5 4" xfId="986" xr:uid="{03B2D453-2DDF-43B3-A759-574131767B5F}"/>
    <cellStyle name="40% - 강조색5 4 2" xfId="987" xr:uid="{A03AC44F-7D92-4DD3-9815-35B8DD1947FF}"/>
    <cellStyle name="40% - 강조색5 5" xfId="988" xr:uid="{ACD84920-D117-4CFB-AB2E-0E3D7B08D42F}"/>
    <cellStyle name="40% - 강조색5 6" xfId="989" xr:uid="{EDDADBE3-E112-462E-BD20-E92F592125DE}"/>
    <cellStyle name="40% - 강조색5 7" xfId="990" xr:uid="{E40C94C8-5084-4122-B9B1-671DC61B90C0}"/>
    <cellStyle name="40% - 강조색5 8" xfId="991" xr:uid="{4AB9954D-8006-4D3A-B7A8-0AD2E1366C18}"/>
    <cellStyle name="40% - 강조색5 9" xfId="992" xr:uid="{82376538-4918-43C3-8B9E-9BE20DF60E2A}"/>
    <cellStyle name="40% - 강조색6 10" xfId="993" xr:uid="{CBD9BCBF-1C2B-494A-B21C-DD3D4715ACB4}"/>
    <cellStyle name="40% - 강조색6 11" xfId="994" xr:uid="{5715E217-77FE-4A6C-87C5-6E366C39A51D}"/>
    <cellStyle name="40% - 강조색6 12" xfId="995" xr:uid="{E98B525C-8556-489F-ADC7-861474413EDC}"/>
    <cellStyle name="40% - 강조색6 13" xfId="996" xr:uid="{5A13C73A-506D-4B17-9F89-E2A98BDFCAB4}"/>
    <cellStyle name="40% - 강조색6 14" xfId="997" xr:uid="{1392D359-D699-4B8A-901D-39B118C2D6CC}"/>
    <cellStyle name="40% - 강조색6 15" xfId="998" xr:uid="{E1B6EB5F-F3F5-4CE0-A79A-2D4020A496F9}"/>
    <cellStyle name="40% - 강조색6 16" xfId="999" xr:uid="{CC438361-C3EA-4ABE-A672-1B6CE5BB957F}"/>
    <cellStyle name="40% - 강조색6 17" xfId="1000" xr:uid="{30F955FB-EC69-4F39-A1A3-60526688561E}"/>
    <cellStyle name="40% - 강조색6 18" xfId="1001" xr:uid="{D4696D4C-96BE-4414-ABAE-90717953DBA4}"/>
    <cellStyle name="40% - 강조색6 19" xfId="1002" xr:uid="{B48B222B-7B70-43E5-8ED1-34830711C53A}"/>
    <cellStyle name="40% - 강조색6 2" xfId="1003" xr:uid="{632BED90-FDCE-4347-8890-B895EF61BAA6}"/>
    <cellStyle name="40% - 강조색6 2 10" xfId="1004" xr:uid="{52FE5867-1D72-4E3A-8366-7129CEC98E95}"/>
    <cellStyle name="40% - 강조색6 2 11" xfId="1005" xr:uid="{8FA65688-ACD0-4F29-BC46-F0C8B6EEBC6F}"/>
    <cellStyle name="40% - 강조색6 2 12" xfId="1006" xr:uid="{94CDA733-CF5C-4646-8311-33E912D0BE9E}"/>
    <cellStyle name="40% - 강조색6 2 13" xfId="1007" xr:uid="{1B97D0E6-D5EC-4106-95D4-AB45C16E8D68}"/>
    <cellStyle name="40% - 강조색6 2 14" xfId="1008" xr:uid="{5BF683DA-F191-4735-8E3C-7F2E0E2CF2F1}"/>
    <cellStyle name="40% - 강조색6 2 15" xfId="1009" xr:uid="{5FD5E4B1-E7F3-4F91-8384-D7C92B50D8F1}"/>
    <cellStyle name="40% - 강조색6 2 16" xfId="1010" xr:uid="{E76DFC10-20BB-4067-8CB2-0674A0FFD29C}"/>
    <cellStyle name="40% - 강조색6 2 17" xfId="1011" xr:uid="{4D3DE893-8B61-40D1-9CDA-50C937190782}"/>
    <cellStyle name="40% - 강조색6 2 18" xfId="1012" xr:uid="{04D6876E-4C8E-4353-8C5A-22611A3FD1CB}"/>
    <cellStyle name="40% - 강조색6 2 2" xfId="1013" xr:uid="{55AE24D1-776E-49A6-81AA-5DB959F7F8B9}"/>
    <cellStyle name="40% - 강조색6 2 2 2" xfId="1014" xr:uid="{314E916D-1858-4CD9-9521-82B7ACE8E086}"/>
    <cellStyle name="40% - 강조색6 2 3" xfId="1015" xr:uid="{9A7BC17E-9BBC-4696-926B-883B7E0472A5}"/>
    <cellStyle name="40% - 강조색6 2 4" xfId="1016" xr:uid="{8B6B0E63-5537-4E35-AED8-B4C714E2E62F}"/>
    <cellStyle name="40% - 강조색6 2 5" xfId="1017" xr:uid="{DDC78B52-9C06-45C1-91DC-4AE800903015}"/>
    <cellStyle name="40% - 강조색6 2 6" xfId="1018" xr:uid="{1FDADDB6-F58B-477A-84C1-D4C87C80DDCC}"/>
    <cellStyle name="40% - 강조색6 2 7" xfId="1019" xr:uid="{DE27CCB9-3598-4B05-905F-5F109D4990D0}"/>
    <cellStyle name="40% - 강조색6 2 8" xfId="1020" xr:uid="{C3DBF880-AB7E-4634-8291-FD1838697522}"/>
    <cellStyle name="40% - 강조색6 2 9" xfId="1021" xr:uid="{7B7D4A5A-1AC3-4B11-BED8-9A721B7A045E}"/>
    <cellStyle name="40% - 강조색6 3" xfId="1022" xr:uid="{B2D34F22-B904-4E7F-81B8-761747A76297}"/>
    <cellStyle name="40% - 강조색6 3 2" xfId="1023" xr:uid="{E488653F-6C44-471D-A18D-8285DBA4AABC}"/>
    <cellStyle name="40% - 강조색6 3 2 2" xfId="1024" xr:uid="{7C135999-5BFF-4532-A4AA-32032193963C}"/>
    <cellStyle name="40% - 강조색6 3 3" xfId="1025" xr:uid="{0A48C151-F922-4163-B51F-DF54332A8760}"/>
    <cellStyle name="40% - 강조색6 4" xfId="1026" xr:uid="{378C9189-5EF2-4C7E-A272-40B9FC43A6A6}"/>
    <cellStyle name="40% - 강조색6 4 2" xfId="1027" xr:uid="{8D1CF8AB-2085-4866-A417-82016B036F22}"/>
    <cellStyle name="40% - 강조색6 5" xfId="1028" xr:uid="{EE7DF2EF-830A-431A-8124-F5B2F99E09E4}"/>
    <cellStyle name="40% - 강조색6 6" xfId="1029" xr:uid="{584A94C0-6082-46B6-9D92-68F333BFA28A}"/>
    <cellStyle name="40% - 강조색6 7" xfId="1030" xr:uid="{53F60C0D-7BA2-417E-981E-715523CF8D07}"/>
    <cellStyle name="40% - 강조색6 8" xfId="1031" xr:uid="{BB0A19C4-1C68-49C7-9AC2-B38F80B9ADEC}"/>
    <cellStyle name="40% - 강조색6 9" xfId="1032" xr:uid="{F31217A6-E981-4840-9CCD-80E9316DCFF2}"/>
    <cellStyle name="60% - 강조색1 10" xfId="1033" xr:uid="{0B781776-A3CE-49A1-B9FE-5AB5E63CB3F2}"/>
    <cellStyle name="60% - 강조색1 11" xfId="1034" xr:uid="{E3FBB715-ACA7-4565-A966-7678E83CFDB3}"/>
    <cellStyle name="60% - 강조색1 12" xfId="1035" xr:uid="{B5D45F23-D435-4745-9AC9-B740A74C1644}"/>
    <cellStyle name="60% - 강조색1 13" xfId="1036" xr:uid="{88B151A5-4A86-4BD6-BE74-A994C0AC2EB0}"/>
    <cellStyle name="60% - 강조색1 14" xfId="1037" xr:uid="{40449A2C-DD91-4B7B-BB46-69579D5A3E04}"/>
    <cellStyle name="60% - 강조색1 15" xfId="1038" xr:uid="{F1906084-0B7B-4359-88B0-092D9461FDF9}"/>
    <cellStyle name="60% - 강조색1 16" xfId="1039" xr:uid="{1B0DF618-3399-46BA-96E4-6979C0B88870}"/>
    <cellStyle name="60% - 강조색1 17" xfId="1040" xr:uid="{DFFB7A6A-32F5-4280-B6B7-63FA940FF0DB}"/>
    <cellStyle name="60% - 강조색1 18" xfId="1041" xr:uid="{5E7B155F-F52B-4B26-B086-47B18B0DAF1F}"/>
    <cellStyle name="60% - 강조색1 19" xfId="1042" xr:uid="{D17AA7F9-94CE-4574-8AC5-8791563A47AB}"/>
    <cellStyle name="60% - 강조색1 2" xfId="1043" xr:uid="{8BE1CAD2-5788-4642-969B-B11880091D2E}"/>
    <cellStyle name="60% - 강조색1 2 10" xfId="1044" xr:uid="{168EE850-DE22-404F-BFE2-311618ACD7F2}"/>
    <cellStyle name="60% - 강조색1 2 11" xfId="1045" xr:uid="{1645D81F-FFB3-49C4-8C80-C3FB5DBF306B}"/>
    <cellStyle name="60% - 강조색1 2 12" xfId="1046" xr:uid="{2949FE70-4988-4A86-9467-C95C7D449C91}"/>
    <cellStyle name="60% - 강조색1 2 13" xfId="1047" xr:uid="{66459524-4E62-4460-89F1-D39B956AF7B2}"/>
    <cellStyle name="60% - 강조색1 2 14" xfId="1048" xr:uid="{01986B97-6DCA-4E9C-B3E6-E745DD801FAC}"/>
    <cellStyle name="60% - 강조색1 2 15" xfId="1049" xr:uid="{A412CAF7-159D-40DD-AA7C-C85B672A7BB7}"/>
    <cellStyle name="60% - 강조색1 2 16" xfId="1050" xr:uid="{F6464D89-899C-4375-98DD-8F9B99E9CB8A}"/>
    <cellStyle name="60% - 강조색1 2 17" xfId="1051" xr:uid="{4D3CE6D9-716D-4A62-A946-895421027C70}"/>
    <cellStyle name="60% - 강조색1 2 18" xfId="1052" xr:uid="{2248EBB4-D11B-462A-A994-BBFCD9A315D9}"/>
    <cellStyle name="60% - 강조색1 2 2" xfId="1053" xr:uid="{F0D804AA-B2BF-4E56-8185-7AB371E985C0}"/>
    <cellStyle name="60% - 강조색1 2 3" xfId="1054" xr:uid="{CDE772E1-CD46-4ABC-83B9-8C66C49B29B2}"/>
    <cellStyle name="60% - 강조색1 2 4" xfId="1055" xr:uid="{515BDFB9-263F-4522-AA02-411B4AF3C359}"/>
    <cellStyle name="60% - 강조색1 2 5" xfId="1056" xr:uid="{122F6ECC-C0FE-454E-9211-4B45675E53AF}"/>
    <cellStyle name="60% - 강조색1 2 6" xfId="1057" xr:uid="{85A353B5-4C40-4EB5-A0CB-0B5777311726}"/>
    <cellStyle name="60% - 강조색1 2 7" xfId="1058" xr:uid="{1A8F4851-E1EE-4E78-99A1-C17E19646E46}"/>
    <cellStyle name="60% - 강조색1 2 8" xfId="1059" xr:uid="{5951981C-F206-42CE-A817-663287F06779}"/>
    <cellStyle name="60% - 강조색1 2 9" xfId="1060" xr:uid="{BEB09880-59C9-42C9-B1F0-E3E3324816E5}"/>
    <cellStyle name="60% - 강조색1 3" xfId="1061" xr:uid="{F96CEFF4-7AED-4C86-B99E-E3EC07A86EDE}"/>
    <cellStyle name="60% - 강조색1 4" xfId="1062" xr:uid="{3BD10849-E3D9-49D8-A59C-507B572F3DD0}"/>
    <cellStyle name="60% - 강조색1 5" xfId="1063" xr:uid="{72C34A40-A561-4EED-A53F-B83E68A0BF6B}"/>
    <cellStyle name="60% - 강조색1 6" xfId="1064" xr:uid="{E81ABB0C-4B9F-461B-B724-D4614F220948}"/>
    <cellStyle name="60% - 강조색1 7" xfId="1065" xr:uid="{8FD31550-5745-4C6D-AB85-D452D85C045F}"/>
    <cellStyle name="60% - 강조색1 8" xfId="1066" xr:uid="{7CF9BB0C-9E74-4A27-9BE6-8542C967A0A7}"/>
    <cellStyle name="60% - 강조색1 9" xfId="1067" xr:uid="{39D79A76-B84F-4817-914F-EC5C6BCA39B7}"/>
    <cellStyle name="60% - 강조색2 10" xfId="1068" xr:uid="{F1ED2BB9-02E7-49A4-81A1-B7B731126705}"/>
    <cellStyle name="60% - 강조색2 11" xfId="1069" xr:uid="{821BBC41-6F0E-4764-8527-34EB62A4E2E0}"/>
    <cellStyle name="60% - 강조색2 12" xfId="1070" xr:uid="{32BDC51E-9919-43FA-850B-BC0F927E8A70}"/>
    <cellStyle name="60% - 강조색2 13" xfId="1071" xr:uid="{F325FC10-803E-4754-91E6-4A1DA7494644}"/>
    <cellStyle name="60% - 강조색2 14" xfId="1072" xr:uid="{ECD37EE4-C377-482D-896C-8E68F23220B5}"/>
    <cellStyle name="60% - 강조색2 15" xfId="1073" xr:uid="{D5E0B6B9-B23B-4C58-A858-92EC6B9C3582}"/>
    <cellStyle name="60% - 강조색2 16" xfId="1074" xr:uid="{069B866C-420F-4FBF-ABB1-DD6414D9A273}"/>
    <cellStyle name="60% - 강조색2 17" xfId="1075" xr:uid="{8FC6F6F0-C343-47C2-B369-5DE2B42A3B43}"/>
    <cellStyle name="60% - 강조색2 18" xfId="1076" xr:uid="{2ACBA766-19D6-49F1-8B32-D4B23FA9EF32}"/>
    <cellStyle name="60% - 강조색2 19" xfId="1077" xr:uid="{1F56E163-E1AB-4D79-AB1B-98AA07F6D25A}"/>
    <cellStyle name="60% - 강조색2 2" xfId="1078" xr:uid="{DC52E11D-CD52-4CE2-9476-1D2464A70D07}"/>
    <cellStyle name="60% - 강조색2 2 10" xfId="1079" xr:uid="{865F349F-1907-4602-B28F-8DCA8436CA45}"/>
    <cellStyle name="60% - 강조색2 2 11" xfId="1080" xr:uid="{540FB474-B7E3-4F6D-9B38-E9310DE911EA}"/>
    <cellStyle name="60% - 강조색2 2 12" xfId="1081" xr:uid="{D193A3F3-3894-46F7-A251-146C51270D68}"/>
    <cellStyle name="60% - 강조색2 2 13" xfId="1082" xr:uid="{AC694639-4A38-4CFD-A1C1-E681DC97200A}"/>
    <cellStyle name="60% - 강조색2 2 14" xfId="1083" xr:uid="{CBCFDEF0-8874-47ED-B9B4-9075CF2D22C4}"/>
    <cellStyle name="60% - 강조색2 2 15" xfId="1084" xr:uid="{13735A47-41C9-4F7C-924B-572CE575B24D}"/>
    <cellStyle name="60% - 강조색2 2 16" xfId="1085" xr:uid="{BA3B516D-7FC1-4000-BA64-CD273A7F2ACE}"/>
    <cellStyle name="60% - 강조색2 2 17" xfId="1086" xr:uid="{8A14A812-08EE-4397-B4D8-466EA759420E}"/>
    <cellStyle name="60% - 강조색2 2 18" xfId="1087" xr:uid="{FE7DC9A2-275E-4B7C-A0D7-8C4D7225C3E7}"/>
    <cellStyle name="60% - 강조색2 2 2" xfId="1088" xr:uid="{60CD6260-0752-4EA4-A6CA-5A20F7359993}"/>
    <cellStyle name="60% - 강조색2 2 3" xfId="1089" xr:uid="{68CDDE16-E5DC-4F0D-8011-C671437372A3}"/>
    <cellStyle name="60% - 강조색2 2 4" xfId="1090" xr:uid="{3E1A41FE-64A6-4EA0-9C0A-611434758EC4}"/>
    <cellStyle name="60% - 강조색2 2 5" xfId="1091" xr:uid="{5CBBFCE5-6772-4F02-A473-A0D4C569E8F1}"/>
    <cellStyle name="60% - 강조색2 2 6" xfId="1092" xr:uid="{93B24657-8F86-4D60-B864-B4BFB9B1A218}"/>
    <cellStyle name="60% - 강조색2 2 7" xfId="1093" xr:uid="{09A2364F-DF1A-4A7A-A1B3-E042AE06BF82}"/>
    <cellStyle name="60% - 강조색2 2 8" xfId="1094" xr:uid="{69540A60-02CE-45E9-8395-B371290D7E63}"/>
    <cellStyle name="60% - 강조색2 2 9" xfId="1095" xr:uid="{14B37EE8-A097-4351-B207-152AA1472182}"/>
    <cellStyle name="60% - 강조색2 3" xfId="1096" xr:uid="{E5CC089D-889C-4276-A054-126E9A9DA62D}"/>
    <cellStyle name="60% - 강조색2 4" xfId="1097" xr:uid="{29CD7BB5-C24F-4F62-A8AD-D0019C79E74D}"/>
    <cellStyle name="60% - 강조색2 5" xfId="1098" xr:uid="{0D415FEC-3ED5-4157-A551-C25EFA82D15A}"/>
    <cellStyle name="60% - 강조색2 6" xfId="1099" xr:uid="{972E62EB-021E-4B1B-8CC9-A6B76F964489}"/>
    <cellStyle name="60% - 강조색2 7" xfId="1100" xr:uid="{336D0F86-DE9B-40B9-8702-28527409CEE3}"/>
    <cellStyle name="60% - 강조색2 8" xfId="1101" xr:uid="{EF55A8FC-57FE-446A-9412-674B931332C6}"/>
    <cellStyle name="60% - 강조색2 9" xfId="1102" xr:uid="{16CF1789-DF78-4C98-A4D2-BA4DB17F2B39}"/>
    <cellStyle name="60% - 강조색3 10" xfId="1103" xr:uid="{D4F31C93-81D8-46C5-A362-EFB5FBCCC5AB}"/>
    <cellStyle name="60% - 강조색3 11" xfId="1104" xr:uid="{3DD4EDBC-5F32-492D-878C-638C8452CBCF}"/>
    <cellStyle name="60% - 강조색3 12" xfId="1105" xr:uid="{3D5268D3-5789-4413-911A-FCBEE1C777D1}"/>
    <cellStyle name="60% - 강조색3 13" xfId="1106" xr:uid="{44366413-59C6-4FFF-A51F-4091C71376CB}"/>
    <cellStyle name="60% - 강조색3 14" xfId="1107" xr:uid="{8B022E35-D90D-450B-A36A-2C76B696DC21}"/>
    <cellStyle name="60% - 강조색3 15" xfId="1108" xr:uid="{288A5C18-312B-438C-BBCF-E79DEA969F47}"/>
    <cellStyle name="60% - 강조색3 16" xfId="1109" xr:uid="{273FD3A0-AAC3-4A35-94A3-121D6A2D6976}"/>
    <cellStyle name="60% - 강조색3 17" xfId="1110" xr:uid="{EBA1C90A-DAB8-4AED-ABD9-67132F43B0E2}"/>
    <cellStyle name="60% - 강조색3 18" xfId="1111" xr:uid="{63858494-CCF7-4206-9233-86351D72404C}"/>
    <cellStyle name="60% - 강조색3 19" xfId="1112" xr:uid="{C01EC23A-C245-4145-A729-416ADDF49530}"/>
    <cellStyle name="60% - 강조색3 2" xfId="1113" xr:uid="{391CE546-36AE-4B81-B265-2D8A9AA19E1C}"/>
    <cellStyle name="60% - 강조색3 2 10" xfId="1114" xr:uid="{B1FFD5EA-830C-447F-92C0-896581F5E68E}"/>
    <cellStyle name="60% - 강조색3 2 11" xfId="1115" xr:uid="{DB41ED46-BC0B-4C71-98BC-6B477991EA1F}"/>
    <cellStyle name="60% - 강조색3 2 12" xfId="1116" xr:uid="{7E6A139A-0779-40A8-A11D-76DC18209620}"/>
    <cellStyle name="60% - 강조색3 2 13" xfId="1117" xr:uid="{0EF7AE83-E462-42FF-9CCA-F05EE9A99E28}"/>
    <cellStyle name="60% - 강조색3 2 14" xfId="1118" xr:uid="{A356B422-8301-497B-BC4A-BDED33CDE690}"/>
    <cellStyle name="60% - 강조색3 2 15" xfId="1119" xr:uid="{E5EA29C1-CA8E-42A2-9FF2-C697F4E20CAE}"/>
    <cellStyle name="60% - 강조색3 2 16" xfId="1120" xr:uid="{67097DB5-FC8C-4689-AD03-7F2E77AA5A6C}"/>
    <cellStyle name="60% - 강조색3 2 17" xfId="1121" xr:uid="{8A41D00C-5964-4093-BFA0-FC1043AD8A2C}"/>
    <cellStyle name="60% - 강조색3 2 18" xfId="1122" xr:uid="{9B378231-8559-40DE-BAA7-4AC7914A449F}"/>
    <cellStyle name="60% - 강조색3 2 2" xfId="1123" xr:uid="{497E6661-D48A-41BC-AC7E-649EB727FF4E}"/>
    <cellStyle name="60% - 강조색3 2 3" xfId="1124" xr:uid="{0AE708C4-E012-44C8-AC7D-03C3D4522C83}"/>
    <cellStyle name="60% - 강조색3 2 4" xfId="1125" xr:uid="{C841224A-79B9-4BF4-8354-8E2D25F0C28C}"/>
    <cellStyle name="60% - 강조색3 2 5" xfId="1126" xr:uid="{EC827B62-49E6-4607-8D29-2A8B971F4F6F}"/>
    <cellStyle name="60% - 강조색3 2 6" xfId="1127" xr:uid="{F1E66243-722C-4747-B9BA-29B5AF4D1B4D}"/>
    <cellStyle name="60% - 강조색3 2 7" xfId="1128" xr:uid="{54ABA9C2-6B22-4E9F-86FE-ACC20B0B14F1}"/>
    <cellStyle name="60% - 강조색3 2 8" xfId="1129" xr:uid="{D3EB76EC-55D1-4CC9-A1A1-F6C53F78152B}"/>
    <cellStyle name="60% - 강조색3 2 9" xfId="1130" xr:uid="{04CEE820-D415-45D4-8EAD-BF32CF991C0B}"/>
    <cellStyle name="60% - 강조색3 3" xfId="1131" xr:uid="{848AA851-1F19-4184-9D31-947221D3E6F7}"/>
    <cellStyle name="60% - 강조색3 4" xfId="1132" xr:uid="{C04F7C64-E215-44FD-ACD4-A3DE6056E29C}"/>
    <cellStyle name="60% - 강조색3 5" xfId="1133" xr:uid="{1ABA11A3-D580-49D4-963A-F02210AAD328}"/>
    <cellStyle name="60% - 강조색3 6" xfId="1134" xr:uid="{ACA22C88-9C19-49E2-BFCC-E81DD832B361}"/>
    <cellStyle name="60% - 강조색3 7" xfId="1135" xr:uid="{50399A95-7EC0-496E-BF41-F425B58F8724}"/>
    <cellStyle name="60% - 강조색3 8" xfId="1136" xr:uid="{4FD3F525-B7A2-4ACE-B996-4AA53D3DA6CF}"/>
    <cellStyle name="60% - 강조색3 9" xfId="1137" xr:uid="{65756A97-58DA-4923-8DEC-8923EF455DD4}"/>
    <cellStyle name="60% - 강조색4 10" xfId="1138" xr:uid="{651D2CB0-4CDB-4F53-A743-ACF97208185A}"/>
    <cellStyle name="60% - 강조색4 11" xfId="1139" xr:uid="{725FFEAC-E7B2-41F0-8414-7CD50A11EBEA}"/>
    <cellStyle name="60% - 강조색4 12" xfId="1140" xr:uid="{62CECF7D-0A86-40CE-8734-46ED428BF771}"/>
    <cellStyle name="60% - 강조색4 13" xfId="1141" xr:uid="{D3B6121C-8F9B-4F43-96AE-CFFBD545968B}"/>
    <cellStyle name="60% - 강조색4 14" xfId="1142" xr:uid="{8B4004BB-69F5-48E6-9245-BB7F5DA9B867}"/>
    <cellStyle name="60% - 강조색4 15" xfId="1143" xr:uid="{9FB3C50C-6D92-4E9E-A25A-B9DFC045C621}"/>
    <cellStyle name="60% - 강조색4 16" xfId="1144" xr:uid="{2FED2943-1256-49E0-8E6E-255F9564ADDA}"/>
    <cellStyle name="60% - 강조색4 17" xfId="1145" xr:uid="{F1DCC494-98C7-4917-8996-DCE2E5E62C57}"/>
    <cellStyle name="60% - 강조색4 18" xfId="1146" xr:uid="{420C7DB7-23EE-43B3-993C-4690AD03DB82}"/>
    <cellStyle name="60% - 강조색4 19" xfId="1147" xr:uid="{CCDBF659-0507-4DF2-B2BE-AA8E2C40224F}"/>
    <cellStyle name="60% - 강조색4 2" xfId="1148" xr:uid="{21D050D9-E101-43C0-A0A7-AD6C374DB99E}"/>
    <cellStyle name="60% - 강조색4 2 10" xfId="1149" xr:uid="{9FDA9862-D21C-4E39-9A5E-FE84EAFDCF56}"/>
    <cellStyle name="60% - 강조색4 2 11" xfId="1150" xr:uid="{2C9D3098-0C0C-4E2B-838A-3E00FC1AFB82}"/>
    <cellStyle name="60% - 강조색4 2 12" xfId="1151" xr:uid="{9FA51EAA-548A-4193-84D1-DA08C6B6FAA3}"/>
    <cellStyle name="60% - 강조색4 2 13" xfId="1152" xr:uid="{A40CDDFF-88A3-4E20-A13B-30E1D71EC7B9}"/>
    <cellStyle name="60% - 강조색4 2 14" xfId="1153" xr:uid="{67BDBF05-3BDD-4057-B79B-8FF19AE80DA5}"/>
    <cellStyle name="60% - 강조색4 2 15" xfId="1154" xr:uid="{141D0E37-F4F8-469A-BB8A-8C28BF0B66D5}"/>
    <cellStyle name="60% - 강조색4 2 16" xfId="1155" xr:uid="{17B96701-D4A2-469A-A0D4-6B6F69F5B4D3}"/>
    <cellStyle name="60% - 강조색4 2 17" xfId="1156" xr:uid="{B1E2C2AE-1ACC-4C29-B498-F2568865C73A}"/>
    <cellStyle name="60% - 강조색4 2 18" xfId="1157" xr:uid="{66D0D6C2-66E4-41A3-AB50-62B6861C82AB}"/>
    <cellStyle name="60% - 강조색4 2 2" xfId="1158" xr:uid="{DFD130D7-F4E2-45FD-94DF-D9E4BC655761}"/>
    <cellStyle name="60% - 강조색4 2 3" xfId="1159" xr:uid="{FA615489-40DE-4E4A-A49C-59BF93F2FAE0}"/>
    <cellStyle name="60% - 강조색4 2 4" xfId="1160" xr:uid="{FCD1DF76-95A7-4152-B117-692125C089D8}"/>
    <cellStyle name="60% - 강조색4 2 5" xfId="1161" xr:uid="{B5F421FA-3E4F-4178-BA8A-977159FB2461}"/>
    <cellStyle name="60% - 강조색4 2 6" xfId="1162" xr:uid="{51B8D71F-1DC4-4EF8-B5E7-1E04953CC1BA}"/>
    <cellStyle name="60% - 강조색4 2 7" xfId="1163" xr:uid="{C82912A0-952F-402F-8677-3F8CA84D6138}"/>
    <cellStyle name="60% - 강조색4 2 8" xfId="1164" xr:uid="{4EC43AA4-7BD2-4410-9898-DEF27DA33EA2}"/>
    <cellStyle name="60% - 강조색4 2 9" xfId="1165" xr:uid="{AE2DFD9B-485B-402E-99A5-04F3E2BA9DF2}"/>
    <cellStyle name="60% - 강조색4 3" xfId="1166" xr:uid="{87A39D22-E662-4E37-A41D-EB5C9213D3D5}"/>
    <cellStyle name="60% - 강조색4 4" xfId="1167" xr:uid="{AADD29D6-BF63-4D12-9B42-9DE98B8141B6}"/>
    <cellStyle name="60% - 강조색4 5" xfId="1168" xr:uid="{DF5997FD-7C77-4243-B546-7B674FC32D99}"/>
    <cellStyle name="60% - 강조색4 6" xfId="1169" xr:uid="{089383B7-0284-41F7-89DB-5C13D4DB2F5F}"/>
    <cellStyle name="60% - 강조색4 7" xfId="1170" xr:uid="{958005CB-44C9-4452-B60C-6C3949771C10}"/>
    <cellStyle name="60% - 강조색4 8" xfId="1171" xr:uid="{9BC0E362-11FD-457A-B814-59D3D1F9AB78}"/>
    <cellStyle name="60% - 강조색4 9" xfId="1172" xr:uid="{998AD055-DD44-4FB8-97FF-A3C3C6B26822}"/>
    <cellStyle name="60% - 강조색5 10" xfId="1173" xr:uid="{157222E7-E2C4-4AAD-92D3-F5C09427C8BE}"/>
    <cellStyle name="60% - 강조색5 11" xfId="1174" xr:uid="{8B1CC656-54F0-430F-82C3-47A05271284D}"/>
    <cellStyle name="60% - 강조색5 12" xfId="1175" xr:uid="{84BC0BE1-73D7-4E9E-939F-8BD399F81288}"/>
    <cellStyle name="60% - 강조색5 13" xfId="1176" xr:uid="{CCACD33D-C85C-4548-9D6C-6C99C9BA111B}"/>
    <cellStyle name="60% - 강조색5 14" xfId="1177" xr:uid="{869CE5CF-2F23-4B85-A954-54D056EF0FF7}"/>
    <cellStyle name="60% - 강조색5 15" xfId="1178" xr:uid="{6602417A-C3E7-40DF-BDA9-0CEF51068243}"/>
    <cellStyle name="60% - 강조색5 16" xfId="1179" xr:uid="{7B591C67-3F74-4A7A-9FF2-8221127D794C}"/>
    <cellStyle name="60% - 강조색5 17" xfId="1180" xr:uid="{7E3074E3-7BBC-44F5-975A-60E5B35C7A80}"/>
    <cellStyle name="60% - 강조색5 18" xfId="1181" xr:uid="{47660E70-D4FC-4334-B112-F53B889A3953}"/>
    <cellStyle name="60% - 강조색5 19" xfId="1182" xr:uid="{A2336C9A-5C54-4D5A-8555-B0996FC90D9C}"/>
    <cellStyle name="60% - 강조색5 2" xfId="1183" xr:uid="{C9F5CBCF-D397-4D2A-A8B4-362229DAF3C9}"/>
    <cellStyle name="60% - 강조색5 2 10" xfId="1184" xr:uid="{A18DC3A8-97E3-4D71-8638-01EECF214057}"/>
    <cellStyle name="60% - 강조색5 2 11" xfId="1185" xr:uid="{0867D681-4FB6-4F22-9958-DA539048668D}"/>
    <cellStyle name="60% - 강조색5 2 12" xfId="1186" xr:uid="{DD07A1F8-9867-4900-8DF7-143476A77918}"/>
    <cellStyle name="60% - 강조색5 2 13" xfId="1187" xr:uid="{92541CA7-F11D-4FF9-A49B-F6B1D2D20507}"/>
    <cellStyle name="60% - 강조색5 2 14" xfId="1188" xr:uid="{8EEDB86B-968F-492E-A11D-CD3AEC856401}"/>
    <cellStyle name="60% - 강조색5 2 15" xfId="1189" xr:uid="{8ADDD38B-4911-4F64-953E-01984D6836E7}"/>
    <cellStyle name="60% - 강조색5 2 16" xfId="1190" xr:uid="{CEF2773A-074D-4983-B680-C125B9AE9299}"/>
    <cellStyle name="60% - 강조색5 2 17" xfId="1191" xr:uid="{59A9DE33-340F-474D-AD26-CD3C44B45CDE}"/>
    <cellStyle name="60% - 강조색5 2 18" xfId="1192" xr:uid="{C71B4D3C-F1F1-48C5-92A8-61BFB6298BAC}"/>
    <cellStyle name="60% - 강조색5 2 2" xfId="1193" xr:uid="{BE5731F6-0F80-4CB5-B6F0-C27EE4426059}"/>
    <cellStyle name="60% - 강조색5 2 3" xfId="1194" xr:uid="{2267B619-166E-4799-8E3A-CC97C975650E}"/>
    <cellStyle name="60% - 강조색5 2 4" xfId="1195" xr:uid="{0136726B-67A4-49E3-84C2-0F4274D5F416}"/>
    <cellStyle name="60% - 강조색5 2 5" xfId="1196" xr:uid="{A2D61DC8-5596-45C1-8E96-351F58D60119}"/>
    <cellStyle name="60% - 강조색5 2 6" xfId="1197" xr:uid="{1F713F86-7E0F-469E-A28F-C366337AB03B}"/>
    <cellStyle name="60% - 강조색5 2 7" xfId="1198" xr:uid="{CF6E531D-81C5-4336-BBA8-13DBEEF8BA09}"/>
    <cellStyle name="60% - 강조색5 2 8" xfId="1199" xr:uid="{C85840A7-2DFD-4BC7-BC56-E768BBC5A8D8}"/>
    <cellStyle name="60% - 강조색5 2 9" xfId="1200" xr:uid="{4FD0B4BB-9ED8-4556-8999-E1BEC4086F9E}"/>
    <cellStyle name="60% - 강조색5 3" xfId="1201" xr:uid="{E4F71422-5AF7-4248-9D99-D87EC0602109}"/>
    <cellStyle name="60% - 강조색5 4" xfId="1202" xr:uid="{0C875389-C205-41F6-B216-C0113B5A1C71}"/>
    <cellStyle name="60% - 강조색5 5" xfId="1203" xr:uid="{1DB74EC6-7479-4A7C-9E52-7DC4D60B98BE}"/>
    <cellStyle name="60% - 강조색5 6" xfId="1204" xr:uid="{23521123-1676-4CD6-8AE4-366D5E7A5DD8}"/>
    <cellStyle name="60% - 강조색5 7" xfId="1205" xr:uid="{73DD2101-92D8-4C58-95B0-1BFADA122CC7}"/>
    <cellStyle name="60% - 강조색5 8" xfId="1206" xr:uid="{F467844E-C40E-4B3E-AE81-87CBE7DEC514}"/>
    <cellStyle name="60% - 강조색5 9" xfId="1207" xr:uid="{EC1D9DBD-4A98-4A9B-A3F4-A990ADD98BC8}"/>
    <cellStyle name="60% - 강조색6 10" xfId="1208" xr:uid="{28B6EE92-0184-4E39-8A2B-6E37ACBC5412}"/>
    <cellStyle name="60% - 강조색6 11" xfId="1209" xr:uid="{65A2B6B9-8091-488B-8A1C-6D5C1479D5ED}"/>
    <cellStyle name="60% - 강조색6 12" xfId="1210" xr:uid="{0EEE3771-0BF2-4111-8B7B-9224C1B30B20}"/>
    <cellStyle name="60% - 강조색6 13" xfId="1211" xr:uid="{A2A969C5-3881-4149-B1DB-F2759199ED78}"/>
    <cellStyle name="60% - 강조색6 14" xfId="1212" xr:uid="{B4A35B3A-F42B-4C19-91C3-348A83E1214A}"/>
    <cellStyle name="60% - 강조색6 15" xfId="1213" xr:uid="{CDCD7A31-C075-4A9E-B677-AC5CF5EC1FCD}"/>
    <cellStyle name="60% - 강조색6 16" xfId="1214" xr:uid="{FD62F774-0BD6-4E2C-9337-02E6FF7880F9}"/>
    <cellStyle name="60% - 강조색6 17" xfId="1215" xr:uid="{F4C70C69-9861-4DC2-966D-A7C2D08218E1}"/>
    <cellStyle name="60% - 강조색6 18" xfId="1216" xr:uid="{351A9F21-AB6B-4625-A528-2F34F1E3D416}"/>
    <cellStyle name="60% - 강조색6 19" xfId="1217" xr:uid="{67CF12DF-CE06-43CC-BC84-C9E6D3A12FC6}"/>
    <cellStyle name="60% - 강조색6 2" xfId="1218" xr:uid="{74811BE6-927B-462A-8285-84E8E0935145}"/>
    <cellStyle name="60% - 강조색6 2 10" xfId="1219" xr:uid="{5001026F-00FD-4522-9699-5DC58B473E84}"/>
    <cellStyle name="60% - 강조색6 2 11" xfId="1220" xr:uid="{74DF3AD1-98B6-4A16-9AB4-7B3614073512}"/>
    <cellStyle name="60% - 강조색6 2 12" xfId="1221" xr:uid="{CAC317FF-20C2-4D2B-BF33-FFC1CB818F22}"/>
    <cellStyle name="60% - 강조색6 2 13" xfId="1222" xr:uid="{04915B06-0CDB-4CAF-BFB0-F54DBDE72187}"/>
    <cellStyle name="60% - 강조색6 2 14" xfId="1223" xr:uid="{FEA80F18-8701-4EBE-A6A2-A5F087FE2B13}"/>
    <cellStyle name="60% - 강조색6 2 15" xfId="1224" xr:uid="{AD5725A3-FEAA-43F9-8FA2-A5C45EA12E24}"/>
    <cellStyle name="60% - 강조색6 2 16" xfId="1225" xr:uid="{CFCCA472-EA45-4910-BD00-F5B63D9C2A15}"/>
    <cellStyle name="60% - 강조색6 2 17" xfId="1226" xr:uid="{271E774B-C6A4-401F-8DF1-6CA8A1A57DF2}"/>
    <cellStyle name="60% - 강조색6 2 18" xfId="1227" xr:uid="{245D4D1C-8535-42C8-B799-76115F868563}"/>
    <cellStyle name="60% - 강조색6 2 2" xfId="1228" xr:uid="{B4B38BB5-3BDC-4A8F-A17B-FD0E0697E96E}"/>
    <cellStyle name="60% - 강조색6 2 3" xfId="1229" xr:uid="{4ECA180B-C84F-414C-9679-C18208C90C42}"/>
    <cellStyle name="60% - 강조색6 2 4" xfId="1230" xr:uid="{22972C21-7EFD-4D71-9257-44195FB57E9B}"/>
    <cellStyle name="60% - 강조색6 2 5" xfId="1231" xr:uid="{F282DC00-B540-4B4A-9D49-82EBDA4039A6}"/>
    <cellStyle name="60% - 강조색6 2 6" xfId="1232" xr:uid="{C0D2FD2E-0853-4EA2-B899-8BA6AA2F0ACC}"/>
    <cellStyle name="60% - 강조색6 2 7" xfId="1233" xr:uid="{BAB7DAE6-4AD5-4DDD-9A08-057C1A7151BE}"/>
    <cellStyle name="60% - 강조색6 2 8" xfId="1234" xr:uid="{B29C9ED5-E315-492C-90F8-583BFC82BAF9}"/>
    <cellStyle name="60% - 강조색6 2 9" xfId="1235" xr:uid="{C1BC06A7-FE30-421C-84B1-513A693A840D}"/>
    <cellStyle name="60% - 강조색6 3" xfId="1236" xr:uid="{C80547BF-3ECD-40A0-8B3E-295EE446FDC7}"/>
    <cellStyle name="60% - 강조색6 4" xfId="1237" xr:uid="{4D10A086-69B0-4E3D-A0BA-9F1B0991D966}"/>
    <cellStyle name="60% - 강조색6 5" xfId="1238" xr:uid="{5C50987D-B3A3-4E35-9AD6-384AAABA9716}"/>
    <cellStyle name="60% - 강조색6 6" xfId="1239" xr:uid="{601C2EBA-DB98-44FA-97D2-5B09B3CB0160}"/>
    <cellStyle name="60% - 강조색6 7" xfId="1240" xr:uid="{A13F6F71-7A3B-42B5-8211-CFEAEC87DB99}"/>
    <cellStyle name="60% - 강조색6 8" xfId="1241" xr:uid="{7D69773A-C5BA-41B8-9E4D-793E177E9904}"/>
    <cellStyle name="60% - 강조색6 9" xfId="1242" xr:uid="{814FE73A-57D7-4A98-9D6C-25387FA8EFB6}"/>
    <cellStyle name="82" xfId="1243" xr:uid="{D09EF1D5-C627-447A-A44C-9F6DC703A064}"/>
    <cellStyle name="9.6" xfId="1244" xr:uid="{C238A36B-0598-4706-8110-5A3E7543FAB0}"/>
    <cellStyle name="Aee­ " xfId="1245" xr:uid="{4BB46F34-9CA0-405B-B804-230B29F7DB53}"/>
    <cellStyle name="ÅëÈ­ [0]_»óºÎ¼ö·®Áý°è " xfId="1246" xr:uid="{FA6434E2-D258-4DC4-BE21-33AFE57CA698}"/>
    <cellStyle name="AeE­ [0]_AU¿ⓒ°øA¾2" xfId="1247" xr:uid="{EA9E08D5-FB8F-4E7E-89A1-583FAB3708DC}"/>
    <cellStyle name="Aee­ _1-0-4(천개)" xfId="1248" xr:uid="{9F172A2E-8D42-4ACA-8FCA-A9519CDDB709}"/>
    <cellStyle name="ÅëÈ­_»óºÎ¼ö·®Áý°è " xfId="1249" xr:uid="{55990CA3-0B28-4115-9BE1-F7E98E5E702C}"/>
    <cellStyle name="AeE­_AU¿ⓒ°øA¾2" xfId="1250" xr:uid="{CF32B786-167D-40B5-BF5C-5B19FD945EA1}"/>
    <cellStyle name="ALIGNMENT" xfId="1251" xr:uid="{1DA2E480-5E1F-4BCB-9AD7-D0B667DFD581}"/>
    <cellStyle name="ÄÞ¸¶ [0]_»óºÎ¼ö·®Áý°è " xfId="1252" xr:uid="{CB6F93A9-D913-4D70-AF03-61D52B284CCD}"/>
    <cellStyle name="AÞ¸¶ [0]_AU¿ⓒ°øA¾2" xfId="1253" xr:uid="{0D1FF70C-E0FE-405A-883F-B4026D5740F5}"/>
    <cellStyle name="ÄÞ¸¶_»óºÎ¼ö·®Áý°è " xfId="1254" xr:uid="{16ACF0EB-2D17-4130-B263-4B9F8DFADF45}"/>
    <cellStyle name="AÞ¸¶_AU¿ⓒ°øA¾2" xfId="1255" xr:uid="{85066838-B899-4A0A-9A51-D3F84DFB0137}"/>
    <cellStyle name="C￥AØ_¿ø°¡Aoa" xfId="1256" xr:uid="{2131DAE8-4EA9-4A35-9F04-09ECC54E9910}"/>
    <cellStyle name="Ç¥ÁØ_»óºÎ¼ö·®Áý°è " xfId="1257" xr:uid="{161CEC2D-A588-4AFC-8F40-B7A1E1F44286}"/>
    <cellStyle name="C￥AØ_PERSONAL" xfId="1258" xr:uid="{308CBF56-6527-4AAF-9BD1-EB4977F561B2}"/>
    <cellStyle name="Calc Currency (0)" xfId="1259" xr:uid="{777EB306-0E7D-4D94-BC4E-C8ABE4DED44A}"/>
    <cellStyle name="category" xfId="1260" xr:uid="{BF9DA4A9-9616-4107-9F75-800A497C2860}"/>
    <cellStyle name="Comma" xfId="1261" xr:uid="{9D62A8AE-2527-40C7-B537-6AD76C03AB4B}"/>
    <cellStyle name="Comma [0]" xfId="1262" xr:uid="{C2FD333C-EC43-4C92-AB3D-6700064B2384}"/>
    <cellStyle name="comma zerodec" xfId="1263" xr:uid="{44E410D5-6DFD-4CC6-874B-24FC804B9E75}"/>
    <cellStyle name="comma zerodec 2" xfId="1264" xr:uid="{DBE320C2-61B6-4911-AE5A-0D48EA6832AC}"/>
    <cellStyle name="Comma_ SG&amp;A Bridge " xfId="1265" xr:uid="{628CD693-EB23-4E4D-AEE5-44EFC1087334}"/>
    <cellStyle name="Comma0" xfId="1266" xr:uid="{7D570E0F-22CB-405D-922A-F6CBB3707906}"/>
    <cellStyle name="Copied" xfId="1267" xr:uid="{3C628FDB-9837-467B-A5D6-4F4A7E8D4DF1}"/>
    <cellStyle name="Currency" xfId="1268" xr:uid="{6D830C3F-B767-43E6-AB37-D1BD7E1E588F}"/>
    <cellStyle name="Currency [0]" xfId="1269" xr:uid="{94572A23-65D2-4998-B377-70B5457BC2D5}"/>
    <cellStyle name="Currency(￦)" xfId="1270" xr:uid="{5009DB81-442E-452E-9010-9BF7ECAAD0C9}"/>
    <cellStyle name="Currency_ SG&amp;A Bridge " xfId="1271" xr:uid="{08EED016-D76C-4EAD-868A-EA05C90E159C}"/>
    <cellStyle name="Currency0" xfId="1272" xr:uid="{62D1C42F-4E56-41B5-A170-0079E36BF9A2}"/>
    <cellStyle name="Currency1" xfId="1273" xr:uid="{0D91BC57-2663-4906-8A61-67BAF6CEF96F}"/>
    <cellStyle name="Currency1 2" xfId="1274" xr:uid="{49E36991-9D7E-46B2-B9F7-A4E99CF515E7}"/>
    <cellStyle name="Date" xfId="1275" xr:uid="{0ABF5A29-01E1-4C65-AFB4-97EA740262EA}"/>
    <cellStyle name="Dezimal [0]_Compiling Utility Macros" xfId="1276" xr:uid="{5D6D8BE6-75F5-4BC9-A7EA-15976291BD13}"/>
    <cellStyle name="Dezimal_Compiling Utility Macros" xfId="1277" xr:uid="{C6D1E8B5-049A-41CF-970D-7F9C9C19752C}"/>
    <cellStyle name="Dollar (zero dec)" xfId="1278" xr:uid="{23C37F46-E869-45B4-AD4D-50C292E7497E}"/>
    <cellStyle name="Dollar (zero dec) 2" xfId="1279" xr:uid="{9D21E617-4817-421A-8455-E0FE4D5155C1}"/>
    <cellStyle name="Entered" xfId="1280" xr:uid="{D579D3F9-5AD9-424F-8A0F-60F7E17A7EE7}"/>
    <cellStyle name="F2" xfId="1281" xr:uid="{AEE7CC7B-7AD1-43BE-A699-C176507CAE67}"/>
    <cellStyle name="F3" xfId="1282" xr:uid="{F9DEBB69-C7F7-4CE5-BBF5-E6566E21D80E}"/>
    <cellStyle name="F4" xfId="1283" xr:uid="{BFD2CC11-A9C7-4C87-9E13-AE1439977EF8}"/>
    <cellStyle name="F5" xfId="1284" xr:uid="{120E0634-D218-4D51-86AB-C2AC8D360079}"/>
    <cellStyle name="F6" xfId="1285" xr:uid="{39D10A98-39B9-4505-B768-2E0FFD2B7250}"/>
    <cellStyle name="F7" xfId="1286" xr:uid="{1A8B465F-3E99-42CF-B952-0FB2D4CD7E4F}"/>
    <cellStyle name="F8" xfId="1287" xr:uid="{367D600E-A9DB-42F9-9E78-025C1F8C2CBF}"/>
    <cellStyle name="Fixed" xfId="1288" xr:uid="{5F8939A9-7EB9-40CB-8222-564723D72292}"/>
    <cellStyle name="Grey" xfId="1289" xr:uid="{2B729D59-1454-4241-9604-2FE0EBB3CE08}"/>
    <cellStyle name="Grey 2" xfId="1290" xr:uid="{A0F73030-2B76-4D1A-8020-C5AD0D194F23}"/>
    <cellStyle name="H1" xfId="1291" xr:uid="{A0B87BA0-D5A9-4F40-B7FE-60B614A5AD52}"/>
    <cellStyle name="H2" xfId="1292" xr:uid="{FE8A5528-B8EC-484C-BBD9-2830714C0309}"/>
    <cellStyle name="HEADER" xfId="1293" xr:uid="{CD76D905-A740-4C42-AE2A-84DCCC63E715}"/>
    <cellStyle name="Header1" xfId="1294" xr:uid="{4339AEDD-73E2-476C-9F39-CCCCFB584113}"/>
    <cellStyle name="Header2" xfId="1295" xr:uid="{6FA0A78B-DCBA-49AB-B91D-6579B34B2B19}"/>
    <cellStyle name="Heading 1" xfId="1296" xr:uid="{E3FDB642-2CBF-4CED-82B4-24E02E0CC877}"/>
    <cellStyle name="Heading 2" xfId="1297" xr:uid="{81EF7523-F031-4F99-94C2-4FAFDF35A286}"/>
    <cellStyle name="Heading1" xfId="1298" xr:uid="{606AE8C3-3CA4-4A44-B3B3-3E36EFBE16FB}"/>
    <cellStyle name="Heading2" xfId="1299" xr:uid="{AEE6D278-6B10-416F-945C-7D72B78C7B64}"/>
    <cellStyle name="Helv8_PFD4.XLS" xfId="1300" xr:uid="{7958CB64-5584-40AD-8D01-1529E6752BB2}"/>
    <cellStyle name="Input [yellow]" xfId="1301" xr:uid="{F8233194-3793-4E2E-AEA6-57F7266FDC00}"/>
    <cellStyle name="Input [yellow] 2" xfId="1302" xr:uid="{17B4D6DC-2EF1-4620-A562-F648C7E4818B}"/>
    <cellStyle name="Model" xfId="1303" xr:uid="{A67A4ADB-DD28-4CCA-8B76-72158EBDD956}"/>
    <cellStyle name="Normal - Style1" xfId="1304" xr:uid="{E261E7D3-D0C9-4B26-B829-F24A2A0399C9}"/>
    <cellStyle name="Normal - Style1 2" xfId="1305" xr:uid="{51DE8BBD-614B-41FA-A87D-0DAB0D2B048A}"/>
    <cellStyle name="Normal - 유형1" xfId="1306" xr:uid="{DCC17742-8B66-4249-9FEB-B3F3855CB27F}"/>
    <cellStyle name="Normal_ SG&amp;A Bridge " xfId="1307" xr:uid="{C2B857D0-05A6-4F49-B39F-2B797FF31130}"/>
    <cellStyle name="oh" xfId="1308" xr:uid="{A05CC657-2D69-44F0-9AB6-32560CCFD2AB}"/>
    <cellStyle name="Percent" xfId="1309" xr:uid="{2BB73EFB-F575-4DCA-83D9-99C9B7F63C35}"/>
    <cellStyle name="Percent [2]" xfId="1310" xr:uid="{7DC19C89-1D2E-48FE-BFC3-5D92BA84397F}"/>
    <cellStyle name="Percent_1-0-4(천개)" xfId="1311" xr:uid="{AFC383BF-EEAF-4AA9-A056-5A2C335C75ED}"/>
    <cellStyle name="RevList" xfId="1312" xr:uid="{AD94C0E2-EC79-438C-92D0-276E60C95CC7}"/>
    <cellStyle name="sh" xfId="1313" xr:uid="{E6CA6D37-CB9E-47A5-9D16-18F146D2CE5A}"/>
    <cellStyle name="ssh" xfId="1314" xr:uid="{59E9B905-F3ED-40D1-8FD8-869AE728BD34}"/>
    <cellStyle name="Standard_Anpassen der Amortisation" xfId="1315" xr:uid="{CB4911C7-761D-47C0-B38A-011E52070177}"/>
    <cellStyle name="subhead" xfId="1316" xr:uid="{E75A20C8-13BC-4FD1-8C2A-079E0EF2042D}"/>
    <cellStyle name="Subtotal" xfId="1317" xr:uid="{245DB4AF-5701-429B-8F6A-E69CE8DF13F8}"/>
    <cellStyle name="Title" xfId="1318" xr:uid="{C837F305-34E1-4E44-9F9A-43DCE361AFFA}"/>
    <cellStyle name="title [1]" xfId="1319" xr:uid="{A54DA941-9A15-441D-8EA0-5E68B557453B}"/>
    <cellStyle name="title [2]" xfId="1320" xr:uid="{ECEC7E1D-5F62-4C16-A8BD-A5E2B521F51F}"/>
    <cellStyle name="Total" xfId="1321" xr:uid="{E974B418-06EF-4A5B-8975-DEC7ED95D870}"/>
    <cellStyle name="UM" xfId="1322" xr:uid="{B0F4AED7-2ABF-4C02-8B38-8CBAF7A95A59}"/>
    <cellStyle name="W?rung [0]_Compiling Utility Macros" xfId="1323" xr:uid="{B1351D29-1E35-4D8A-87C8-30A9A4AC581D}"/>
    <cellStyle name="W?rung_Compiling Utility Macros" xfId="1324" xr:uid="{E9599E56-BE39-4678-A938-CA116BB9558A}"/>
    <cellStyle name="강조색1 10" xfId="1325" xr:uid="{71B10BE9-51CC-4687-8B66-CE5D535BE065}"/>
    <cellStyle name="강조색1 11" xfId="1326" xr:uid="{CE7E6888-4074-46D2-BAC3-71B05B3FD90A}"/>
    <cellStyle name="강조색1 12" xfId="1327" xr:uid="{1716EC2A-C52E-4EC6-B265-A16BFE6A3BC0}"/>
    <cellStyle name="강조색1 13" xfId="1328" xr:uid="{03B5E431-F54C-4B35-B3CF-D34B7AADC56C}"/>
    <cellStyle name="강조색1 14" xfId="1329" xr:uid="{A19123FC-9F2E-48AB-B2DC-3DA885F91F7E}"/>
    <cellStyle name="강조색1 15" xfId="1330" xr:uid="{8A9144D4-CF05-4EC0-89FC-A75E143795A4}"/>
    <cellStyle name="강조색1 16" xfId="1331" xr:uid="{FA417418-8DA0-462C-A5F0-B838C2408E2F}"/>
    <cellStyle name="강조색1 17" xfId="1332" xr:uid="{201E3DDC-12C1-4D45-B80C-BFC1811E4F45}"/>
    <cellStyle name="강조색1 18" xfId="1333" xr:uid="{E460B94C-5989-4B28-BC53-2D1D34AFADEE}"/>
    <cellStyle name="강조색1 19" xfId="1334" xr:uid="{86A98BF8-03C4-4054-8CB1-4F497E19387A}"/>
    <cellStyle name="강조색1 2" xfId="1335" xr:uid="{A75562D1-2ABA-43F2-A9EE-CDFA34C03621}"/>
    <cellStyle name="강조색1 2 10" xfId="1336" xr:uid="{FD0C07DA-ABAA-4D07-BCA1-EB2ED26FE4BE}"/>
    <cellStyle name="강조색1 2 11" xfId="1337" xr:uid="{8B499285-190E-47B3-9FF0-1835CD8A7ACB}"/>
    <cellStyle name="강조색1 2 12" xfId="1338" xr:uid="{FB3AEE4C-BBC9-42EF-9283-F235D896999F}"/>
    <cellStyle name="강조색1 2 13" xfId="1339" xr:uid="{6AA68128-2F03-4859-8906-F59EEDD90E59}"/>
    <cellStyle name="강조색1 2 14" xfId="1340" xr:uid="{BE4E1C87-D768-436A-A001-3E29A142F8DA}"/>
    <cellStyle name="강조색1 2 15" xfId="1341" xr:uid="{AFE8FFC3-915F-46A8-95EA-240F04734494}"/>
    <cellStyle name="강조색1 2 16" xfId="1342" xr:uid="{3614E369-B787-46DF-8F5C-9A56716657E1}"/>
    <cellStyle name="강조색1 2 17" xfId="1343" xr:uid="{A5F2C99C-8DC4-433C-AD69-90DD586DEC96}"/>
    <cellStyle name="강조색1 2 18" xfId="1344" xr:uid="{6F5FCDC9-019D-4E28-B6C7-846395FCCE1A}"/>
    <cellStyle name="강조색1 2 2" xfId="1345" xr:uid="{A64F35CF-B87C-413F-8CA2-A15A7247B345}"/>
    <cellStyle name="강조색1 2 3" xfId="1346" xr:uid="{D0C3EFEF-30F0-4040-B944-57B906EFE76E}"/>
    <cellStyle name="강조색1 2 4" xfId="1347" xr:uid="{E5523BD7-6897-42E4-BA39-3B2A56F015D0}"/>
    <cellStyle name="강조색1 2 5" xfId="1348" xr:uid="{CE3E9485-AD4E-420F-BFE5-AD7C0367F2DB}"/>
    <cellStyle name="강조색1 2 6" xfId="1349" xr:uid="{B92E2FE2-1A90-409D-AF26-885A1C510E19}"/>
    <cellStyle name="강조색1 2 7" xfId="1350" xr:uid="{C10FE604-E8B9-40D3-ADA2-3EBD236FC0C1}"/>
    <cellStyle name="강조색1 2 8" xfId="1351" xr:uid="{67C4C4B3-92B6-4711-B461-501624702A80}"/>
    <cellStyle name="강조색1 2 9" xfId="1352" xr:uid="{444A18EB-617C-47E6-90B0-9B1FAFD95EF1}"/>
    <cellStyle name="강조색1 3" xfId="1353" xr:uid="{48BD6DC8-D0DE-4346-936A-1476E1262842}"/>
    <cellStyle name="강조색1 4" xfId="1354" xr:uid="{D2E354AC-1436-46EE-8861-E9E1E9D83D9C}"/>
    <cellStyle name="강조색1 5" xfId="1355" xr:uid="{5E7602E3-A5F9-4923-8B28-5E8F0A539A05}"/>
    <cellStyle name="강조색1 6" xfId="1356" xr:uid="{73CDC23B-861B-485D-B75F-C70706E3FE86}"/>
    <cellStyle name="강조색1 7" xfId="1357" xr:uid="{9E4044AE-A453-4C76-904B-085827F59CD7}"/>
    <cellStyle name="강조색1 8" xfId="1358" xr:uid="{76FCFC34-CE31-4D27-8F14-5726ACB0E511}"/>
    <cellStyle name="강조색1 9" xfId="1359" xr:uid="{78F6C0CF-EDA8-49F0-83B5-D85250521D45}"/>
    <cellStyle name="강조색2 10" xfId="1360" xr:uid="{CBB903EB-6CAA-4AEC-81D3-85904A83552E}"/>
    <cellStyle name="강조색2 11" xfId="1361" xr:uid="{913C6AD0-299F-40EA-A0A4-32EC29AF00B6}"/>
    <cellStyle name="강조색2 12" xfId="1362" xr:uid="{6275E7FF-22CD-47C0-B881-15CA213EA383}"/>
    <cellStyle name="강조색2 13" xfId="1363" xr:uid="{A7F40A90-F4B6-466F-9EEA-05A1E3CF7AF9}"/>
    <cellStyle name="강조색2 14" xfId="1364" xr:uid="{5FCE0479-FC8D-4EA4-A08A-56089A09B91E}"/>
    <cellStyle name="강조색2 15" xfId="1365" xr:uid="{DF9AC868-56D2-4582-9F78-83EFE4D5A50E}"/>
    <cellStyle name="강조색2 16" xfId="1366" xr:uid="{AD0E4BF3-DB6D-4D65-9CB7-1F17FFB65F3D}"/>
    <cellStyle name="강조색2 17" xfId="1367" xr:uid="{2D0BD417-896B-4A19-82AD-1FCE0A17FBF1}"/>
    <cellStyle name="강조색2 18" xfId="1368" xr:uid="{2C33AD3D-3F5C-4D2D-97E4-70C758EF5B81}"/>
    <cellStyle name="강조색2 19" xfId="1369" xr:uid="{03CB3E7D-11DF-4E7C-BF2A-DC7E7E3E051A}"/>
    <cellStyle name="강조색2 2" xfId="1370" xr:uid="{55B90EB4-F477-4A29-84E7-59AA9310EC85}"/>
    <cellStyle name="강조색2 2 10" xfId="1371" xr:uid="{1D199F31-6516-45B2-BEC7-0FB2D3F8EA85}"/>
    <cellStyle name="강조색2 2 11" xfId="1372" xr:uid="{8C9E8B96-02D0-44CE-B71B-921F5ACE6BAC}"/>
    <cellStyle name="강조색2 2 12" xfId="1373" xr:uid="{E3ACE954-75CA-46B5-AB49-1C786D773EFE}"/>
    <cellStyle name="강조색2 2 13" xfId="1374" xr:uid="{362C2F86-725B-4C0F-A555-C38AABC67C66}"/>
    <cellStyle name="강조색2 2 14" xfId="1375" xr:uid="{0C14CDF3-6704-4D02-87CB-2769799CC55C}"/>
    <cellStyle name="강조색2 2 15" xfId="1376" xr:uid="{A85C1B5F-4CB3-4543-911B-21457AE9A2AE}"/>
    <cellStyle name="강조색2 2 16" xfId="1377" xr:uid="{C69E8AAA-D686-4BC1-800B-1D05C047E650}"/>
    <cellStyle name="강조색2 2 17" xfId="1378" xr:uid="{5AFDF3A1-C4CF-4967-B479-70C34CBB777B}"/>
    <cellStyle name="강조색2 2 18" xfId="1379" xr:uid="{02A8077E-A066-4120-B395-46EAAC71E7AA}"/>
    <cellStyle name="강조색2 2 2" xfId="1380" xr:uid="{9C668FEC-6D19-45F0-957C-20690277DD3C}"/>
    <cellStyle name="강조색2 2 3" xfId="1381" xr:uid="{5C6B40D9-7243-403C-9DB0-BC1343843927}"/>
    <cellStyle name="강조색2 2 4" xfId="1382" xr:uid="{A0897262-A618-4477-AB01-F6C166BC4562}"/>
    <cellStyle name="강조색2 2 5" xfId="1383" xr:uid="{F08C29B3-6DF8-41DB-81ED-3684019293C7}"/>
    <cellStyle name="강조색2 2 6" xfId="1384" xr:uid="{1CE0012C-12E0-4D44-8F2E-20C65E5A6012}"/>
    <cellStyle name="강조색2 2 7" xfId="1385" xr:uid="{096229E5-5AE5-4815-BB95-9C688F66BA5C}"/>
    <cellStyle name="강조색2 2 8" xfId="1386" xr:uid="{3A857104-D43F-48BB-BA34-D8225B29D68A}"/>
    <cellStyle name="강조색2 2 9" xfId="1387" xr:uid="{FBE39591-E88F-43FA-B968-69DF9D6C4343}"/>
    <cellStyle name="강조색2 3" xfId="1388" xr:uid="{717B633D-1B5A-4139-B18F-75D2E2C29094}"/>
    <cellStyle name="강조색2 4" xfId="1389" xr:uid="{515DCAD4-1DFD-47CD-84D9-FA5E0169EDC3}"/>
    <cellStyle name="강조색2 5" xfId="1390" xr:uid="{139A8910-8D7A-47EA-B5B4-028555186806}"/>
    <cellStyle name="강조색2 6" xfId="1391" xr:uid="{C6973A6C-78C5-416B-B9BA-D22443336D20}"/>
    <cellStyle name="강조색2 7" xfId="1392" xr:uid="{96B9D9E8-CAD5-48E4-B8B2-640361165241}"/>
    <cellStyle name="강조색2 8" xfId="1393" xr:uid="{40CC13DD-0FB9-4203-97CB-7FB27B9BF625}"/>
    <cellStyle name="강조색2 9" xfId="1394" xr:uid="{7E7CC28D-95C6-44FC-A716-1545AA91B8D4}"/>
    <cellStyle name="강조색3 10" xfId="1395" xr:uid="{79B3D133-F2A8-47F3-A36E-21AEF0EFF952}"/>
    <cellStyle name="강조색3 11" xfId="1396" xr:uid="{114A02F5-FF78-4763-9DA7-6553220C2667}"/>
    <cellStyle name="강조색3 12" xfId="1397" xr:uid="{F48E9B0F-4F36-4CC2-91CA-ADA5E74D5B94}"/>
    <cellStyle name="강조색3 13" xfId="1398" xr:uid="{B4D9EA89-FD39-4CD8-AED5-34DE41B426B1}"/>
    <cellStyle name="강조색3 14" xfId="1399" xr:uid="{6C7FBED0-9A16-44A7-9880-7705BBEB72F2}"/>
    <cellStyle name="강조색3 15" xfId="1400" xr:uid="{3363BB4F-6ED1-4C9B-80E6-445BB9F92261}"/>
    <cellStyle name="강조색3 16" xfId="1401" xr:uid="{6985F2C5-0C1B-40CF-9AD5-02CDBF735413}"/>
    <cellStyle name="강조색3 17" xfId="1402" xr:uid="{F55BD83D-4138-4D53-850F-7BE7C26FB88C}"/>
    <cellStyle name="강조색3 18" xfId="1403" xr:uid="{F515AA5E-62D9-4DA8-B7BF-1EC17BE1F00C}"/>
    <cellStyle name="강조색3 19" xfId="1404" xr:uid="{AB53CB5D-5BE4-4AC3-934E-2B1FE67EC35E}"/>
    <cellStyle name="강조색3 2" xfId="1405" xr:uid="{3EED8A8A-77D4-4074-A605-E40F9EE17E89}"/>
    <cellStyle name="강조색3 2 10" xfId="1406" xr:uid="{A3AEBF22-8863-4DD2-A027-D6904EA16666}"/>
    <cellStyle name="강조색3 2 11" xfId="1407" xr:uid="{E97AE8AD-CDBE-4231-8191-E0E39CD90DB5}"/>
    <cellStyle name="강조색3 2 12" xfId="1408" xr:uid="{6A0DBCF1-1FA9-4F73-9590-8C53C3050BF2}"/>
    <cellStyle name="강조색3 2 13" xfId="1409" xr:uid="{ACC9E2C6-4DDD-4F43-8511-A0AB44786087}"/>
    <cellStyle name="강조색3 2 14" xfId="1410" xr:uid="{F3205804-F531-499B-BA54-C74163E005D8}"/>
    <cellStyle name="강조색3 2 15" xfId="1411" xr:uid="{F06B5355-E626-4128-96D7-5C73235C4075}"/>
    <cellStyle name="강조색3 2 16" xfId="1412" xr:uid="{C9C4EDD8-CF0E-43F5-9385-D89B2911F5E4}"/>
    <cellStyle name="강조색3 2 17" xfId="1413" xr:uid="{823AC1B9-D0BB-48D6-A323-415443E67B32}"/>
    <cellStyle name="강조색3 2 18" xfId="1414" xr:uid="{BCE40D23-8A0A-4BBB-B363-3C8AFD3BC7BC}"/>
    <cellStyle name="강조색3 2 2" xfId="1415" xr:uid="{72F9A21A-2D45-4402-9449-AFC36EBF426E}"/>
    <cellStyle name="강조색3 2 3" xfId="1416" xr:uid="{78DFE7BF-ADB5-46E5-9F55-53C29B8F221E}"/>
    <cellStyle name="강조색3 2 4" xfId="1417" xr:uid="{313F6F8B-F2BF-452A-81EC-4516AE895617}"/>
    <cellStyle name="강조색3 2 5" xfId="1418" xr:uid="{C415CD3D-CB1D-481F-8710-17345C1EA870}"/>
    <cellStyle name="강조색3 2 6" xfId="1419" xr:uid="{E1B1D051-7EFF-4A50-AD7A-4BB7D6E1C6BE}"/>
    <cellStyle name="강조색3 2 7" xfId="1420" xr:uid="{0D62AEF8-43EF-4584-A344-2DA877E730E5}"/>
    <cellStyle name="강조색3 2 8" xfId="1421" xr:uid="{974070DF-74D2-4F53-B0EC-11AF98947C92}"/>
    <cellStyle name="강조색3 2 9" xfId="1422" xr:uid="{BE434680-7323-4CD3-9239-A21FB4F68728}"/>
    <cellStyle name="강조색3 3" xfId="1423" xr:uid="{BB1132E1-40B7-4896-8E44-FC6534873DDA}"/>
    <cellStyle name="강조색3 4" xfId="1424" xr:uid="{912BE23A-5334-4248-B602-EC16474A8C4E}"/>
    <cellStyle name="강조색3 5" xfId="1425" xr:uid="{25470489-9567-43C7-82B5-BB3FE16A982D}"/>
    <cellStyle name="강조색3 6" xfId="1426" xr:uid="{2C6835D0-89EF-4853-AEEF-1EC2E2EF14EC}"/>
    <cellStyle name="강조색3 7" xfId="1427" xr:uid="{989ED398-17A3-4B12-ACCB-700A9208E1D2}"/>
    <cellStyle name="강조색3 8" xfId="1428" xr:uid="{A0FAF06E-8330-4D2E-B59C-6DB385C9634C}"/>
    <cellStyle name="강조색3 9" xfId="1429" xr:uid="{38DA430D-BD4E-4D7A-86AD-366569E8A67A}"/>
    <cellStyle name="강조색4 10" xfId="1430" xr:uid="{4F5A7EB9-8FAE-4319-9C5C-15C0C8A8C57A}"/>
    <cellStyle name="강조색4 11" xfId="1431" xr:uid="{C6D7F564-EC02-4D92-93D7-E1B823CEDFF5}"/>
    <cellStyle name="강조색4 12" xfId="1432" xr:uid="{A61A647F-9314-4EBB-B761-F039EAE69E3A}"/>
    <cellStyle name="강조색4 13" xfId="1433" xr:uid="{A0050E92-EDC2-4216-93F0-B979F93BB729}"/>
    <cellStyle name="강조색4 14" xfId="1434" xr:uid="{49DACAB2-F983-4B2F-BE78-FC880244EC82}"/>
    <cellStyle name="강조색4 15" xfId="1435" xr:uid="{F4BE12DF-D314-4E14-848F-A6DBF577BB48}"/>
    <cellStyle name="강조색4 16" xfId="1436" xr:uid="{3DEC9DEA-0062-430B-B02B-DB6678E109C4}"/>
    <cellStyle name="강조색4 17" xfId="1437" xr:uid="{70A3F443-2342-4E1E-AB51-0B33302F10DC}"/>
    <cellStyle name="강조색4 18" xfId="1438" xr:uid="{8C98B676-A9DC-4488-ADC5-5B9EA6B9962E}"/>
    <cellStyle name="강조색4 19" xfId="1439" xr:uid="{A4DAF3F9-89D6-447F-B348-9B267798F89E}"/>
    <cellStyle name="강조색4 2" xfId="1440" xr:uid="{7066194A-DFB3-4B11-9B40-55E1681BBB18}"/>
    <cellStyle name="강조색4 2 10" xfId="1441" xr:uid="{979A6D0E-9538-42AA-9FA6-5414412B1B26}"/>
    <cellStyle name="강조색4 2 11" xfId="1442" xr:uid="{56897808-AB10-4EA7-BA0F-1925F2C25978}"/>
    <cellStyle name="강조색4 2 12" xfId="1443" xr:uid="{A955BC04-AF9C-4AD1-A5F8-2C2DB6AAA1D2}"/>
    <cellStyle name="강조색4 2 13" xfId="1444" xr:uid="{D6CC427F-C009-4983-9057-5221577F8D0C}"/>
    <cellStyle name="강조색4 2 14" xfId="1445" xr:uid="{F067EEF6-98FE-4862-A769-2B454550FE08}"/>
    <cellStyle name="강조색4 2 15" xfId="1446" xr:uid="{92024E25-E282-4845-A64F-B042BF662FFF}"/>
    <cellStyle name="강조색4 2 16" xfId="1447" xr:uid="{7CDF37C1-A00B-4220-83C0-6BACC4EF7F81}"/>
    <cellStyle name="강조색4 2 17" xfId="1448" xr:uid="{3E534AAF-A052-4520-9CB2-8017C5E23572}"/>
    <cellStyle name="강조색4 2 18" xfId="1449" xr:uid="{6D681437-07AE-4D3A-B3C9-8A946862249E}"/>
    <cellStyle name="강조색4 2 2" xfId="1450" xr:uid="{68F51359-530A-45F8-AA62-3C5AA4661A9C}"/>
    <cellStyle name="강조색4 2 3" xfId="1451" xr:uid="{B306CDB0-2FA5-48EB-AD9B-A41E43AD7755}"/>
    <cellStyle name="강조색4 2 4" xfId="1452" xr:uid="{91B1418F-4F66-4FD3-92B7-78DDCB96ED02}"/>
    <cellStyle name="강조색4 2 5" xfId="1453" xr:uid="{D8571EE8-B428-4E86-BF5E-CF45FA7E312D}"/>
    <cellStyle name="강조색4 2 6" xfId="1454" xr:uid="{2399F285-1918-42A3-9020-32C14C96A2FA}"/>
    <cellStyle name="강조색4 2 7" xfId="1455" xr:uid="{7713A0AD-CEC3-421B-8CE3-375E5D3E290E}"/>
    <cellStyle name="강조색4 2 8" xfId="1456" xr:uid="{B2B128A8-0FCD-4400-8BB7-FA705AB5AFF6}"/>
    <cellStyle name="강조색4 2 9" xfId="1457" xr:uid="{CA2FC2E0-2361-4605-9A31-11CE3DB145AB}"/>
    <cellStyle name="강조색4 3" xfId="1458" xr:uid="{4772B46C-09A5-41F7-B1AC-1003D45522DF}"/>
    <cellStyle name="강조색4 4" xfId="1459" xr:uid="{A23BD6A0-70C6-4CDA-8AD9-F84B021F2722}"/>
    <cellStyle name="강조색4 5" xfId="1460" xr:uid="{4418FD05-E42E-4778-BC3B-E4D62D177160}"/>
    <cellStyle name="강조색4 6" xfId="1461" xr:uid="{72E37646-7C49-45C1-9BE1-4243D49DECD2}"/>
    <cellStyle name="강조색4 7" xfId="1462" xr:uid="{A37E6D1C-423D-4331-9135-4CED45704441}"/>
    <cellStyle name="강조색4 8" xfId="1463" xr:uid="{E5A1CB4C-7AF7-454F-B7BA-257C8D1656C7}"/>
    <cellStyle name="강조색4 9" xfId="1464" xr:uid="{3F190A34-75BE-4485-8299-3182DAEAE253}"/>
    <cellStyle name="강조색5 10" xfId="1465" xr:uid="{E4AF9BB4-C172-4CE2-BD88-557C1A84B8A6}"/>
    <cellStyle name="강조색5 11" xfId="1466" xr:uid="{B910F017-1BA1-45C4-9361-7302B3BC7C15}"/>
    <cellStyle name="강조색5 12" xfId="1467" xr:uid="{8D236F36-AC62-44F8-9B00-3796CADA3461}"/>
    <cellStyle name="강조색5 13" xfId="1468" xr:uid="{66FA65CD-9C20-4268-8B2A-06E56DC2C54D}"/>
    <cellStyle name="강조색5 14" xfId="1469" xr:uid="{EFE41170-A85E-4C48-8863-02C806BF42E2}"/>
    <cellStyle name="강조색5 15" xfId="1470" xr:uid="{9D18A8DF-8D00-46CD-B121-A3DBEE6BB446}"/>
    <cellStyle name="강조색5 16" xfId="1471" xr:uid="{93EE079F-409F-4BE2-830F-FA06DC1F7703}"/>
    <cellStyle name="강조색5 17" xfId="1472" xr:uid="{8C83BF60-566D-49DD-837F-9B382DBA87D2}"/>
    <cellStyle name="강조색5 18" xfId="1473" xr:uid="{9CA3FC38-C9CA-4479-83B9-3BA9316599C6}"/>
    <cellStyle name="강조색5 19" xfId="1474" xr:uid="{59C44968-0BFC-40A3-8C20-A37551EB5FAB}"/>
    <cellStyle name="강조색5 2" xfId="1475" xr:uid="{C70014E1-440D-49E0-9CB7-7BBDB0F73DE2}"/>
    <cellStyle name="강조색5 2 10" xfId="1476" xr:uid="{C51CC685-3F2B-491F-8D1C-1B83545641F3}"/>
    <cellStyle name="강조색5 2 11" xfId="1477" xr:uid="{76FA0A73-694C-4B5D-86B3-B754814B6044}"/>
    <cellStyle name="강조색5 2 12" xfId="1478" xr:uid="{DFB21333-E180-453E-BADB-E43CF23612A7}"/>
    <cellStyle name="강조색5 2 13" xfId="1479" xr:uid="{125AC516-ADC5-40CD-B2D1-935B17E9ACDD}"/>
    <cellStyle name="강조색5 2 14" xfId="1480" xr:uid="{653CE080-C3FA-42B8-8849-D935FE0C2963}"/>
    <cellStyle name="강조색5 2 15" xfId="1481" xr:uid="{7BAE45D5-A093-4981-A054-83D7A384537C}"/>
    <cellStyle name="강조색5 2 16" xfId="1482" xr:uid="{70C3888B-F847-4357-A736-878C43664C4C}"/>
    <cellStyle name="강조색5 2 17" xfId="1483" xr:uid="{DBB9229D-BB75-4732-84A0-BBBE78F54258}"/>
    <cellStyle name="강조색5 2 18" xfId="1484" xr:uid="{E80A6803-97E7-4495-B4C8-E814C45B65E4}"/>
    <cellStyle name="강조색5 2 2" xfId="1485" xr:uid="{3F09D39D-91BE-486E-95C8-180EBFA58DA0}"/>
    <cellStyle name="강조색5 2 3" xfId="1486" xr:uid="{61C509C6-9778-452C-A268-607E4E78EB82}"/>
    <cellStyle name="강조색5 2 4" xfId="1487" xr:uid="{0B0E4505-FDF2-4A54-B199-3C0079F0602C}"/>
    <cellStyle name="강조색5 2 5" xfId="1488" xr:uid="{FA5B9071-6E20-4E4F-9C17-C7C60E518DCA}"/>
    <cellStyle name="강조색5 2 6" xfId="1489" xr:uid="{95436643-F253-4279-8B09-7304FDF623FA}"/>
    <cellStyle name="강조색5 2 7" xfId="1490" xr:uid="{392BF083-C68F-46B1-AB2C-34AD80E9643E}"/>
    <cellStyle name="강조색5 2 8" xfId="1491" xr:uid="{301E8E56-9A7B-427A-8DB7-F1BCBF9AE28E}"/>
    <cellStyle name="강조색5 2 9" xfId="1492" xr:uid="{3FE56C07-B2A1-45E2-974D-B267224498D9}"/>
    <cellStyle name="강조색5 3" xfId="1493" xr:uid="{E045CCFA-1BC6-4B25-B003-756B6163A0F1}"/>
    <cellStyle name="강조색5 4" xfId="1494" xr:uid="{F59FD473-E4A5-49D6-8A32-1A7E07293011}"/>
    <cellStyle name="강조색5 5" xfId="1495" xr:uid="{9CAE3026-FD42-49C2-880D-E6FC8B2E4B94}"/>
    <cellStyle name="강조색5 6" xfId="1496" xr:uid="{C59F0C88-A85F-4839-8FE3-76E21546A494}"/>
    <cellStyle name="강조색5 7" xfId="1497" xr:uid="{D3CBEC80-CECF-452A-BB5E-8E12B96309DD}"/>
    <cellStyle name="강조색5 8" xfId="1498" xr:uid="{99DF96BC-B09B-4285-ACF7-447A1E4BFBD4}"/>
    <cellStyle name="강조색5 9" xfId="1499" xr:uid="{9BF9F40D-BD13-4010-BFC8-64793B7E4AB8}"/>
    <cellStyle name="강조색6 10" xfId="1500" xr:uid="{7B53740D-34E8-4A5D-A109-79EEACF11EE7}"/>
    <cellStyle name="강조색6 11" xfId="1501" xr:uid="{6E341AB4-FA02-4914-90EB-4D565644B631}"/>
    <cellStyle name="강조색6 12" xfId="1502" xr:uid="{66C6612F-A004-4696-AF15-2B70ACB007B5}"/>
    <cellStyle name="강조색6 13" xfId="1503" xr:uid="{7271DFB9-877A-40D0-AC98-DFBD95CA96F7}"/>
    <cellStyle name="강조색6 14" xfId="1504" xr:uid="{17D407AE-F441-4C73-AC73-6AD9ED3D830E}"/>
    <cellStyle name="강조색6 15" xfId="1505" xr:uid="{2C0E15B2-7292-4825-932B-5A3B26E82E20}"/>
    <cellStyle name="강조색6 16" xfId="1506" xr:uid="{B62CCE83-9791-4AE8-8238-BDAE89F91940}"/>
    <cellStyle name="강조색6 17" xfId="1507" xr:uid="{6044E2C6-F7CB-4CA9-BC2A-16AF4B4D3474}"/>
    <cellStyle name="강조색6 18" xfId="1508" xr:uid="{D59D35E1-61BB-4B35-BA92-4117CF660CF3}"/>
    <cellStyle name="강조색6 19" xfId="1509" xr:uid="{B1329B86-4BED-4EA4-A1D6-EDCEF6B1B2DE}"/>
    <cellStyle name="강조색6 2" xfId="1510" xr:uid="{BA14EA3D-1595-45A3-9F10-19702F21C346}"/>
    <cellStyle name="강조색6 2 10" xfId="1511" xr:uid="{D577DA9E-545F-4764-89C0-D1199A3E7E2C}"/>
    <cellStyle name="강조색6 2 11" xfId="1512" xr:uid="{AA4E77C6-A37E-4F00-9B9A-774B093E1A03}"/>
    <cellStyle name="강조색6 2 12" xfId="1513" xr:uid="{D60FB387-2EB3-4446-B987-D21BE950932E}"/>
    <cellStyle name="강조색6 2 13" xfId="1514" xr:uid="{FFA8FA1A-D0AF-41E2-AF02-35A27AEF4CDA}"/>
    <cellStyle name="강조색6 2 14" xfId="1515" xr:uid="{A507162D-41BF-4229-BDB3-323CA837996A}"/>
    <cellStyle name="강조색6 2 15" xfId="1516" xr:uid="{EF54E412-42DA-4AE3-B124-92C148E4AF7B}"/>
    <cellStyle name="강조색6 2 16" xfId="1517" xr:uid="{D67F25BA-F2A6-429B-A53A-7F53786533BC}"/>
    <cellStyle name="강조색6 2 17" xfId="1518" xr:uid="{09605487-D85C-4D36-9FDB-673E6025B7F7}"/>
    <cellStyle name="강조색6 2 18" xfId="1519" xr:uid="{80791245-7DE2-4789-B2A3-99C8ABCB17ED}"/>
    <cellStyle name="강조색6 2 2" xfId="1520" xr:uid="{D7C30180-D84B-40C6-A342-FD357AC2EDAE}"/>
    <cellStyle name="강조색6 2 3" xfId="1521" xr:uid="{2235F7E8-0419-44EC-AD80-14F63821B7D0}"/>
    <cellStyle name="강조색6 2 4" xfId="1522" xr:uid="{73979994-2F1A-4A98-B01C-3B907465D034}"/>
    <cellStyle name="강조색6 2 5" xfId="1523" xr:uid="{4B2D5098-4B9B-463C-8E75-3F4F59AE5F1C}"/>
    <cellStyle name="강조색6 2 6" xfId="1524" xr:uid="{117F64E5-C02E-4EEA-90FA-FA2A0EAE685D}"/>
    <cellStyle name="강조색6 2 7" xfId="1525" xr:uid="{83C8261F-D0D5-4B78-9EF2-24E707553D94}"/>
    <cellStyle name="강조색6 2 8" xfId="1526" xr:uid="{EE9AAFAC-69F1-429F-B4BE-8F0A4807FA4A}"/>
    <cellStyle name="강조색6 2 9" xfId="1527" xr:uid="{D5E0420B-5D2B-4245-9811-EE50D724B371}"/>
    <cellStyle name="강조색6 3" xfId="1528" xr:uid="{DE646A0D-D5F2-49D7-AE96-EA672AE76F02}"/>
    <cellStyle name="강조색6 4" xfId="1529" xr:uid="{90950CB1-2011-492B-9790-D22B53A07FA1}"/>
    <cellStyle name="강조색6 5" xfId="1530" xr:uid="{B9D16F0B-C923-407A-9353-3D045689BAFF}"/>
    <cellStyle name="강조색6 6" xfId="1531" xr:uid="{CD3C790E-4B8C-43D5-B644-38040FEB0CB5}"/>
    <cellStyle name="강조색6 7" xfId="1532" xr:uid="{CA159A7F-F7BC-4DF1-A275-F7CA6F850118}"/>
    <cellStyle name="강조색6 8" xfId="1533" xr:uid="{7B9DBB6C-9043-4558-8BA0-EFD501473A33}"/>
    <cellStyle name="강조색6 9" xfId="1534" xr:uid="{141391CA-3F10-4FD0-B5DF-B52413BC5062}"/>
    <cellStyle name="경고문 10" xfId="1535" xr:uid="{B9682CBF-D848-4032-B780-E24E24A6EA16}"/>
    <cellStyle name="경고문 11" xfId="1536" xr:uid="{76A439CE-8B8D-49C1-86B9-37C8F74705B2}"/>
    <cellStyle name="경고문 12" xfId="1537" xr:uid="{9D78F7D9-A2F7-4777-A036-AD74883A82C3}"/>
    <cellStyle name="경고문 13" xfId="1538" xr:uid="{74FBE4AC-F55F-4AA3-BC3B-B3A2BAC9D476}"/>
    <cellStyle name="경고문 14" xfId="1539" xr:uid="{E3DB5214-9CB4-4C84-B399-7361D58D4B1F}"/>
    <cellStyle name="경고문 15" xfId="1540" xr:uid="{EAA978C1-30BA-4ADE-87AE-F5B6F8B3425A}"/>
    <cellStyle name="경고문 16" xfId="1541" xr:uid="{B489DF61-4168-4435-B87B-CDC66BA1438F}"/>
    <cellStyle name="경고문 17" xfId="1542" xr:uid="{68FC61C6-25BF-4459-8C84-B8B42988EDF4}"/>
    <cellStyle name="경고문 18" xfId="1543" xr:uid="{2C749C84-6F58-4889-A3BB-EB5DE28C982D}"/>
    <cellStyle name="경고문 19" xfId="1544" xr:uid="{ED63619C-7DD1-456F-9CDF-F186AAD619D2}"/>
    <cellStyle name="경고문 2" xfId="1545" xr:uid="{53BC00B7-3908-4AE7-9F83-0E8B2FCFB4E2}"/>
    <cellStyle name="경고문 2 10" xfId="1546" xr:uid="{17894EB8-D221-4B8B-A104-14111EC625D4}"/>
    <cellStyle name="경고문 2 11" xfId="1547" xr:uid="{A2ACDB70-C48B-4A4B-B81F-C59106ED9BCD}"/>
    <cellStyle name="경고문 2 12" xfId="1548" xr:uid="{EDA7E5A5-ABB0-4D22-B013-C6EF203D4F19}"/>
    <cellStyle name="경고문 2 13" xfId="1549" xr:uid="{4F00F778-6EE0-411A-9D20-C1A0C98766D9}"/>
    <cellStyle name="경고문 2 14" xfId="1550" xr:uid="{338BAB64-B508-4CAF-9C04-E4AB154CD6ED}"/>
    <cellStyle name="경고문 2 15" xfId="1551" xr:uid="{94D15C3D-DDA0-4609-9A6D-0C9F795A6841}"/>
    <cellStyle name="경고문 2 16" xfId="1552" xr:uid="{3DA61880-8A7C-44FE-844D-9913784A0527}"/>
    <cellStyle name="경고문 2 17" xfId="1553" xr:uid="{9BEBCC7C-A433-4268-8544-9BC1BF77FBBB}"/>
    <cellStyle name="경고문 2 18" xfId="1554" xr:uid="{232B71DF-8CC1-4364-80C6-7D477FFD5AB7}"/>
    <cellStyle name="경고문 2 2" xfId="1555" xr:uid="{3D928453-6C04-45B5-A563-5C5EB813CE3C}"/>
    <cellStyle name="경고문 2 3" xfId="1556" xr:uid="{03776C84-B12F-4AC9-844A-2E5FED4D7EEF}"/>
    <cellStyle name="경고문 2 4" xfId="1557" xr:uid="{62CC4427-07A1-4E4E-9F06-90E3966D298F}"/>
    <cellStyle name="경고문 2 5" xfId="1558" xr:uid="{74AA693C-4136-4F06-B4A6-1F36156AAA91}"/>
    <cellStyle name="경고문 2 6" xfId="1559" xr:uid="{26DA7D74-D7CF-43C5-AC38-B4A75F5CC9CE}"/>
    <cellStyle name="경고문 2 7" xfId="1560" xr:uid="{8A1908B2-ECF6-4A7D-811F-B7CE73036F8F}"/>
    <cellStyle name="경고문 2 8" xfId="1561" xr:uid="{0AE74825-E4DF-4ECE-A1D0-7B4F8BD8BF52}"/>
    <cellStyle name="경고문 2 9" xfId="1562" xr:uid="{101D2FB0-3995-484A-8643-24877D93BF73}"/>
    <cellStyle name="경고문 3" xfId="1563" xr:uid="{85E10513-6F68-467D-8192-B9F03C53159D}"/>
    <cellStyle name="경고문 4" xfId="1564" xr:uid="{D4861C25-EED7-4F14-98D7-1A46808E8506}"/>
    <cellStyle name="경고문 5" xfId="1565" xr:uid="{AA2CBFE2-69B9-402F-964D-35993A717D2E}"/>
    <cellStyle name="경고문 6" xfId="1566" xr:uid="{CD9FE580-044D-4282-9034-C7A54D0C8839}"/>
    <cellStyle name="경고문 7" xfId="1567" xr:uid="{E998F130-7425-4EFA-92BB-66E9E3E9F00A}"/>
    <cellStyle name="경고문 8" xfId="1568" xr:uid="{DD683C58-99E8-46B7-9738-A58D62FC7274}"/>
    <cellStyle name="경고문 9" xfId="1569" xr:uid="{4C95E252-9F71-4023-B10F-5F27DD2A26FE}"/>
    <cellStyle name="계산 10" xfId="1570" xr:uid="{A487E2AE-906C-4ED3-90FD-ABCC5B1A1E4F}"/>
    <cellStyle name="계산 11" xfId="1571" xr:uid="{A7A9900C-0963-4CA0-BFFA-E39E5BB6CC03}"/>
    <cellStyle name="계산 12" xfId="1572" xr:uid="{CB7DD42B-C139-4492-B8C6-1407EA75DF9F}"/>
    <cellStyle name="계산 13" xfId="1573" xr:uid="{36AD4FB7-6366-4125-8489-785EC7F4246A}"/>
    <cellStyle name="계산 14" xfId="1574" xr:uid="{0D8FD3C1-346F-415A-A329-A5B5CBA0967F}"/>
    <cellStyle name="계산 15" xfId="1575" xr:uid="{064604C1-33AC-4C68-B636-AD8CF04DE8BA}"/>
    <cellStyle name="계산 16" xfId="1576" xr:uid="{5923881B-68B6-4718-A698-577407CF68F6}"/>
    <cellStyle name="계산 17" xfId="1577" xr:uid="{1DD5F9FD-BCDC-4C49-8DE3-694347C310C4}"/>
    <cellStyle name="계산 18" xfId="1578" xr:uid="{562F8619-B0B8-4855-8698-805A82DFEFE1}"/>
    <cellStyle name="계산 19" xfId="1579" xr:uid="{41FF11D5-266B-4200-96DD-C01F7AFF1847}"/>
    <cellStyle name="계산 2" xfId="1580" xr:uid="{A27D6B46-F2BA-46E4-BF5D-E2C10D4DC509}"/>
    <cellStyle name="계산 2 10" xfId="1581" xr:uid="{972658EC-AF11-40C1-B8C5-F6E5F70F5B88}"/>
    <cellStyle name="계산 2 11" xfId="1582" xr:uid="{BBC14717-DB8D-46F1-9177-10EB3BB92E98}"/>
    <cellStyle name="계산 2 12" xfId="1583" xr:uid="{96375895-2859-43A7-ABCD-9E5185AD24FC}"/>
    <cellStyle name="계산 2 13" xfId="1584" xr:uid="{2E4BC6F2-84F5-4C08-85CE-FF6AF1770B10}"/>
    <cellStyle name="계산 2 14" xfId="1585" xr:uid="{8E96A31D-DE0F-4FAB-90BA-662573B4525B}"/>
    <cellStyle name="계산 2 15" xfId="1586" xr:uid="{F7ADBF41-0CC6-42C9-B970-3CB18C5984AF}"/>
    <cellStyle name="계산 2 16" xfId="1587" xr:uid="{E2D9AE92-5C87-48E8-A5F7-83DF05113FF3}"/>
    <cellStyle name="계산 2 17" xfId="1588" xr:uid="{B24D2F55-E9C3-4B87-AC7E-286EE795787D}"/>
    <cellStyle name="계산 2 18" xfId="1589" xr:uid="{ED0DD1D5-BD02-4F5D-9320-7CD0B6B16876}"/>
    <cellStyle name="계산 2 2" xfId="1590" xr:uid="{30BBAA02-9484-41D6-B65B-2493B4A16F57}"/>
    <cellStyle name="계산 2 3" xfId="1591" xr:uid="{1EB38DE1-F8E4-45DC-BA45-9C5708DD8CC8}"/>
    <cellStyle name="계산 2 4" xfId="1592" xr:uid="{779DBE4C-3BEC-4684-9F49-FBDFD505C407}"/>
    <cellStyle name="계산 2 5" xfId="1593" xr:uid="{4197FC01-EC02-41B6-A536-16C05FB680B8}"/>
    <cellStyle name="계산 2 6" xfId="1594" xr:uid="{E25AC6F0-35E5-4477-93A7-AEE69598454D}"/>
    <cellStyle name="계산 2 7" xfId="1595" xr:uid="{0CBCA2B2-9F4F-4728-AA81-74B00099943F}"/>
    <cellStyle name="계산 2 8" xfId="1596" xr:uid="{F3C29CED-8692-435B-BB91-90C7F0C6AC74}"/>
    <cellStyle name="계산 2 9" xfId="1597" xr:uid="{6B2AF19B-F2D9-4BCD-A2EB-38234F91C5FD}"/>
    <cellStyle name="계산 3" xfId="1598" xr:uid="{D2C760E4-D561-4AA1-9542-863B1475C100}"/>
    <cellStyle name="계산 4" xfId="1599" xr:uid="{EE76B396-9BFE-4C61-82C6-F0E076207C2D}"/>
    <cellStyle name="계산 5" xfId="1600" xr:uid="{CE0CB637-B287-4B3B-B893-3E79D6F0946E}"/>
    <cellStyle name="계산 6" xfId="1601" xr:uid="{FFB99590-F09F-4E18-A5C0-EF3E49248AEE}"/>
    <cellStyle name="계산 7" xfId="1602" xr:uid="{12C22DE3-F413-41E8-8DE8-62BFB8AFF9BD}"/>
    <cellStyle name="계산 8" xfId="1603" xr:uid="{C5809D26-C797-4958-A9E0-D867CFBF2DAD}"/>
    <cellStyle name="계산 9" xfId="1604" xr:uid="{F80C1FD8-4707-4D91-B49A-E77DEA3BDCD9}"/>
    <cellStyle name="고정소숫점" xfId="1605" xr:uid="{6162A932-575F-442A-A25D-23BF1D915290}"/>
    <cellStyle name="고정출력1" xfId="1606" xr:uid="{65CC6E06-DB98-4536-8013-E0BEF08D9FF1}"/>
    <cellStyle name="고정출력2" xfId="1607" xr:uid="{8C236B06-0396-4343-8D90-1F7EBC6ABC1C}"/>
    <cellStyle name="공사원가계산서(조경)" xfId="1608" xr:uid="{3CE1F9A3-5DC4-4CD0-B506-B184411B6E7F}"/>
    <cellStyle name="咬訌裝?INCOM1" xfId="1609" xr:uid="{F277FAC3-0253-48B0-8499-10D083800EAC}"/>
    <cellStyle name="咬訌裝?INCOM10" xfId="1610" xr:uid="{A2506062-9571-4A9A-B086-EAA554A0C69B}"/>
    <cellStyle name="咬訌裝?INCOM2" xfId="1611" xr:uid="{A4DD2D68-F7A6-4BCD-A2C2-A5D57EAC7001}"/>
    <cellStyle name="咬訌裝?INCOM3" xfId="1612" xr:uid="{AB239248-7952-4882-8F59-D8B4C692D175}"/>
    <cellStyle name="咬訌裝?INCOM4" xfId="1613" xr:uid="{0FA227E2-2210-4363-8D6E-C1A92202AF9A}"/>
    <cellStyle name="咬訌裝?INCOM5" xfId="1614" xr:uid="{4B0B637C-EFEA-44D8-B907-5FA4E1D6EBD6}"/>
    <cellStyle name="咬訌裝?INCOM6" xfId="1615" xr:uid="{C87F5C24-187F-4453-B71C-A45AB60B361C}"/>
    <cellStyle name="咬訌裝?INCOM7" xfId="1616" xr:uid="{75DA0CDA-C60E-4195-92A9-FAB26DCCE327}"/>
    <cellStyle name="咬訌裝?INCOM8" xfId="1617" xr:uid="{FBB27D36-2657-4066-AC27-D61A271E236F}"/>
    <cellStyle name="咬訌裝?INCOM9" xfId="1618" xr:uid="{4CC8B5AB-2236-433D-A1E7-895259603182}"/>
    <cellStyle name="咬訌裝?PRIB11" xfId="1619" xr:uid="{E421CF29-DDE7-4BE4-951D-59A2BC2848EE}"/>
    <cellStyle name="나쁨 10" xfId="1620" xr:uid="{266A5EC0-F75F-48F1-82D1-08E7F3A1C24A}"/>
    <cellStyle name="나쁨 11" xfId="1621" xr:uid="{E05671FE-602B-46B2-A788-3F09B7B9F569}"/>
    <cellStyle name="나쁨 12" xfId="1622" xr:uid="{86F46CF2-F743-4614-A46A-5F24506DDC82}"/>
    <cellStyle name="나쁨 13" xfId="1623" xr:uid="{4B018699-DC69-4112-B624-2F171C1C63D8}"/>
    <cellStyle name="나쁨 14" xfId="1624" xr:uid="{B6386115-38B9-43FB-81B5-ACDC2F74C284}"/>
    <cellStyle name="나쁨 15" xfId="1625" xr:uid="{FF04972C-B05B-4C3D-9413-F36C72C49FE8}"/>
    <cellStyle name="나쁨 16" xfId="1626" xr:uid="{AA6C0552-C432-496E-9C02-0EFA4A981681}"/>
    <cellStyle name="나쁨 17" xfId="1627" xr:uid="{02F81D04-40A1-4C35-B8BF-70BC30C4DDF4}"/>
    <cellStyle name="나쁨 18" xfId="1628" xr:uid="{903BA606-F94A-4C91-896F-9DB20D484554}"/>
    <cellStyle name="나쁨 19" xfId="1629" xr:uid="{9FDFDF62-23EE-4E45-B107-58F367A899EA}"/>
    <cellStyle name="나쁨 2" xfId="1630" xr:uid="{8653F507-445B-40D5-8B10-F8268F508C9C}"/>
    <cellStyle name="나쁨 2 10" xfId="1631" xr:uid="{C8970A47-D134-4190-9F26-ADC4CB116960}"/>
    <cellStyle name="나쁨 2 11" xfId="1632" xr:uid="{FAD8F474-6170-4D5C-9826-0B873C818F26}"/>
    <cellStyle name="나쁨 2 12" xfId="1633" xr:uid="{6D33C096-85BF-4FC0-8E9F-57ADD756659F}"/>
    <cellStyle name="나쁨 2 13" xfId="1634" xr:uid="{0D2A236A-7AC8-4E82-98E2-60EBB17B2E30}"/>
    <cellStyle name="나쁨 2 14" xfId="1635" xr:uid="{5677BB32-1DC5-4F20-A3DA-92B1DE83D670}"/>
    <cellStyle name="나쁨 2 15" xfId="1636" xr:uid="{73369447-06E6-4EA6-B454-20856A7BB0F9}"/>
    <cellStyle name="나쁨 2 16" xfId="1637" xr:uid="{CA725E65-01A8-476A-B01A-B954F7C78AC1}"/>
    <cellStyle name="나쁨 2 17" xfId="1638" xr:uid="{355567E0-7DE9-4D15-B8D9-A77DC9B78D4F}"/>
    <cellStyle name="나쁨 2 18" xfId="1639" xr:uid="{13EA947F-8115-4DC5-A3DC-49E68D3CDF53}"/>
    <cellStyle name="나쁨 2 2" xfId="1640" xr:uid="{F14BCF88-2752-47C5-9B5B-D2B481B49A00}"/>
    <cellStyle name="나쁨 2 3" xfId="1641" xr:uid="{88E40FD4-6190-4A86-8A3E-8EFD0D25DB73}"/>
    <cellStyle name="나쁨 2 4" xfId="1642" xr:uid="{3E78454F-6392-4CB1-B819-37331D077567}"/>
    <cellStyle name="나쁨 2 5" xfId="1643" xr:uid="{0C50C2DA-2620-470D-8AF0-263990BA83D4}"/>
    <cellStyle name="나쁨 2 6" xfId="1644" xr:uid="{534A5482-4F4B-4487-91A4-802FE10C6BC8}"/>
    <cellStyle name="나쁨 2 7" xfId="1645" xr:uid="{6FF01D8B-3EA7-4B12-81F8-FE3847A36A72}"/>
    <cellStyle name="나쁨 2 8" xfId="1646" xr:uid="{B2812CC9-4FAD-474C-A694-D12392255691}"/>
    <cellStyle name="나쁨 2 9" xfId="1647" xr:uid="{84C48A34-BF27-478F-AF66-A4325807A5A8}"/>
    <cellStyle name="나쁨 3" xfId="1648" xr:uid="{A3D3014D-3A1C-46E4-BCFA-25BD3BFB1F30}"/>
    <cellStyle name="나쁨 4" xfId="1649" xr:uid="{9CA659C8-100A-4659-B587-D73550A7B149}"/>
    <cellStyle name="나쁨 5" xfId="1650" xr:uid="{7E0FE496-7BB2-4682-BAA9-D25D98963F0B}"/>
    <cellStyle name="나쁨 6" xfId="1651" xr:uid="{AA77397E-D06D-4E7E-9E08-DC1817D5E181}"/>
    <cellStyle name="나쁨 7" xfId="1652" xr:uid="{0442678F-6F39-48BF-A0B6-298AFBC72EE7}"/>
    <cellStyle name="나쁨 8" xfId="1653" xr:uid="{6C84941C-97CA-4C44-AEA5-47A903F4C945}"/>
    <cellStyle name="나쁨 9" xfId="1654" xr:uid="{38ED8F9C-FD22-4C9F-9FBD-57D090626C03}"/>
    <cellStyle name="날짜" xfId="1655" xr:uid="{43223CD7-3B6B-413D-A3EE-ADFE1D7FEE5D}"/>
    <cellStyle name="남기옥" xfId="1656" xr:uid="{730F0B5D-1FFA-4350-AA57-C44F8220209F}"/>
    <cellStyle name="내역서" xfId="1657" xr:uid="{7A6F1F7A-FAD2-45B9-960B-B74A4A260226}"/>
    <cellStyle name="네모제목" xfId="1658" xr:uid="{1ECA31A9-F3F6-4640-B990-1A571E644659}"/>
    <cellStyle name="달러" xfId="1659" xr:uid="{B7EE9237-4425-44F7-8090-FC1903E07811}"/>
    <cellStyle name="뒤에 오는 하이퍼링크" xfId="1660" xr:uid="{53429C9B-27C7-4FB6-A4AF-AB49AFC902DD}"/>
    <cellStyle name="똿뗦먛귟 [0.00]_PRODUCT DETAIL Q1" xfId="1661" xr:uid="{4C49FE01-5EA0-46E2-894E-D8B0C7BFBC07}"/>
    <cellStyle name="똿뗦먛귟_PRODUCT DETAIL Q1" xfId="1662" xr:uid="{99CA0942-90E9-46A6-B330-FD2C6B2A66FD}"/>
    <cellStyle name="마이너스키" xfId="1663" xr:uid="{FC3425ED-286B-4572-AC4E-956588C9B677}"/>
    <cellStyle name="메모 10" xfId="1664" xr:uid="{249D2B4F-3E6A-4AAE-8911-025D04880D72}"/>
    <cellStyle name="메모 11" xfId="1665" xr:uid="{7C9E550F-82DC-441B-BF16-343EF6635B43}"/>
    <cellStyle name="메모 12" xfId="1666" xr:uid="{79C7576A-726C-46E1-871F-6722A27B9D1A}"/>
    <cellStyle name="메모 13" xfId="1667" xr:uid="{19D9D14A-C80C-4AE1-99F1-B49113CFD705}"/>
    <cellStyle name="메모 14" xfId="1668" xr:uid="{D59B2452-4453-40E7-80EB-35874E07FE4B}"/>
    <cellStyle name="메모 15" xfId="1669" xr:uid="{796E1528-5733-44F4-92CF-2D3DB774FF5F}"/>
    <cellStyle name="메모 16" xfId="1670" xr:uid="{FBD0691F-F142-453E-A7C9-D88777B3ECF4}"/>
    <cellStyle name="메모 17" xfId="1671" xr:uid="{BA7C02B1-B707-4B67-8552-CF356BFCD9DC}"/>
    <cellStyle name="메모 18" xfId="1672" xr:uid="{E045C403-E06C-4EA0-A9D6-8C9EC4610A69}"/>
    <cellStyle name="메모 19" xfId="1673" xr:uid="{EE843FF8-5A90-4D94-9064-73BA050B842E}"/>
    <cellStyle name="메모 2" xfId="1674" xr:uid="{BDD3D8AF-C19A-49A6-9221-F6056A5E9C75}"/>
    <cellStyle name="메모 2 10" xfId="1675" xr:uid="{0B2DA456-E802-4A51-9589-C5C636A89F5B}"/>
    <cellStyle name="메모 2 11" xfId="1676" xr:uid="{FDE51DE0-C71A-4CBC-B38E-0E5E93EF27E6}"/>
    <cellStyle name="메모 2 12" xfId="1677" xr:uid="{F7F8E65D-7070-46D9-80EB-1306194CC52C}"/>
    <cellStyle name="메모 2 13" xfId="1678" xr:uid="{00C10F12-DEDC-47C3-AF4C-216541B6FA22}"/>
    <cellStyle name="메모 2 14" xfId="1679" xr:uid="{86D59ECE-04BE-4375-8902-91720427A881}"/>
    <cellStyle name="메모 2 15" xfId="1680" xr:uid="{8DC6CA86-22EF-4092-AC40-25450F44B275}"/>
    <cellStyle name="메모 2 16" xfId="1681" xr:uid="{E449721C-0E90-4778-8935-2C24E76945B1}"/>
    <cellStyle name="메모 2 17" xfId="1682" xr:uid="{8562BC21-5581-4195-8B8D-E141D2D16E0E}"/>
    <cellStyle name="메모 2 18" xfId="1683" xr:uid="{EFD1897E-1BE9-45CB-910E-C71E02892880}"/>
    <cellStyle name="메모 2 2" xfId="1684" xr:uid="{A53D4419-DF16-4CDD-8C7E-A20B26C60D86}"/>
    <cellStyle name="메모 2 2 2" xfId="1685" xr:uid="{B0F1D646-3CA3-42CE-AC03-A68D52139313}"/>
    <cellStyle name="메모 2 2 2 2" xfId="1686" xr:uid="{1142C773-2CAE-441B-A032-9B00838FE8B2}"/>
    <cellStyle name="메모 2 3" xfId="1687" xr:uid="{0A1E2884-0F20-474D-91BE-071CF9EB3B83}"/>
    <cellStyle name="메모 2 3 2" xfId="1688" xr:uid="{04A0CFD1-C090-4E95-A96B-ADEF625B2A21}"/>
    <cellStyle name="메모 2 3 3" xfId="1689" xr:uid="{ACA32693-4418-4502-8C91-56D1488890C7}"/>
    <cellStyle name="메모 2 4" xfId="1690" xr:uid="{8CEEF4F2-4D74-4866-8031-05EAEBD0F073}"/>
    <cellStyle name="메모 2 4 2" xfId="1691" xr:uid="{70FDB3AD-1E7A-4B52-A09F-5CCA4B7F731D}"/>
    <cellStyle name="메모 2 5" xfId="1692" xr:uid="{3CCE6EB1-AEF0-4A61-9347-3272A6F22BD8}"/>
    <cellStyle name="메모 2 5 2" xfId="1693" xr:uid="{ED10CFD3-6407-48ED-A00B-CF3313FC1CD5}"/>
    <cellStyle name="메모 2 6" xfId="1694" xr:uid="{6477757C-0FF7-4F58-AEEF-A7A883840B90}"/>
    <cellStyle name="메모 2 6 2" xfId="1695" xr:uid="{68A362A9-68A0-4B75-9E56-684C4CB348C0}"/>
    <cellStyle name="메모 2 7" xfId="1696" xr:uid="{99333FC2-C400-4E32-ADCC-D2C2ACA526F5}"/>
    <cellStyle name="메모 2 8" xfId="1697" xr:uid="{61CBF49C-F6B8-4251-A338-259DE07FD1E8}"/>
    <cellStyle name="메모 2 9" xfId="1698" xr:uid="{6B4C2E9B-8BDB-4EB7-BC79-AFF37E543471}"/>
    <cellStyle name="메모 3" xfId="1699" xr:uid="{EA574726-E10B-46D4-8369-27FA7C87E887}"/>
    <cellStyle name="메모 3 2" xfId="1700" xr:uid="{CC4CF061-03C3-4921-9B83-E6233B3655C6}"/>
    <cellStyle name="메모 3 2 2" xfId="1701" xr:uid="{FA1FF5A8-BDE4-48D3-A5C5-5886EAA95680}"/>
    <cellStyle name="메모 3 3" xfId="1702" xr:uid="{B0E5BB64-9A79-49CA-B56B-F4570991E651}"/>
    <cellStyle name="메모 4" xfId="1703" xr:uid="{D6EA2A89-58F4-4C6E-92D2-C852FE35DC16}"/>
    <cellStyle name="메모 4 2" xfId="1704" xr:uid="{4717191F-5860-4297-A2AB-B79632BC9284}"/>
    <cellStyle name="메모 5" xfId="1705" xr:uid="{0A5043F5-F047-46A8-A0B8-E2CD2FA4633E}"/>
    <cellStyle name="메모 6" xfId="1706" xr:uid="{1E96EA60-D2A6-4058-BFC0-432CA7576F51}"/>
    <cellStyle name="메모 7" xfId="1707" xr:uid="{143559DA-1B1F-4858-8D56-5F994CEFA904}"/>
    <cellStyle name="메모 8" xfId="1708" xr:uid="{D963C341-03E5-4D46-BF69-CF0812708CC5}"/>
    <cellStyle name="메모 9" xfId="1709" xr:uid="{B6F66027-B5BD-4F38-8385-035438B724E2}"/>
    <cellStyle name="믅됞 [0.00]_PRODUCT DETAIL Q1" xfId="1710" xr:uid="{C7B9B7F1-82B8-4B80-9496-4550F67597C3}"/>
    <cellStyle name="믅됞_PRODUCT DETAIL Q1" xfId="1711" xr:uid="{708DB97D-A991-4A35-A9E7-3A49EBAED8CF}"/>
    <cellStyle name="배분" xfId="1712" xr:uid="{52BF5346-6555-4269-ACB1-A966F5603394}"/>
    <cellStyle name="백분율" xfId="1713" builtinId="5"/>
    <cellStyle name="백분율 [△1]" xfId="1714" xr:uid="{5637A782-D033-47D6-BF65-DA606A04530C}"/>
    <cellStyle name="백분율 [△2]" xfId="1715" xr:uid="{930B2558-7EC1-469D-A27E-B12480520225}"/>
    <cellStyle name="백분율 [0]" xfId="1716" xr:uid="{17FB30C3-F858-4A4A-9C80-04A7C1023279}"/>
    <cellStyle name="백분율 [2]" xfId="1717" xr:uid="{6BAFD6C8-B5F7-43B3-A521-84FB53F94510}"/>
    <cellStyle name="백분율 10" xfId="1718" xr:uid="{A451BB3A-2CC8-48EA-B524-CDECC3635B4B}"/>
    <cellStyle name="백분율 10 2" xfId="1719" xr:uid="{9A44F558-9E82-41DF-AB15-DD3ADAA0064B}"/>
    <cellStyle name="백분율 11" xfId="1720" xr:uid="{44F94941-6D42-40D9-B0D2-D6B1C06FC9B7}"/>
    <cellStyle name="백분율 11 2" xfId="1721" xr:uid="{CE976713-CF87-40A7-8CAA-BCFCC0C2C7F6}"/>
    <cellStyle name="백분율 12" xfId="1722" xr:uid="{BFC4B884-9355-43C7-955C-05C12E954934}"/>
    <cellStyle name="백분율 12 2" xfId="1723" xr:uid="{D72B7F17-3D0E-4563-BE10-E854B26762E2}"/>
    <cellStyle name="백분율 13" xfId="1724" xr:uid="{E432DE1D-DE73-4CF4-846B-45DACB894D0A}"/>
    <cellStyle name="백분율 13 2" xfId="1725" xr:uid="{C31BDD4A-61AF-4190-A1EA-D882311C5AE2}"/>
    <cellStyle name="백분율 14" xfId="1726" xr:uid="{D41EC53F-2D46-4D44-BBB8-AAE88910A741}"/>
    <cellStyle name="백분율 15" xfId="1727" xr:uid="{15C629EA-F9C0-468A-8B55-3CB5A74E5786}"/>
    <cellStyle name="백분율 16" xfId="1728" xr:uid="{519D7E8E-9749-43B8-97A6-BD6209798774}"/>
    <cellStyle name="백분율 17" xfId="1729" xr:uid="{86B1F2F3-B7B3-4482-A92E-EEEE610EA8E2}"/>
    <cellStyle name="백분율 18" xfId="1730" xr:uid="{3FE3C8A5-B3A5-46E5-AD18-C575757B4DCF}"/>
    <cellStyle name="백분율 19" xfId="1731" xr:uid="{D7204CD6-2258-4F53-9F74-925344DEC96F}"/>
    <cellStyle name="백분율 2" xfId="1732" xr:uid="{ADB45E23-A466-4871-B033-58172DB9C439}"/>
    <cellStyle name="백분율 2 2" xfId="1733" xr:uid="{77068F50-6E09-40F6-A9DA-03871FD5518B}"/>
    <cellStyle name="백분율 2 2 2" xfId="1734" xr:uid="{1EA4EB92-798D-4651-A265-502140D59B9F}"/>
    <cellStyle name="백분율 2 3" xfId="1735" xr:uid="{6BC46D6D-3B65-48C6-ABF7-B4798E2E8DF2}"/>
    <cellStyle name="백분율 2 3 2" xfId="1736" xr:uid="{AFEA2A6E-8C01-41BB-A696-FF46390C9E20}"/>
    <cellStyle name="백분율 20" xfId="1737" xr:uid="{152ADB38-4261-473C-9191-F8B2B1EFB54E}"/>
    <cellStyle name="백분율 21" xfId="1738" xr:uid="{0AEE63C4-4ED4-456B-BCF8-85DC8C9A5F9D}"/>
    <cellStyle name="백분율 22" xfId="1739" xr:uid="{C4185C0E-8F53-4115-9601-0922035B9B4B}"/>
    <cellStyle name="백분율 23" xfId="1740" xr:uid="{FA1C5697-0EC8-424F-865F-856624366852}"/>
    <cellStyle name="백분율 24" xfId="1741" xr:uid="{49DA468B-8505-4062-9C38-FA7A3398A4D8}"/>
    <cellStyle name="백분율 3" xfId="1742" xr:uid="{7CA6A836-2439-486E-BEBB-FD207841AE02}"/>
    <cellStyle name="백분율 3 2" xfId="1743" xr:uid="{A8F66429-39B1-4420-9887-4FCD7E07DADC}"/>
    <cellStyle name="백분율 3 2 2" xfId="1744" xr:uid="{94F15373-3ACF-4721-A825-F7649AFB81B7}"/>
    <cellStyle name="백분율 3 3" xfId="1745" xr:uid="{77226E07-2C34-4562-86F5-2307E439D570}"/>
    <cellStyle name="백분율 3 3 2" xfId="1746" xr:uid="{44B9E5B1-EA76-409B-9C8E-92D97D2978A4}"/>
    <cellStyle name="백분율 4" xfId="1747" xr:uid="{A5CBBC58-D7E9-4CDC-BA11-F52C939A6FAC}"/>
    <cellStyle name="백분율 5" xfId="1748" xr:uid="{7F6537D1-EF47-46BC-BEB4-586D0595619F}"/>
    <cellStyle name="백분율 6" xfId="1749" xr:uid="{603E227C-B2E6-4AC6-AAD5-E9A18FADB389}"/>
    <cellStyle name="백분율 7" xfId="1750" xr:uid="{1F522E28-674A-4A20-A54E-167110188F8F}"/>
    <cellStyle name="백분율 8" xfId="1751" xr:uid="{39034057-F7EC-4F8C-A198-8968B19E4B1F}"/>
    <cellStyle name="백분율 9" xfId="1752" xr:uid="{9B50AF68-BED0-4CFA-B322-573BF201C4FA}"/>
    <cellStyle name="백분율［△1］" xfId="1753" xr:uid="{B963908E-1FE3-46D2-9E53-7CE48774C999}"/>
    <cellStyle name="백분율［△2］" xfId="1754" xr:uid="{CB34B903-0DC4-473C-A150-CD16CD0C325F}"/>
    <cellStyle name="보통 10" xfId="1755" xr:uid="{CE5B8ACA-EA23-42F2-A051-5325F99F2052}"/>
    <cellStyle name="보통 11" xfId="1756" xr:uid="{8FCBB170-08D2-4700-AEC3-3B0DD1EB9915}"/>
    <cellStyle name="보통 12" xfId="1757" xr:uid="{0AD2385A-CE03-41A3-AE74-4AC635CDDD92}"/>
    <cellStyle name="보통 13" xfId="1758" xr:uid="{A0C95035-3247-4D85-AAB0-73841DC4605F}"/>
    <cellStyle name="보통 14" xfId="1759" xr:uid="{A146A2C9-AFBB-44FB-8A22-C5257131C118}"/>
    <cellStyle name="보통 15" xfId="1760" xr:uid="{B5716DDB-37A3-490D-AB50-6F7E1DD46CED}"/>
    <cellStyle name="보통 16" xfId="1761" xr:uid="{A1E03CFB-DAD0-4AA3-B4B7-723DFCFB5166}"/>
    <cellStyle name="보통 17" xfId="1762" xr:uid="{929F6D4B-70D7-4BD0-9A63-3716738514B4}"/>
    <cellStyle name="보통 18" xfId="1763" xr:uid="{EB213CC3-37D2-43A2-8AD3-31B872BE924E}"/>
    <cellStyle name="보통 19" xfId="1764" xr:uid="{CF0F4F6D-DD51-48C4-BAE1-44DE7F09CA68}"/>
    <cellStyle name="보통 2" xfId="1765" xr:uid="{6852DD0D-908F-49D9-87F2-04B3C3C2CB08}"/>
    <cellStyle name="보통 2 10" xfId="1766" xr:uid="{43A88CD8-E65F-4EF6-92E8-624F78974E11}"/>
    <cellStyle name="보통 2 11" xfId="1767" xr:uid="{AC53191D-102A-4589-B3EA-C51E236F590D}"/>
    <cellStyle name="보통 2 12" xfId="1768" xr:uid="{1955E21A-A0C0-462A-B612-88F1F380A407}"/>
    <cellStyle name="보통 2 13" xfId="1769" xr:uid="{42E59AC3-6805-44A1-8DBC-BEE5264C0FB8}"/>
    <cellStyle name="보통 2 14" xfId="1770" xr:uid="{33EB1753-8C21-4FAE-B5AD-464C599A7F47}"/>
    <cellStyle name="보통 2 15" xfId="1771" xr:uid="{C4B28FAC-E907-46F6-8C9F-DD702880A55F}"/>
    <cellStyle name="보통 2 16" xfId="1772" xr:uid="{86B6A5B0-4A3B-45F7-B0E6-1483B7F545FE}"/>
    <cellStyle name="보통 2 17" xfId="1773" xr:uid="{277CD0D4-6D49-48F1-8078-2599BF809D28}"/>
    <cellStyle name="보통 2 18" xfId="1774" xr:uid="{D98D6861-62C5-460D-8859-84FB95388C89}"/>
    <cellStyle name="보통 2 2" xfId="1775" xr:uid="{0A8AF370-FD46-44B9-A75E-8BD65C903048}"/>
    <cellStyle name="보통 2 3" xfId="1776" xr:uid="{645C9CDB-B3DE-4786-987D-8A29FE75C7ED}"/>
    <cellStyle name="보통 2 4" xfId="1777" xr:uid="{FE299EDC-04A2-4591-BA79-0DDBD2FF74A8}"/>
    <cellStyle name="보통 2 5" xfId="1778" xr:uid="{74B65F62-8DBF-4770-A371-3E39F001EB63}"/>
    <cellStyle name="보통 2 6" xfId="1779" xr:uid="{1B68451B-5AE4-41A4-99B6-37A42C294DFA}"/>
    <cellStyle name="보통 2 7" xfId="1780" xr:uid="{5D4AEC8B-3936-4502-B242-DBDC0C9D845A}"/>
    <cellStyle name="보통 2 8" xfId="1781" xr:uid="{3D6DDBF9-6534-4620-B7E4-EAF28EF28A9F}"/>
    <cellStyle name="보통 2 9" xfId="1782" xr:uid="{0F3BD3E2-C3D3-40E9-912F-F15BADF0C87C}"/>
    <cellStyle name="보통 3" xfId="1783" xr:uid="{4B1CE3C6-03C0-4D84-B626-E82DB39874EF}"/>
    <cellStyle name="보통 4" xfId="1784" xr:uid="{F16936D4-6C8E-483C-8DDF-96DC361CAEC3}"/>
    <cellStyle name="보통 5" xfId="1785" xr:uid="{282A1C48-F9F0-4528-9FD4-823BCF29AF2B}"/>
    <cellStyle name="보통 6" xfId="1786" xr:uid="{F3B882D9-A6A3-4E87-B7D4-EC31008BB80F}"/>
    <cellStyle name="보통 7" xfId="1787" xr:uid="{58E15460-7072-4B8B-BAEE-5749451D5738}"/>
    <cellStyle name="보통 8" xfId="1788" xr:uid="{646FBDBE-D1FD-404F-8720-EFDED724E640}"/>
    <cellStyle name="보통 9" xfId="1789" xr:uid="{B093C09D-5E30-48E1-8EA7-3F3E8F9DBA35}"/>
    <cellStyle name="凤준" xfId="1790" xr:uid="{380CC160-4AD1-4D3D-8914-F46E67BB8C25}"/>
    <cellStyle name="분수" xfId="1791" xr:uid="{51C317BA-DAA1-4B83-AD4E-800F9CFE2435}"/>
    <cellStyle name="뷭?_BOOKSHIP" xfId="1792" xr:uid="{87CF5401-962E-4519-8DC6-30E4EE8ECA7D}"/>
    <cellStyle name="선택영역의 가운데로" xfId="1793" xr:uid="{F836D35A-C31F-4F0A-9CE4-2AC92660810B}"/>
    <cellStyle name="설계서" xfId="1794" xr:uid="{3C181A71-8CDA-45EE-96E3-569CF53DB388}"/>
    <cellStyle name="설명 텍스트 10" xfId="1795" xr:uid="{87CD61A3-A072-486F-A32A-1F073CA553E4}"/>
    <cellStyle name="설명 텍스트 11" xfId="1796" xr:uid="{48815A4E-3CD3-45B6-8783-8E230F02636F}"/>
    <cellStyle name="설명 텍스트 12" xfId="1797" xr:uid="{3062A1CF-B056-4D7A-B1AD-DE4694B4A364}"/>
    <cellStyle name="설명 텍스트 13" xfId="1798" xr:uid="{8E6B3F3D-969A-4B87-B756-E5B6711A6964}"/>
    <cellStyle name="설명 텍스트 14" xfId="1799" xr:uid="{1A60361F-534C-45A6-A406-1E5386363D05}"/>
    <cellStyle name="설명 텍스트 15" xfId="1800" xr:uid="{650C9CFC-ADFD-485B-99D7-FAB915D6083A}"/>
    <cellStyle name="설명 텍스트 16" xfId="1801" xr:uid="{904BBF8E-FEE5-4D2C-AD66-0CD86C59CE74}"/>
    <cellStyle name="설명 텍스트 17" xfId="1802" xr:uid="{DF5D26DB-2583-4ED9-AABB-D548563CEBDA}"/>
    <cellStyle name="설명 텍스트 18" xfId="1803" xr:uid="{9F0CA702-7FB2-4A0D-8003-598C8B35A829}"/>
    <cellStyle name="설명 텍스트 19" xfId="1804" xr:uid="{43382304-CF62-419C-8240-6769B90A71F0}"/>
    <cellStyle name="설명 텍스트 2" xfId="1805" xr:uid="{8C6D3DEF-AA84-4E09-87CB-F210DF82FCF0}"/>
    <cellStyle name="설명 텍스트 2 10" xfId="1806" xr:uid="{464A68BC-88AC-40AE-9924-F8A9F76AC977}"/>
    <cellStyle name="설명 텍스트 2 11" xfId="1807" xr:uid="{465716CC-6933-4665-BACB-BEA9DB904A0B}"/>
    <cellStyle name="설명 텍스트 2 12" xfId="1808" xr:uid="{306E4D6F-1B96-4B7B-92C9-E15F1FE51584}"/>
    <cellStyle name="설명 텍스트 2 13" xfId="1809" xr:uid="{D3A10B57-51BD-4D61-B5E4-699A37D7709F}"/>
    <cellStyle name="설명 텍스트 2 14" xfId="1810" xr:uid="{83837C01-81D9-4EAE-A3ED-3488276B183D}"/>
    <cellStyle name="설명 텍스트 2 15" xfId="1811" xr:uid="{10304767-E743-4CF8-A7BB-75319C633BA8}"/>
    <cellStyle name="설명 텍스트 2 16" xfId="1812" xr:uid="{7E4A2E15-EF33-4B6E-A16A-AA8761543FA9}"/>
    <cellStyle name="설명 텍스트 2 17" xfId="1813" xr:uid="{A53D6650-F4E7-46E7-B554-CA14D2B79EF6}"/>
    <cellStyle name="설명 텍스트 2 18" xfId="1814" xr:uid="{6EF1D207-0977-4754-B3CD-B007A58A3111}"/>
    <cellStyle name="설명 텍스트 2 2" xfId="1815" xr:uid="{F993883F-3030-4A94-B5EE-B1C341A57261}"/>
    <cellStyle name="설명 텍스트 2 3" xfId="1816" xr:uid="{FD45035E-DA3C-4274-8C83-A6BF33BE006A}"/>
    <cellStyle name="설명 텍스트 2 4" xfId="1817" xr:uid="{D623AC83-D238-438E-BBE4-789AF80D3A5A}"/>
    <cellStyle name="설명 텍스트 2 5" xfId="1818" xr:uid="{4EBD481A-A74D-4EEE-AC1B-174964E6D559}"/>
    <cellStyle name="설명 텍스트 2 6" xfId="1819" xr:uid="{6302F582-DE60-4A2C-9922-92F9DBC3880B}"/>
    <cellStyle name="설명 텍스트 2 7" xfId="1820" xr:uid="{1BD9F180-79C1-46C1-B3B5-00005071B41C}"/>
    <cellStyle name="설명 텍스트 2 8" xfId="1821" xr:uid="{8748952D-9BC4-4356-BD31-99620C89B432}"/>
    <cellStyle name="설명 텍스트 2 9" xfId="1822" xr:uid="{CF0556A5-004D-45E8-B8C4-139E9C3B68C9}"/>
    <cellStyle name="설명 텍스트 3" xfId="1823" xr:uid="{CC19D701-CEA5-4953-B822-DA0F204F4FE6}"/>
    <cellStyle name="설명 텍스트 4" xfId="1824" xr:uid="{3E86D1AC-E728-4587-B933-7DBF3B4B5D2E}"/>
    <cellStyle name="설명 텍스트 5" xfId="1825" xr:uid="{F22516DE-44DB-45CA-8D74-6EB6296C5219}"/>
    <cellStyle name="설명 텍스트 6" xfId="1826" xr:uid="{A857468D-32D2-4F70-BE70-EEB61754BF5C}"/>
    <cellStyle name="설명 텍스트 7" xfId="1827" xr:uid="{B6855840-5E11-4818-AE01-798B675E9943}"/>
    <cellStyle name="설명 텍스트 8" xfId="1828" xr:uid="{F3DF1762-BE56-45DC-AFCB-08611EC5A8A9}"/>
    <cellStyle name="설명 텍스트 9" xfId="1829" xr:uid="{1647C1E0-E9B4-403F-8FCF-CBCDCAEB7C68}"/>
    <cellStyle name="셀 확인 10" xfId="1830" xr:uid="{357EC2FB-C44C-41CC-914E-3936533604E4}"/>
    <cellStyle name="셀 확인 11" xfId="1831" xr:uid="{026921F6-E6EF-4438-A747-0D998D4EC6EC}"/>
    <cellStyle name="셀 확인 12" xfId="1832" xr:uid="{CC14CE6D-7FCA-4BE6-9FF0-5CCF84AF642B}"/>
    <cellStyle name="셀 확인 13" xfId="1833" xr:uid="{F8709FA0-A242-45A5-A881-46246EEE1E9A}"/>
    <cellStyle name="셀 확인 14" xfId="1834" xr:uid="{30FBBB83-D207-41DD-8ACA-7BC3E4EAFEDA}"/>
    <cellStyle name="셀 확인 15" xfId="1835" xr:uid="{AB9C42A6-0207-45DD-A368-71D707EDB751}"/>
    <cellStyle name="셀 확인 16" xfId="1836" xr:uid="{1D0B9418-E35A-467A-AB8C-3D25F94D070D}"/>
    <cellStyle name="셀 확인 17" xfId="1837" xr:uid="{5478D9E7-3ECE-4EC5-A24D-2AE95DEE09A5}"/>
    <cellStyle name="셀 확인 18" xfId="1838" xr:uid="{2C71CE33-A508-4626-B676-D5886748EE71}"/>
    <cellStyle name="셀 확인 19" xfId="1839" xr:uid="{8E116373-3135-4349-A375-DAD89C34F5BA}"/>
    <cellStyle name="셀 확인 2" xfId="1840" xr:uid="{C9D95324-1AF7-45EC-AC24-E93E746B1F6A}"/>
    <cellStyle name="셀 확인 2 10" xfId="1841" xr:uid="{46B6E926-B9DB-4464-A361-9FFEAEE508F7}"/>
    <cellStyle name="셀 확인 2 11" xfId="1842" xr:uid="{BE0A386A-BBC5-434D-8F3C-53999542437C}"/>
    <cellStyle name="셀 확인 2 12" xfId="1843" xr:uid="{1D66CF42-F68B-4C03-9E67-782B337F8F4C}"/>
    <cellStyle name="셀 확인 2 13" xfId="1844" xr:uid="{3DBCBFC5-4C22-4255-BD3D-82765D23FD56}"/>
    <cellStyle name="셀 확인 2 14" xfId="1845" xr:uid="{D4D765ED-1A13-4AB6-B9DD-2BA8E556510B}"/>
    <cellStyle name="셀 확인 2 15" xfId="1846" xr:uid="{7456FD3B-B4AA-4A62-AD37-805678B38FC7}"/>
    <cellStyle name="셀 확인 2 16" xfId="1847" xr:uid="{4D36DCBC-B0AF-4DA3-AE6B-0D4E64499AF7}"/>
    <cellStyle name="셀 확인 2 17" xfId="1848" xr:uid="{66FB6F76-C392-45DD-B23F-E9DDCE36AFA2}"/>
    <cellStyle name="셀 확인 2 18" xfId="1849" xr:uid="{B918E0E4-813E-40D3-BEFC-91FF5E049024}"/>
    <cellStyle name="셀 확인 2 2" xfId="1850" xr:uid="{A59E09DA-93EE-4A3B-8F8F-A73E82D7413D}"/>
    <cellStyle name="셀 확인 2 3" xfId="1851" xr:uid="{EEA7AA6D-7826-43BC-83A7-61054C5ACA17}"/>
    <cellStyle name="셀 확인 2 4" xfId="1852" xr:uid="{93F31141-8F68-4E2E-A369-451C87B31358}"/>
    <cellStyle name="셀 확인 2 5" xfId="1853" xr:uid="{33E3FC4F-5A93-4E4B-A400-48F7BBACBF62}"/>
    <cellStyle name="셀 확인 2 6" xfId="1854" xr:uid="{6ED66C47-583D-40D7-A46B-958775E86532}"/>
    <cellStyle name="셀 확인 2 7" xfId="1855" xr:uid="{5971AE85-A690-4AB8-B30F-108D404AF0AD}"/>
    <cellStyle name="셀 확인 2 8" xfId="1856" xr:uid="{E46551C6-FE6F-4D17-BDB9-121C0EB8A184}"/>
    <cellStyle name="셀 확인 2 9" xfId="1857" xr:uid="{A702211B-6250-43CE-8B80-0C37E67EF1E0}"/>
    <cellStyle name="셀 확인 3" xfId="1858" xr:uid="{4B69F7DC-BD82-4238-A53A-A710DFAF19D5}"/>
    <cellStyle name="셀 확인 4" xfId="1859" xr:uid="{D4935FD2-0949-4254-8610-28A46385BB0A}"/>
    <cellStyle name="셀 확인 5" xfId="1860" xr:uid="{F0E5E718-AEC3-41E9-94DB-3DAFF3517DD2}"/>
    <cellStyle name="셀 확인 6" xfId="1861" xr:uid="{21960440-122A-4784-8119-966F0B3E1E85}"/>
    <cellStyle name="셀 확인 7" xfId="1862" xr:uid="{A96BC233-3E97-4BA3-8B5E-2A5CF62DAB21}"/>
    <cellStyle name="셀 확인 8" xfId="1863" xr:uid="{F90ADC59-28F1-4A52-BA99-36EA4D43A8AD}"/>
    <cellStyle name="셀 확인 9" xfId="1864" xr:uid="{655204AC-1195-417F-906F-AFD3C9065B23}"/>
    <cellStyle name="수량" xfId="1865" xr:uid="{E77CE914-2483-4CDE-9648-6F7FCCF2C759}"/>
    <cellStyle name="숫자(R)" xfId="1866" xr:uid="{3164F2B8-A644-45C1-B912-0285560ED538}"/>
    <cellStyle name="쉼표 [0]" xfId="1867" builtinId="6"/>
    <cellStyle name="쉼표 [0] 10" xfId="1868" xr:uid="{193DD509-7B10-415A-AE43-A0D4B5252932}"/>
    <cellStyle name="쉼표 [0] 18" xfId="1869" xr:uid="{BFCD770D-15A1-48DD-8303-9AEBBD17C807}"/>
    <cellStyle name="쉼표 [0] 19" xfId="1870" xr:uid="{99C2B31D-FFB0-4011-88E1-DAFD7A37396B}"/>
    <cellStyle name="쉼표 [0] 2" xfId="1871" xr:uid="{2128653F-6649-4C02-A882-257D9BB908F1}"/>
    <cellStyle name="쉼표 [0] 2 10" xfId="1872" xr:uid="{7FE41ADC-BCE8-47EE-ABB7-183A6DE37BAE}"/>
    <cellStyle name="쉼표 [0] 2 10 2" xfId="1873" xr:uid="{FF494165-5832-4F71-AAE8-9EC4B984EA96}"/>
    <cellStyle name="쉼표 [0] 2 10 3" xfId="1874" xr:uid="{EF5C0490-FEDE-42FA-B65C-31D7210B23D9}"/>
    <cellStyle name="쉼표 [0] 2 11" xfId="1875" xr:uid="{AEDBF034-D3BD-4A0A-8035-E79B8B93DBD4}"/>
    <cellStyle name="쉼표 [0] 2 11 2" xfId="1876" xr:uid="{5B85363B-979C-498D-A47D-1D1DEAA5ED7F}"/>
    <cellStyle name="쉼표 [0] 2 11 3" xfId="1877" xr:uid="{7034B884-E471-40EF-9001-6E22B068F437}"/>
    <cellStyle name="쉼표 [0] 2 12" xfId="1878" xr:uid="{9804D6D2-7DD8-47C7-BE6F-AFAAED7ABDC5}"/>
    <cellStyle name="쉼표 [0] 2 12 2" xfId="1879" xr:uid="{C54F9FB2-554C-463E-A5C0-BDC03F8BB244}"/>
    <cellStyle name="쉼표 [0] 2 12 3" xfId="1880" xr:uid="{5299C79C-826C-4DE3-A3F6-2522FA3EA4D7}"/>
    <cellStyle name="쉼표 [0] 2 13" xfId="1881" xr:uid="{D2B00455-A277-4D39-ACEF-8DD4013FEA5A}"/>
    <cellStyle name="쉼표 [0] 2 13 2" xfId="1882" xr:uid="{4DBF9EF7-5B10-4708-8C09-2DB7AB885ECF}"/>
    <cellStyle name="쉼표 [0] 2 13 3" xfId="1883" xr:uid="{C3EC2DD5-47D6-48AF-8616-FF4BF46A0E44}"/>
    <cellStyle name="쉼표 [0] 2 14" xfId="1884" xr:uid="{6A260324-0460-498E-B71A-E4903685A886}"/>
    <cellStyle name="쉼표 [0] 2 14 2" xfId="1885" xr:uid="{090D67AF-4C25-42A5-A0CE-0BF332D6DA75}"/>
    <cellStyle name="쉼표 [0] 2 14 2 2" xfId="1886" xr:uid="{9E057EAF-6542-4310-82EB-DC568B28439F}"/>
    <cellStyle name="쉼표 [0] 2 15" xfId="1887" xr:uid="{DC7A4072-502E-4750-8769-236480AC2AB6}"/>
    <cellStyle name="쉼표 [0] 2 15 2" xfId="1888" xr:uid="{FBAB26A5-23A0-48F2-8EC7-15F13F35954E}"/>
    <cellStyle name="쉼표 [0] 2 16" xfId="1889" xr:uid="{ACE11E91-EB94-49BC-8CC7-1D71630AE131}"/>
    <cellStyle name="쉼표 [0] 2 16 2" xfId="1890" xr:uid="{C1D66816-4085-4C09-82CB-FFCADF3FA483}"/>
    <cellStyle name="쉼표 [0] 2 17" xfId="1891" xr:uid="{880022CB-B26F-4B73-A298-AA1C68873C79}"/>
    <cellStyle name="쉼표 [0] 2 18" xfId="1892" xr:uid="{89A249FE-2CCE-4B35-A12B-50CF3E86D305}"/>
    <cellStyle name="쉼표 [0] 2 2" xfId="1893" xr:uid="{39D9C0D9-B613-4880-9377-B858F583EC3A}"/>
    <cellStyle name="쉼표 [0] 2 2 2" xfId="1894" xr:uid="{C5E5502C-DA9A-4320-9072-AC8F33DF7F9E}"/>
    <cellStyle name="쉼표 [0] 2 2 2 2" xfId="1895" xr:uid="{43D03E7F-6FCF-4DD3-9CA3-EF5D51311812}"/>
    <cellStyle name="쉼표 [0] 2 2 2 2 2" xfId="1896" xr:uid="{8B665DD8-93FB-4C40-9973-8463A2A0D031}"/>
    <cellStyle name="쉼표 [0] 2 2 3" xfId="1897" xr:uid="{F1DE3781-A16F-46D9-9BCC-817675BDBC95}"/>
    <cellStyle name="쉼표 [0] 2 2 4" xfId="1898" xr:uid="{691DE2EE-B829-4963-85D8-081032D80E35}"/>
    <cellStyle name="쉼표 [0] 2 2 5" xfId="1899" xr:uid="{B2C58C81-285C-4BF1-9E9C-8F1BEE6A379F}"/>
    <cellStyle name="쉼표 [0] 2 2 6" xfId="1900" xr:uid="{9397F1B1-EF3D-4061-A7F1-D1C54F477509}"/>
    <cellStyle name="쉼표 [0] 2 2 7" xfId="1901" xr:uid="{3842D751-248F-4244-A802-17CB41EF0E4F}"/>
    <cellStyle name="쉼표 [0] 2 2 8" xfId="1902" xr:uid="{71DD810C-C4E8-4C4C-83BE-63360CD4FB5C}"/>
    <cellStyle name="쉼표 [0] 2 3" xfId="1903" xr:uid="{B7C810A1-9AB4-46EC-8B7E-16F8FA5A0F1F}"/>
    <cellStyle name="쉼표 [0] 2 3 2" xfId="1904" xr:uid="{97690FE8-BF88-4045-831B-E927400B068F}"/>
    <cellStyle name="쉼표 [0] 2 3 3" xfId="1905" xr:uid="{1D29D087-2986-49D9-B29C-738FCD9D05B1}"/>
    <cellStyle name="쉼표 [0] 2 4" xfId="1906" xr:uid="{CE210BED-8FCC-41A9-B98F-622EA9491631}"/>
    <cellStyle name="쉼표 [0] 2 4 2" xfId="1907" xr:uid="{AA89CB5B-AFEC-4987-A28C-A993F378FECE}"/>
    <cellStyle name="쉼표 [0] 2 4 3" xfId="1908" xr:uid="{8C51D6EC-44A6-489D-9CB8-52C7DB756E1F}"/>
    <cellStyle name="쉼표 [0] 2 5" xfId="1909" xr:uid="{6CB3CC2E-C9FC-46F7-92CA-4A8F6F97815A}"/>
    <cellStyle name="쉼표 [0] 2 5 2" xfId="1910" xr:uid="{46A80A24-7631-469D-8DEB-CED6E28D61C1}"/>
    <cellStyle name="쉼표 [0] 2 5 3" xfId="1911" xr:uid="{E3C8FADC-0833-4474-9204-EE7DA39CB107}"/>
    <cellStyle name="쉼표 [0] 2 6" xfId="1912" xr:uid="{90FE0D92-7D03-4978-BF21-23029A8CDA54}"/>
    <cellStyle name="쉼표 [0] 2 6 2" xfId="1913" xr:uid="{DED70F22-6578-46CF-95C3-0181EA578500}"/>
    <cellStyle name="쉼표 [0] 2 6 3" xfId="1914" xr:uid="{E5A898AD-FFAC-4C94-B23C-F95931C0EBB9}"/>
    <cellStyle name="쉼표 [0] 2 7" xfId="1915" xr:uid="{F7C5477F-2CC8-42A3-AC0B-595F262676AA}"/>
    <cellStyle name="쉼표 [0] 2 7 2" xfId="1916" xr:uid="{DEC9381D-E5AA-4E99-AA80-6CF451624946}"/>
    <cellStyle name="쉼표 [0] 2 7 3" xfId="1917" xr:uid="{E682E8E2-24D6-41EC-9AB6-B012616CAA67}"/>
    <cellStyle name="쉼표 [0] 2 8" xfId="1918" xr:uid="{E7723472-6221-47D3-9EC0-C0FB184B96AD}"/>
    <cellStyle name="쉼표 [0] 2 8 2" xfId="1919" xr:uid="{72619E36-0595-430D-9F4D-4EB140BFF6AC}"/>
    <cellStyle name="쉼표 [0] 2 8 3" xfId="1920" xr:uid="{F075D2B6-E6C7-4F48-9623-D8F4FC6F7906}"/>
    <cellStyle name="쉼표 [0] 2 9" xfId="1921" xr:uid="{CB2AF014-5420-4719-99C8-38E439BD54B8}"/>
    <cellStyle name="쉼표 [0] 2 9 2" xfId="1922" xr:uid="{F200492F-A3C2-4198-9BA3-662C008C58CC}"/>
    <cellStyle name="쉼표 [0] 2 9 3" xfId="1923" xr:uid="{E8F4881A-33E4-41A2-9123-D67431B5C99D}"/>
    <cellStyle name="쉼표 [0] 20" xfId="1924" xr:uid="{B1436365-C944-4FFD-86BA-1DB61E6FF4CA}"/>
    <cellStyle name="쉼표 [0] 3" xfId="1925" xr:uid="{01D7AD90-044F-471F-836F-DDA8BBB65B9B}"/>
    <cellStyle name="쉼표 [0] 3 2" xfId="1926" xr:uid="{EB1F0FAB-B42E-44B7-980D-A91C02962F95}"/>
    <cellStyle name="쉼표 [0] 3 2 2" xfId="1927" xr:uid="{8432309C-C640-412B-873A-EB351B7EF27B}"/>
    <cellStyle name="쉼표 [0] 3 2 2 2" xfId="1928" xr:uid="{B84B079E-E63D-4D1E-B8C3-930FA72EC6F4}"/>
    <cellStyle name="쉼표 [0] 3 3" xfId="1929" xr:uid="{61D2D1A3-D963-40F9-9B31-01ABEF78EA0A}"/>
    <cellStyle name="쉼표 [0] 3 4" xfId="1930" xr:uid="{61FBF2E1-3BED-4842-8968-414A5C69CD02}"/>
    <cellStyle name="쉼표 [0] 3 5" xfId="1931" xr:uid="{F6761F78-7E36-4D78-BE1F-185138DFADA7}"/>
    <cellStyle name="쉼표 [0] 3 6" xfId="1932" xr:uid="{67E5F045-25FD-415B-B24F-DAD4D803968C}"/>
    <cellStyle name="쉼표 [0] 3 7" xfId="1933" xr:uid="{613C4AE4-83BD-438A-B364-3B2442C5C7D3}"/>
    <cellStyle name="쉼표 [0] 3 7 2" xfId="1934" xr:uid="{C5E06B25-180F-4F6D-942C-F0682B1561B3}"/>
    <cellStyle name="쉼표 [0] 3 7 2 2" xfId="1935" xr:uid="{1D5C34C2-1F13-4A14-8855-394C933BAF67}"/>
    <cellStyle name="쉼표 [0] 3 7 3" xfId="1936" xr:uid="{53F8C3F3-17FB-4F32-AE2D-86BB2804B723}"/>
    <cellStyle name="쉼표 [0] 3 7 4" xfId="1937" xr:uid="{E325AF4C-C29B-4C9D-BDE2-994C4A03CB10}"/>
    <cellStyle name="쉼표 [0] 3 8" xfId="1938" xr:uid="{BDC48895-1612-4411-8976-01774B2CB877}"/>
    <cellStyle name="쉼표 [0] 4" xfId="1939" xr:uid="{C4BA162D-FBDA-4774-A37B-C731113E5A72}"/>
    <cellStyle name="쉼표 [0] 4 2" xfId="1940" xr:uid="{01954C31-B901-4ECD-9787-3BD544FD9A00}"/>
    <cellStyle name="쉼표 [0] 4 3" xfId="1941" xr:uid="{B5214E1D-7697-42FA-A1C0-CD91C6C9A4FA}"/>
    <cellStyle name="쉼표 [0] 5" xfId="1942" xr:uid="{6477F138-5B97-48ED-8905-7EB918AE388F}"/>
    <cellStyle name="쉼표 [0] 6" xfId="1943" xr:uid="{607137E5-753A-4406-9AAA-E09D5DE4B608}"/>
    <cellStyle name="쉼표 [0] 7" xfId="1944" xr:uid="{2C94FC55-6E31-4049-B9E2-6A781C7BEA26}"/>
    <cellStyle name="쉼표 [0] 8" xfId="1945" xr:uid="{FB1351BC-7868-47E5-B6FA-3A8712534D14}"/>
    <cellStyle name="쉼표 [0] 9" xfId="1946" xr:uid="{8E308737-96C1-490D-91C4-3C730B5F293E}"/>
    <cellStyle name="스타일 1" xfId="1947" xr:uid="{50847B8D-B033-4EC3-8893-01DDCB1B911F}"/>
    <cellStyle name="연결된 셀 10" xfId="1948" xr:uid="{A62C850A-B815-43FB-A045-6A24F08E8F32}"/>
    <cellStyle name="연결된 셀 11" xfId="1949" xr:uid="{B8D60496-B73C-44AF-8014-DD9FC2718557}"/>
    <cellStyle name="연결된 셀 12" xfId="1950" xr:uid="{7CA52F6E-62E8-4F1C-80F4-863636EE7514}"/>
    <cellStyle name="연결된 셀 13" xfId="1951" xr:uid="{B86F4948-CDC4-4F8F-B311-C7A2E816A0EB}"/>
    <cellStyle name="연결된 셀 14" xfId="1952" xr:uid="{C3655CFC-BA6A-41D0-80A5-53ECF463DDB1}"/>
    <cellStyle name="연결된 셀 15" xfId="1953" xr:uid="{FC3C0001-BD7A-4E9B-9A81-0DEF8FCFE562}"/>
    <cellStyle name="연결된 셀 16" xfId="1954" xr:uid="{6B202603-CC03-4D91-98BA-6D69FFBE85AF}"/>
    <cellStyle name="연결된 셀 17" xfId="1955" xr:uid="{0BF9A8DD-20B4-46EE-BDAE-1707FF69237D}"/>
    <cellStyle name="연결된 셀 18" xfId="1956" xr:uid="{1BA3A22B-E132-44F4-A032-3DF86734017E}"/>
    <cellStyle name="연결된 셀 19" xfId="1957" xr:uid="{9CCA0888-29E1-499D-BC3E-E8330A6C2334}"/>
    <cellStyle name="연결된 셀 2" xfId="1958" xr:uid="{5DCEA31D-4DF7-45EB-B218-1D72AD2121D1}"/>
    <cellStyle name="연결된 셀 2 10" xfId="1959" xr:uid="{225D0104-572C-4463-9DB4-A975A3A0B1A9}"/>
    <cellStyle name="연결된 셀 2 11" xfId="1960" xr:uid="{8302775C-168E-4653-B4F3-49D9972F085B}"/>
    <cellStyle name="연결된 셀 2 12" xfId="1961" xr:uid="{E5C9C005-5BD6-436A-A551-463F214DEDF3}"/>
    <cellStyle name="연결된 셀 2 13" xfId="1962" xr:uid="{F71F68B5-4F40-4045-A99A-306B9CCCD8A5}"/>
    <cellStyle name="연결된 셀 2 14" xfId="1963" xr:uid="{B7A9665F-C179-45B1-8383-9FE876CE461F}"/>
    <cellStyle name="연결된 셀 2 15" xfId="1964" xr:uid="{03EB3336-7177-433F-81F3-CA1FB9F07A90}"/>
    <cellStyle name="연결된 셀 2 16" xfId="1965" xr:uid="{77017572-EFE5-4AF8-9382-A331A5C41B50}"/>
    <cellStyle name="연결된 셀 2 17" xfId="1966" xr:uid="{D7BCF0CE-D960-44AD-ACBF-D48C9895C97B}"/>
    <cellStyle name="연결된 셀 2 18" xfId="1967" xr:uid="{13D7651D-F0AE-409A-8FEC-C283922D828D}"/>
    <cellStyle name="연결된 셀 2 2" xfId="1968" xr:uid="{5A36D81F-91FE-48AD-8F5E-FD33260F2BD5}"/>
    <cellStyle name="연결된 셀 2 3" xfId="1969" xr:uid="{879DA622-79F0-46B5-93E9-6C8441FA3EB0}"/>
    <cellStyle name="연결된 셀 2 4" xfId="1970" xr:uid="{F7F4EBCA-7AF6-4B3F-834C-7A9B9FFFEA5F}"/>
    <cellStyle name="연결된 셀 2 5" xfId="1971" xr:uid="{0FF937BB-84DD-4767-A941-6AB94D09CB5B}"/>
    <cellStyle name="연결된 셀 2 6" xfId="1972" xr:uid="{9C51AE53-244E-44E5-ADCD-E5F5EEE5BAC0}"/>
    <cellStyle name="연결된 셀 2 7" xfId="1973" xr:uid="{CDC7BD62-FEFF-43D4-A971-F7BAB96CE213}"/>
    <cellStyle name="연결된 셀 2 8" xfId="1974" xr:uid="{41838390-C8FE-464C-8310-BAC49FE97F67}"/>
    <cellStyle name="연결된 셀 2 9" xfId="1975" xr:uid="{87598EEB-A024-438D-9D3E-C2EB09DF482A}"/>
    <cellStyle name="연결된 셀 3" xfId="1976" xr:uid="{DDF2A43A-AE9C-4419-8B23-269180F81FBB}"/>
    <cellStyle name="연결된 셀 4" xfId="1977" xr:uid="{FF243FDC-E0A9-4E2D-897E-8EA47443DF53}"/>
    <cellStyle name="연결된 셀 5" xfId="1978" xr:uid="{0CED6C9A-1CCB-476B-8D74-33C718D01D9F}"/>
    <cellStyle name="연결된 셀 6" xfId="1979" xr:uid="{1007FD8A-C94E-4C50-A372-AB4FC149BFF4}"/>
    <cellStyle name="연결된 셀 7" xfId="1980" xr:uid="{B658F800-C302-42F9-9A69-1205C1CD5687}"/>
    <cellStyle name="연결된 셀 8" xfId="1981" xr:uid="{E1E5CD40-28BA-45E1-9EAF-65868D10552E}"/>
    <cellStyle name="연결된 셀 9" xfId="1982" xr:uid="{4B738127-88AE-455A-9AE4-23907FA66C22}"/>
    <cellStyle name="요약 10" xfId="1983" xr:uid="{AA3BE155-76AB-4EAB-8583-509ABD658B88}"/>
    <cellStyle name="요약 11" xfId="1984" xr:uid="{6371C6C7-2A8E-457B-96E6-07C5D4F029D7}"/>
    <cellStyle name="요약 12" xfId="1985" xr:uid="{90871C21-0EDC-4311-ABDC-0EEE113E437B}"/>
    <cellStyle name="요약 13" xfId="1986" xr:uid="{3BBEDCB2-0805-48CE-821D-D0CDE426EB96}"/>
    <cellStyle name="요약 14" xfId="1987" xr:uid="{696AFA14-265A-4A4B-A2BE-BB65185DF228}"/>
    <cellStyle name="요약 15" xfId="1988" xr:uid="{F792AAB9-F726-43F3-8498-4BFBD6B75FE5}"/>
    <cellStyle name="요약 16" xfId="1989" xr:uid="{FBA3CE8B-653D-4A15-9618-5C417D7F039B}"/>
    <cellStyle name="요약 17" xfId="1990" xr:uid="{144F3686-7AC8-4BD2-B97B-98526F6ED742}"/>
    <cellStyle name="요약 18" xfId="1991" xr:uid="{F51330B2-7AFA-455A-A14D-30C9E40972D4}"/>
    <cellStyle name="요약 19" xfId="1992" xr:uid="{228C3F39-E7C9-489B-BC2C-261A6A1613D3}"/>
    <cellStyle name="요약 2" xfId="1993" xr:uid="{EE776240-8468-4823-87FB-191741E51503}"/>
    <cellStyle name="요약 2 10" xfId="1994" xr:uid="{1B98EE6A-F6E5-403E-B98D-4D2ED6F60700}"/>
    <cellStyle name="요약 2 11" xfId="1995" xr:uid="{CF0AFE05-475A-4810-A613-668CA03A9A82}"/>
    <cellStyle name="요약 2 12" xfId="1996" xr:uid="{D822C883-641E-4210-911F-763050E26652}"/>
    <cellStyle name="요약 2 13" xfId="1997" xr:uid="{EABCD25C-7E9E-4DEE-A4C0-8A7336F78C14}"/>
    <cellStyle name="요약 2 14" xfId="1998" xr:uid="{07F83129-73B2-4D29-BB8C-1F0D605FF2F9}"/>
    <cellStyle name="요약 2 15" xfId="1999" xr:uid="{3A7CAF1E-0656-4123-B7E4-89322CC7C3BA}"/>
    <cellStyle name="요약 2 16" xfId="2000" xr:uid="{04BBD46A-022A-4C05-A549-906D5F0C470A}"/>
    <cellStyle name="요약 2 17" xfId="2001" xr:uid="{47FD9CC1-18DB-41FD-AE5F-D05B1D5CE824}"/>
    <cellStyle name="요약 2 18" xfId="2002" xr:uid="{F3B1DD16-E92B-41B6-94F6-AA63F12F037F}"/>
    <cellStyle name="요약 2 2" xfId="2003" xr:uid="{850297BB-F61B-4071-8EAD-996763EA8C08}"/>
    <cellStyle name="요약 2 3" xfId="2004" xr:uid="{82FDD647-F666-441D-8FE8-B8CD8E85FD9C}"/>
    <cellStyle name="요약 2 4" xfId="2005" xr:uid="{1B8D70EC-9747-4156-8EAF-332A6D93A723}"/>
    <cellStyle name="요약 2 5" xfId="2006" xr:uid="{46C2FA6E-2C82-47BB-8C26-378BFF52C532}"/>
    <cellStyle name="요약 2 6" xfId="2007" xr:uid="{76DD8EE7-C3D6-4EBD-B3A5-08771DC5390F}"/>
    <cellStyle name="요약 2 7" xfId="2008" xr:uid="{D1A6E26A-6613-49D1-93A4-420BB421D01B}"/>
    <cellStyle name="요약 2 8" xfId="2009" xr:uid="{868C9E2D-FF68-4963-B49A-A7EF2B81D745}"/>
    <cellStyle name="요약 2 9" xfId="2010" xr:uid="{0CB03433-A524-4A67-AF4B-ABF0FC0A1D9C}"/>
    <cellStyle name="요약 3" xfId="2011" xr:uid="{7EC3ED03-9CC3-46B8-93D5-A0A7C47BC8D5}"/>
    <cellStyle name="요약 4" xfId="2012" xr:uid="{FB9AE544-8BE2-43EE-9E46-BC3DA3EC815C}"/>
    <cellStyle name="요약 5" xfId="2013" xr:uid="{50240EC9-2071-45A5-A0AA-60AE7D68830C}"/>
    <cellStyle name="요약 6" xfId="2014" xr:uid="{496457F3-6C01-4AA1-8C89-618CDF70CBD0}"/>
    <cellStyle name="요약 7" xfId="2015" xr:uid="{9F62BCD4-6934-4DCE-A6B2-3F6DFCFD6D69}"/>
    <cellStyle name="요약 8" xfId="2016" xr:uid="{F7720ADC-42B6-4025-9DC5-70E660A39871}"/>
    <cellStyle name="요약 9" xfId="2017" xr:uid="{63634639-5251-4184-A143-4604A95D80C6}"/>
    <cellStyle name="입력 10" xfId="2018" xr:uid="{5D789804-9F1E-4357-B6F4-48660A852BD0}"/>
    <cellStyle name="입력 11" xfId="2019" xr:uid="{1DF81C0A-69A4-4816-A54F-49B9F7998ED5}"/>
    <cellStyle name="입력 12" xfId="2020" xr:uid="{21B3D619-6AE5-4CDC-A758-1C6EB887E172}"/>
    <cellStyle name="입력 13" xfId="2021" xr:uid="{111DCA27-0260-45C3-92EC-8F0B3A8D218B}"/>
    <cellStyle name="입력 14" xfId="2022" xr:uid="{4C463047-ED89-4999-80C8-1BA273E3F10F}"/>
    <cellStyle name="입력 15" xfId="2023" xr:uid="{E3704F08-9549-4DF7-886D-28D070B5B79B}"/>
    <cellStyle name="입력 16" xfId="2024" xr:uid="{ADF4149F-F02C-4629-8F15-B316CEB42DD3}"/>
    <cellStyle name="입력 17" xfId="2025" xr:uid="{83A634B0-E8FE-4772-A36C-FB4FEECB5AC8}"/>
    <cellStyle name="입력 18" xfId="2026" xr:uid="{13C1815F-B026-47D1-88EF-6E9077B0D0E9}"/>
    <cellStyle name="입력 19" xfId="2027" xr:uid="{3ECFE917-AC9C-4FB3-A83A-350BC35510E8}"/>
    <cellStyle name="입력 2" xfId="2028" xr:uid="{66830960-7AB1-4CF5-9B67-E3EEF519A054}"/>
    <cellStyle name="입력 2 10" xfId="2029" xr:uid="{E9EAE834-3EB7-41D2-B1E6-786457B4DA30}"/>
    <cellStyle name="입력 2 11" xfId="2030" xr:uid="{D49EFD7C-429E-4E13-9C77-6047F87BEB23}"/>
    <cellStyle name="입력 2 12" xfId="2031" xr:uid="{1D2AC61E-A8BC-4B6D-B642-99CADA45F4E7}"/>
    <cellStyle name="입력 2 13" xfId="2032" xr:uid="{2D2319B1-D8E8-4369-917A-BDD6E093BCD1}"/>
    <cellStyle name="입력 2 14" xfId="2033" xr:uid="{0A0E38E9-5A48-40C6-9DF6-E2E0EAEB5A7D}"/>
    <cellStyle name="입력 2 15" xfId="2034" xr:uid="{9D20012C-5B0E-403E-AC62-1672116749A3}"/>
    <cellStyle name="입력 2 16" xfId="2035" xr:uid="{434F33F2-3A62-47D7-98B8-956F24355061}"/>
    <cellStyle name="입력 2 17" xfId="2036" xr:uid="{7E573AB7-347D-4D95-BCEA-B8CE118EB0A6}"/>
    <cellStyle name="입력 2 18" xfId="2037" xr:uid="{DC21D812-F959-4D4A-BDE4-40540ACDB5E4}"/>
    <cellStyle name="입력 2 2" xfId="2038" xr:uid="{8C6B35FC-E024-4720-9687-9B343BE34E28}"/>
    <cellStyle name="입력 2 3" xfId="2039" xr:uid="{F29B174E-5AA1-48E2-91C0-C301F81FF49F}"/>
    <cellStyle name="입력 2 4" xfId="2040" xr:uid="{AFC0AB26-D019-402C-B12F-2EE0714C5E7C}"/>
    <cellStyle name="입력 2 5" xfId="2041" xr:uid="{BC7E08D1-3C8D-4F73-AD00-E12DB9E142C2}"/>
    <cellStyle name="입력 2 6" xfId="2042" xr:uid="{A5EE8605-7B71-4FCE-9F63-B8EA251BC07A}"/>
    <cellStyle name="입력 2 7" xfId="2043" xr:uid="{81F59DD7-6137-4D2D-AB18-83C0E7CC6295}"/>
    <cellStyle name="입력 2 8" xfId="2044" xr:uid="{51C9B83B-BB2D-4F54-8F4F-3AADBCF84063}"/>
    <cellStyle name="입력 2 9" xfId="2045" xr:uid="{664146CF-9040-403A-86D2-F7D40313AACD}"/>
    <cellStyle name="입력 3" xfId="2046" xr:uid="{7D5B0721-AC3F-43F3-B253-D22DFF66B7F9}"/>
    <cellStyle name="입력 4" xfId="2047" xr:uid="{EAFBEFB9-DBE0-4C85-A47A-F127D34B8D23}"/>
    <cellStyle name="입력 5" xfId="2048" xr:uid="{BD403BF8-BC3A-4F08-B1D1-10E016AD5675}"/>
    <cellStyle name="입력 6" xfId="2049" xr:uid="{F902F8A2-37AF-4085-8D17-2EDD9CC1A82A}"/>
    <cellStyle name="입력 7" xfId="2050" xr:uid="{77F1AA94-CC18-4CD8-850A-5F377F60A98B}"/>
    <cellStyle name="입력 8" xfId="2051" xr:uid="{70FF9A2E-04EE-41F1-BE7C-2BDDCEC4FBA0}"/>
    <cellStyle name="입력 9" xfId="2052" xr:uid="{DEB31DA9-2490-4CBC-A3C0-52B404D4F352}"/>
    <cellStyle name="자리수" xfId="2053" xr:uid="{51D7E392-A35A-4632-87E0-98761A593D2D}"/>
    <cellStyle name="자리수0" xfId="2054" xr:uid="{2539AF9B-21DF-451B-A787-5302ECD9EEC0}"/>
    <cellStyle name="자리수0 2" xfId="2055" xr:uid="{FA63B11F-2EAB-4186-8DD6-AF8D9DB19C36}"/>
    <cellStyle name="제목 1 10" xfId="2056" xr:uid="{907B5FBA-C6A8-47B9-B38D-43FAC3C4A937}"/>
    <cellStyle name="제목 1 11" xfId="2057" xr:uid="{96DD36F0-D240-47B1-9F1F-07EF3BCC519B}"/>
    <cellStyle name="제목 1 12" xfId="2058" xr:uid="{A7AC7987-BCA8-449A-B5CF-F49D2A85019A}"/>
    <cellStyle name="제목 1 13" xfId="2059" xr:uid="{48867AED-5864-4A99-863C-EFF69B08F8A8}"/>
    <cellStyle name="제목 1 14" xfId="2060" xr:uid="{5A3960BF-29F2-43A6-9171-68774D070AB4}"/>
    <cellStyle name="제목 1 15" xfId="2061" xr:uid="{48D6F1D5-4BE3-4AF7-BE01-60D588AC49DB}"/>
    <cellStyle name="제목 1 16" xfId="2062" xr:uid="{A8FF289D-12AF-4FB1-88A8-A09C39433509}"/>
    <cellStyle name="제목 1 17" xfId="2063" xr:uid="{7148CBBD-B496-4BBE-8E1F-CB579C59312C}"/>
    <cellStyle name="제목 1 18" xfId="2064" xr:uid="{B4167576-C5C1-4AE6-93E0-CFD5E4643970}"/>
    <cellStyle name="제목 1 19" xfId="2065" xr:uid="{A9ABAED6-5A5A-47E0-82C6-45E8666D0DD6}"/>
    <cellStyle name="제목 1 2" xfId="2066" xr:uid="{6F091851-3449-4C75-8520-CF89E47E0197}"/>
    <cellStyle name="제목 1 2 10" xfId="2067" xr:uid="{7CCA7234-DE3C-478D-B8AE-24F339D00357}"/>
    <cellStyle name="제목 1 2 11" xfId="2068" xr:uid="{9893012D-C820-4BC0-A886-D6E0784E8B91}"/>
    <cellStyle name="제목 1 2 12" xfId="2069" xr:uid="{945FC767-27FB-4854-9A48-AA5F43A35F5B}"/>
    <cellStyle name="제목 1 2 13" xfId="2070" xr:uid="{E01B54B6-BED6-4B95-9413-8AAFF22D0008}"/>
    <cellStyle name="제목 1 2 14" xfId="2071" xr:uid="{364DF4ED-5A55-41FC-8252-51E58AE4B4FB}"/>
    <cellStyle name="제목 1 2 15" xfId="2072" xr:uid="{769BF557-2358-4939-9F03-7D286A3D3FE2}"/>
    <cellStyle name="제목 1 2 16" xfId="2073" xr:uid="{124AE94B-3D5B-4DFF-9E73-759FD1A04B89}"/>
    <cellStyle name="제목 1 2 17" xfId="2074" xr:uid="{23E12B78-6233-401A-8AD7-ACC340F4E981}"/>
    <cellStyle name="제목 1 2 18" xfId="2075" xr:uid="{2E130C16-49FA-4DC8-BB91-7F7D3E292092}"/>
    <cellStyle name="제목 1 2 2" xfId="2076" xr:uid="{3AA271AC-E17F-43C7-AFB7-612629C23D59}"/>
    <cellStyle name="제목 1 2 3" xfId="2077" xr:uid="{F0C38CB3-095F-44F8-BCE0-502C13460C70}"/>
    <cellStyle name="제목 1 2 4" xfId="2078" xr:uid="{81C9A5AC-FC8B-46A9-9B69-56525329690A}"/>
    <cellStyle name="제목 1 2 5" xfId="2079" xr:uid="{5C9AEAB5-A0E9-4D6D-B1DB-786400DFF83D}"/>
    <cellStyle name="제목 1 2 6" xfId="2080" xr:uid="{800AA072-F080-45D4-85DF-96A21B9266DA}"/>
    <cellStyle name="제목 1 2 7" xfId="2081" xr:uid="{763E45F0-E8E0-4D29-847A-544A83574B4F}"/>
    <cellStyle name="제목 1 2 8" xfId="2082" xr:uid="{0C4AB020-24F6-4B7A-895B-323D2828B8CE}"/>
    <cellStyle name="제목 1 2 9" xfId="2083" xr:uid="{7E02A01B-7D85-4639-A3F5-BC9DD6432813}"/>
    <cellStyle name="제목 1 3" xfId="2084" xr:uid="{C52BDFDB-6C51-4A74-B7E2-9F193180D69B}"/>
    <cellStyle name="제목 1 4" xfId="2085" xr:uid="{EF5BC843-4C6F-4C69-AC1D-F77A70C1ABCE}"/>
    <cellStyle name="제목 1 5" xfId="2086" xr:uid="{8BB76492-7E00-4331-B9D4-24D494ED3A30}"/>
    <cellStyle name="제목 1 6" xfId="2087" xr:uid="{864E7F6F-935F-4DA6-9C5C-6894A97F8E71}"/>
    <cellStyle name="제목 1 7" xfId="2088" xr:uid="{05C2CF5D-14ED-4CDF-AD22-04A3A8A337B9}"/>
    <cellStyle name="제목 1 8" xfId="2089" xr:uid="{07C45E15-2BB6-4121-802A-F6AC2252DC86}"/>
    <cellStyle name="제목 1 9" xfId="2090" xr:uid="{198EED4A-602A-4FD6-8062-6E346C3FA265}"/>
    <cellStyle name="제목 10" xfId="2091" xr:uid="{D3B13DCE-AE3B-4118-9843-7284A55E7982}"/>
    <cellStyle name="제목 11" xfId="2092" xr:uid="{2D0F09B1-4E7C-4D5E-8112-E9BC1F7D0A08}"/>
    <cellStyle name="제목 12" xfId="2093" xr:uid="{01CF560E-6452-4CCA-B534-55E25DF9E651}"/>
    <cellStyle name="제목 13" xfId="2094" xr:uid="{ED16026F-AF4E-4D2C-A1E7-43DBF29D741B}"/>
    <cellStyle name="제목 14" xfId="2095" xr:uid="{7B199B4A-411D-404B-AAE2-51D0B00D4DCF}"/>
    <cellStyle name="제목 15" xfId="2096" xr:uid="{20CA2383-EFA3-4081-AAA3-A3BBED33D01E}"/>
    <cellStyle name="제목 16" xfId="2097" xr:uid="{4CABA775-2082-4C16-BDA3-2043ADDEC4F2}"/>
    <cellStyle name="제목 17" xfId="2098" xr:uid="{95D36AD4-78CF-48CF-AA3A-7454A1622544}"/>
    <cellStyle name="제목 18" xfId="2099" xr:uid="{4DC058AF-7C28-40AC-B4A0-97009EABB598}"/>
    <cellStyle name="제목 19" xfId="2100" xr:uid="{7B37FD49-4DE0-4F20-A7C1-C6E5E1941784}"/>
    <cellStyle name="제목 2 10" xfId="2101" xr:uid="{0B15D93C-6440-4F0F-95BB-227E557D47A0}"/>
    <cellStyle name="제목 2 11" xfId="2102" xr:uid="{0DB65EB4-F582-46C4-B14B-EFD38DC2C7E3}"/>
    <cellStyle name="제목 2 12" xfId="2103" xr:uid="{72474AA6-AC48-4402-8345-1FF3E2E4EB67}"/>
    <cellStyle name="제목 2 13" xfId="2104" xr:uid="{168F0967-70AF-4675-811C-CEFCCF9067B3}"/>
    <cellStyle name="제목 2 14" xfId="2105" xr:uid="{E4D60A8A-D604-465F-8019-378C5FA723DB}"/>
    <cellStyle name="제목 2 15" xfId="2106" xr:uid="{8B328B8E-34AD-4519-B64F-C08FC4B23490}"/>
    <cellStyle name="제목 2 16" xfId="2107" xr:uid="{6E5B6FEA-42C7-4675-AD9A-CA4D2FB3D91A}"/>
    <cellStyle name="제목 2 17" xfId="2108" xr:uid="{0C50CAA9-523D-4333-8542-C2F98ABDD176}"/>
    <cellStyle name="제목 2 18" xfId="2109" xr:uid="{A753A5E3-DE36-42E6-8378-9106FFF02B33}"/>
    <cellStyle name="제목 2 19" xfId="2110" xr:uid="{CF1F32D1-BF26-4CAF-BFE6-5C7ACDDA7068}"/>
    <cellStyle name="제목 2 2" xfId="2111" xr:uid="{98A87F94-9A83-483E-AA9B-5D795FA980C2}"/>
    <cellStyle name="제목 2 2 10" xfId="2112" xr:uid="{19FC3D18-2DE5-4BF5-8CF8-818DA3BE7ECA}"/>
    <cellStyle name="제목 2 2 11" xfId="2113" xr:uid="{3F8C611E-119C-4E6A-9A4A-F24385666087}"/>
    <cellStyle name="제목 2 2 12" xfId="2114" xr:uid="{E2B158A2-1739-4A95-97D6-DF2C33FE8CE3}"/>
    <cellStyle name="제목 2 2 13" xfId="2115" xr:uid="{951448A2-BC00-4F03-A56F-14108BB18733}"/>
    <cellStyle name="제목 2 2 14" xfId="2116" xr:uid="{17D4BC6D-94C2-418B-AB18-1B51B6DB1FB8}"/>
    <cellStyle name="제목 2 2 15" xfId="2117" xr:uid="{A82DB757-357D-4C80-B01B-B1F06C3ACE94}"/>
    <cellStyle name="제목 2 2 16" xfId="2118" xr:uid="{D817DC2F-1396-42BF-BE96-3A61DE491781}"/>
    <cellStyle name="제목 2 2 17" xfId="2119" xr:uid="{F68D4614-8BC6-4246-A422-E237F3DD02D3}"/>
    <cellStyle name="제목 2 2 18" xfId="2120" xr:uid="{3131FD58-FBFC-41D1-9965-53C06E11B180}"/>
    <cellStyle name="제목 2 2 2" xfId="2121" xr:uid="{DE2D194E-3EE1-4FAF-8753-5AE99F996567}"/>
    <cellStyle name="제목 2 2 3" xfId="2122" xr:uid="{AE877219-35AC-43E8-BDE9-117B8A8FA6F5}"/>
    <cellStyle name="제목 2 2 4" xfId="2123" xr:uid="{4B6E73BB-BB48-4348-8167-064267721D72}"/>
    <cellStyle name="제목 2 2 5" xfId="2124" xr:uid="{40F2EE3E-45DA-4CFB-A5E9-E89A6E5A0C1A}"/>
    <cellStyle name="제목 2 2 6" xfId="2125" xr:uid="{76E5A062-0959-4C1B-AEFB-04EF8E4758AC}"/>
    <cellStyle name="제목 2 2 7" xfId="2126" xr:uid="{831F9271-1A6E-4972-84C9-30A902C23B30}"/>
    <cellStyle name="제목 2 2 8" xfId="2127" xr:uid="{6F31192A-1C1D-4BD4-BA4F-46854965DB05}"/>
    <cellStyle name="제목 2 2 9" xfId="2128" xr:uid="{E3B85E86-BE3A-4199-B9CE-FFA0C1D4CB6D}"/>
    <cellStyle name="제목 2 3" xfId="2129" xr:uid="{B03BC6CA-1863-4F78-A963-0A522F017F13}"/>
    <cellStyle name="제목 2 4" xfId="2130" xr:uid="{373283FE-7389-4091-9A40-B17C5016D22B}"/>
    <cellStyle name="제목 2 5" xfId="2131" xr:uid="{EEF05DC8-35F9-4AB7-A1FE-A17F46D3F635}"/>
    <cellStyle name="제목 2 6" xfId="2132" xr:uid="{B7F1B499-0677-48A8-A0CC-8E0A3EB4A5E2}"/>
    <cellStyle name="제목 2 7" xfId="2133" xr:uid="{E2A068DD-9622-43C8-84F3-632D7440FAF2}"/>
    <cellStyle name="제목 2 8" xfId="2134" xr:uid="{F5960854-93ED-4EB9-9727-95B401E525F8}"/>
    <cellStyle name="제목 2 9" xfId="2135" xr:uid="{9687942D-3E1E-4D01-9E3E-41281E7CDDBB}"/>
    <cellStyle name="제목 20" xfId="2136" xr:uid="{5804FF1D-FD58-4F0E-8F98-6A1E5ECD1DEA}"/>
    <cellStyle name="제목 21" xfId="2137" xr:uid="{E1A8BF3A-E3ED-4BEF-8228-182B58AE9F56}"/>
    <cellStyle name="제목 22" xfId="2138" xr:uid="{5E2BBD9D-B026-41E9-8B66-EA9ED65FF463}"/>
    <cellStyle name="제목 3 10" xfId="2139" xr:uid="{37665294-FBEC-436E-ADD0-046F5E1D44C0}"/>
    <cellStyle name="제목 3 11" xfId="2140" xr:uid="{EB1DFE59-373C-4594-96CB-577B62EF84FD}"/>
    <cellStyle name="제목 3 12" xfId="2141" xr:uid="{A92791D8-5673-4627-AA95-D4E50DCF997D}"/>
    <cellStyle name="제목 3 13" xfId="2142" xr:uid="{793F4038-B52F-4219-8CC7-BA8F0CE21471}"/>
    <cellStyle name="제목 3 14" xfId="2143" xr:uid="{DDB52C9A-C173-4887-9A5F-D87AA0059464}"/>
    <cellStyle name="제목 3 15" xfId="2144" xr:uid="{248D2D4A-87B8-4064-BD25-940EC29FD51C}"/>
    <cellStyle name="제목 3 16" xfId="2145" xr:uid="{60DF20C9-7278-4179-BCD7-670EEDC300E9}"/>
    <cellStyle name="제목 3 17" xfId="2146" xr:uid="{348C2757-A0B7-43B6-9D69-E3D8B333BB81}"/>
    <cellStyle name="제목 3 18" xfId="2147" xr:uid="{21EED1D0-1110-4AEC-B984-0FA90D894EE0}"/>
    <cellStyle name="제목 3 19" xfId="2148" xr:uid="{F4947B46-CB57-4FD9-8E96-DE215A242F8C}"/>
    <cellStyle name="제목 3 2" xfId="2149" xr:uid="{4CB69B43-BA14-44F9-BF4C-52CF4E73D147}"/>
    <cellStyle name="제목 3 2 10" xfId="2150" xr:uid="{F916641A-4D9A-43AB-9DBE-463A4AC1B484}"/>
    <cellStyle name="제목 3 2 11" xfId="2151" xr:uid="{BCE42E12-9C48-4190-AF8D-94A3AAA1F942}"/>
    <cellStyle name="제목 3 2 12" xfId="2152" xr:uid="{ED018755-1215-4A9B-B64E-61315CE01C42}"/>
    <cellStyle name="제목 3 2 13" xfId="2153" xr:uid="{1CDB57AC-672A-481E-9FF3-F4435CFB9F6E}"/>
    <cellStyle name="제목 3 2 14" xfId="2154" xr:uid="{1CC8C9BD-B1C6-497D-9365-9B51643EFE84}"/>
    <cellStyle name="제목 3 2 15" xfId="2155" xr:uid="{07BAE435-0A99-4F67-8057-0B3016DE90B7}"/>
    <cellStyle name="제목 3 2 16" xfId="2156" xr:uid="{B9F24B23-90A8-400F-8A98-E03D432FE3A0}"/>
    <cellStyle name="제목 3 2 17" xfId="2157" xr:uid="{FA32AE54-C884-4EBC-8971-164B19949E0B}"/>
    <cellStyle name="제목 3 2 18" xfId="2158" xr:uid="{75CB433C-6D2C-4412-BFE1-182D65A93FCC}"/>
    <cellStyle name="제목 3 2 2" xfId="2159" xr:uid="{623B116A-91DF-49BC-B8FC-C53D27DAF8E3}"/>
    <cellStyle name="제목 3 2 3" xfId="2160" xr:uid="{3FD4A0EF-430C-4B28-9F02-01E1C469B2F4}"/>
    <cellStyle name="제목 3 2 4" xfId="2161" xr:uid="{F28B211E-246F-4F3E-8C75-06C9AA5DD487}"/>
    <cellStyle name="제목 3 2 5" xfId="2162" xr:uid="{F88C3C5D-E8FF-4EBF-8DF5-52A2EC8305D0}"/>
    <cellStyle name="제목 3 2 6" xfId="2163" xr:uid="{06682BEC-E17A-4238-B225-ABA49905A351}"/>
    <cellStyle name="제목 3 2 7" xfId="2164" xr:uid="{63FB8F80-9D71-4B45-8AB4-C726D2AAD5EC}"/>
    <cellStyle name="제목 3 2 8" xfId="2165" xr:uid="{923A82CA-1774-4586-A613-36FD8EE64DF7}"/>
    <cellStyle name="제목 3 2 9" xfId="2166" xr:uid="{71BE36D3-8975-43C0-A20F-08FB1F39BAC9}"/>
    <cellStyle name="제목 3 3" xfId="2167" xr:uid="{EF558DE0-F728-4DFE-A4B9-78962A776402}"/>
    <cellStyle name="제목 3 4" xfId="2168" xr:uid="{E041D535-2AF1-49CE-AF14-174ADE0BFBD2}"/>
    <cellStyle name="제목 3 5" xfId="2169" xr:uid="{9D097DFD-9A5E-4165-9438-F03302F63CC9}"/>
    <cellStyle name="제목 3 6" xfId="2170" xr:uid="{7A19EF86-9849-4C09-AAA3-5580266D7F9E}"/>
    <cellStyle name="제목 3 7" xfId="2171" xr:uid="{26FA132D-12EE-48EA-9F20-5FC3832E4F83}"/>
    <cellStyle name="제목 3 8" xfId="2172" xr:uid="{4BAAF42F-C10C-4832-9392-4F1FBD4575B4}"/>
    <cellStyle name="제목 3 9" xfId="2173" xr:uid="{1AF02AB5-1D58-4E10-8D14-51C9EEC18422}"/>
    <cellStyle name="제목 4 10" xfId="2174" xr:uid="{C705A3C8-329B-4497-B75B-CC46077541F0}"/>
    <cellStyle name="제목 4 11" xfId="2175" xr:uid="{E67AFB89-A309-4F54-BB32-4EBBB629D8A5}"/>
    <cellStyle name="제목 4 12" xfId="2176" xr:uid="{1B448359-8FB7-478E-88B6-6048216AF423}"/>
    <cellStyle name="제목 4 13" xfId="2177" xr:uid="{8DD1981C-12B8-40BE-A182-FC751DF0AD2A}"/>
    <cellStyle name="제목 4 14" xfId="2178" xr:uid="{BB343245-C0C0-40D7-9DCB-52A41AED419E}"/>
    <cellStyle name="제목 4 15" xfId="2179" xr:uid="{028FA9F0-F3D2-403B-89DC-BA3B0D51C63D}"/>
    <cellStyle name="제목 4 16" xfId="2180" xr:uid="{DD06E9E0-99CA-4218-8143-95A963F97142}"/>
    <cellStyle name="제목 4 17" xfId="2181" xr:uid="{BDB056CE-F2BB-4489-83DA-8710DD7296E0}"/>
    <cellStyle name="제목 4 18" xfId="2182" xr:uid="{0709E45E-2F20-413C-A076-21C9EF19D820}"/>
    <cellStyle name="제목 4 19" xfId="2183" xr:uid="{EB5B2BB1-E753-4EF7-B474-BCFA6C25DD45}"/>
    <cellStyle name="제목 4 2" xfId="2184" xr:uid="{D4DB4B92-901D-4AC5-9DA1-F3CDEFFCB990}"/>
    <cellStyle name="제목 4 2 10" xfId="2185" xr:uid="{B74A274C-1C49-46C3-BEF3-08619170ADCC}"/>
    <cellStyle name="제목 4 2 11" xfId="2186" xr:uid="{474B6446-A625-47D8-B67F-AE5B80C10885}"/>
    <cellStyle name="제목 4 2 12" xfId="2187" xr:uid="{E6FD5A08-6394-4D11-B9FA-E04A6B4F313E}"/>
    <cellStyle name="제목 4 2 13" xfId="2188" xr:uid="{ACE65C70-74A2-42EB-BD51-44AB116CB673}"/>
    <cellStyle name="제목 4 2 14" xfId="2189" xr:uid="{FF6C35C5-A552-4CB2-A33C-411EA38570FD}"/>
    <cellStyle name="제목 4 2 15" xfId="2190" xr:uid="{AEF19895-C5BB-4165-AE04-3D21A92A2984}"/>
    <cellStyle name="제목 4 2 16" xfId="2191" xr:uid="{114A11D3-E0D7-4678-A6CF-858B99BA6C96}"/>
    <cellStyle name="제목 4 2 17" xfId="2192" xr:uid="{148BC789-559B-4DA4-B6AF-7B906298B911}"/>
    <cellStyle name="제목 4 2 18" xfId="2193" xr:uid="{C3D2256B-2831-4419-A9A5-1820316F6996}"/>
    <cellStyle name="제목 4 2 2" xfId="2194" xr:uid="{57344C8C-DE6F-4B05-8A95-CBAE05A4A7A7}"/>
    <cellStyle name="제목 4 2 3" xfId="2195" xr:uid="{7214E36D-1E30-416E-A7FA-13CEF0AC95D8}"/>
    <cellStyle name="제목 4 2 4" xfId="2196" xr:uid="{AC710742-256B-4B6B-985C-27B7E94874EF}"/>
    <cellStyle name="제목 4 2 5" xfId="2197" xr:uid="{45BD6ED7-3790-4DC8-B18C-B7BB2306D719}"/>
    <cellStyle name="제목 4 2 6" xfId="2198" xr:uid="{247628D3-0FC3-4C19-9A7C-96EE55C8C531}"/>
    <cellStyle name="제목 4 2 7" xfId="2199" xr:uid="{CE240BBF-B2AE-410E-AE61-8D9009BD59C3}"/>
    <cellStyle name="제목 4 2 8" xfId="2200" xr:uid="{2E39847C-6818-4904-9346-FC8707D6418B}"/>
    <cellStyle name="제목 4 2 9" xfId="2201" xr:uid="{A2781926-17A8-4FB4-8BAF-87155B950C9B}"/>
    <cellStyle name="제목 4 3" xfId="2202" xr:uid="{59922C96-8AC1-4ECB-A1A6-FF182E86FEDC}"/>
    <cellStyle name="제목 4 4" xfId="2203" xr:uid="{DB095882-370A-4120-9D91-DC1AAED3F3EB}"/>
    <cellStyle name="제목 4 5" xfId="2204" xr:uid="{8C012B31-CC6D-4B07-8A42-2793B0EA14B0}"/>
    <cellStyle name="제목 4 6" xfId="2205" xr:uid="{E5CFAE2A-E31C-4EE6-97C6-F6C8975284F1}"/>
    <cellStyle name="제목 4 7" xfId="2206" xr:uid="{14602606-6885-45C9-ADC9-55A03353FAB3}"/>
    <cellStyle name="제목 4 8" xfId="2207" xr:uid="{DEF6E7BB-B92D-48A1-BB26-47C6692A273B}"/>
    <cellStyle name="제목 4 9" xfId="2208" xr:uid="{711A29A7-752D-4AB5-AD74-F0DCAF5C705E}"/>
    <cellStyle name="제목 5" xfId="2209" xr:uid="{0680D47F-D496-4883-94BD-98A276500012}"/>
    <cellStyle name="제목 5 10" xfId="2210" xr:uid="{4F204264-DA1D-4700-AC3D-E36DBAA6B358}"/>
    <cellStyle name="제목 5 11" xfId="2211" xr:uid="{540DFCAB-FCFD-47CE-9C01-D1BB3EECF095}"/>
    <cellStyle name="제목 5 12" xfId="2212" xr:uid="{9ADC8D97-3979-46FA-A26B-3876314C2559}"/>
    <cellStyle name="제목 5 13" xfId="2213" xr:uid="{DF63DC48-D311-4FC3-83EB-BB4FD6998CA6}"/>
    <cellStyle name="제목 5 14" xfId="2214" xr:uid="{3A5C8D37-0B5F-4F75-B11C-E61667AFDB89}"/>
    <cellStyle name="제목 5 15" xfId="2215" xr:uid="{F4EC2A94-C0ED-4B2D-8BEC-3B7E1C769DE3}"/>
    <cellStyle name="제목 5 16" xfId="2216" xr:uid="{3FD5DD0F-2F5C-49E8-9D06-0EFD894CCB6E}"/>
    <cellStyle name="제목 5 17" xfId="2217" xr:uid="{13973DC1-CEE8-45A5-96E1-94EB53DA9929}"/>
    <cellStyle name="제목 5 18" xfId="2218" xr:uid="{7E29BF4A-0A9F-4CEA-8D12-8CAC6A9CE3F4}"/>
    <cellStyle name="제목 5 2" xfId="2219" xr:uid="{7A80AF12-D5DD-40C2-9C93-EA52EC35B287}"/>
    <cellStyle name="제목 5 3" xfId="2220" xr:uid="{E993DC57-638B-497B-972B-F23EB565B25A}"/>
    <cellStyle name="제목 5 4" xfId="2221" xr:uid="{012CDA5D-A44C-4868-919D-B3AB7D852D36}"/>
    <cellStyle name="제목 5 5" xfId="2222" xr:uid="{55C070DC-1039-48D1-BDBB-CF058018C346}"/>
    <cellStyle name="제목 5 6" xfId="2223" xr:uid="{F02A1BF8-E33B-4ADE-A01B-8B13A094970F}"/>
    <cellStyle name="제목 5 7" xfId="2224" xr:uid="{234D09FF-4B06-4580-8BC2-2874D5D6C735}"/>
    <cellStyle name="제목 5 8" xfId="2225" xr:uid="{2521ED15-22D5-495E-8A64-E5AC96049C5D}"/>
    <cellStyle name="제목 5 9" xfId="2226" xr:uid="{0965729E-A4B5-47C8-A602-3DFDEFE53901}"/>
    <cellStyle name="제목 6" xfId="2227" xr:uid="{33A290AB-1A5C-434D-B9AB-49421DB2E5A3}"/>
    <cellStyle name="제목 7" xfId="2228" xr:uid="{452796B0-7664-49A6-83AC-F3CCDB82A055}"/>
    <cellStyle name="제목 8" xfId="2229" xr:uid="{A2DB9100-D1E1-431C-AF70-263E03063C8D}"/>
    <cellStyle name="제목 9" xfId="2230" xr:uid="{E41E73B9-2FC6-41FB-B248-E6FB5C45CE6D}"/>
    <cellStyle name="좋음 10" xfId="2231" xr:uid="{B85CB3A7-F0FC-418A-9792-250CDD09FF73}"/>
    <cellStyle name="좋음 11" xfId="2232" xr:uid="{9EBD38CC-F1E7-4EBD-B137-4A5EB072E168}"/>
    <cellStyle name="좋음 12" xfId="2233" xr:uid="{FEB20FEE-0646-462D-977E-14664F8365E1}"/>
    <cellStyle name="좋음 13" xfId="2234" xr:uid="{554B3C93-E338-4EA6-AB8F-7121F30B6BD9}"/>
    <cellStyle name="좋음 14" xfId="2235" xr:uid="{78A5E3A6-628D-4777-A93B-70AFD9E2F7F6}"/>
    <cellStyle name="좋음 15" xfId="2236" xr:uid="{A44A6010-69D7-4250-A378-A1A9C81DADC4}"/>
    <cellStyle name="좋음 16" xfId="2237" xr:uid="{7257E603-D91E-45E6-B4DF-4DFB76FF7D17}"/>
    <cellStyle name="좋음 17" xfId="2238" xr:uid="{F3F6A4E9-8A57-4B58-BBD8-E2DFB5DF742D}"/>
    <cellStyle name="좋음 18" xfId="2239" xr:uid="{C0896B5D-877A-4796-B2EB-C96EE53E3439}"/>
    <cellStyle name="좋음 19" xfId="2240" xr:uid="{CC3A719E-95BA-4726-ADEC-7F65F5FC83C4}"/>
    <cellStyle name="좋음 2" xfId="2241" xr:uid="{4E18C339-6EE1-4668-A701-271C2A2D7440}"/>
    <cellStyle name="좋음 2 10" xfId="2242" xr:uid="{CCAC1563-C1EA-48A6-B298-1167E536227D}"/>
    <cellStyle name="좋음 2 11" xfId="2243" xr:uid="{18AFB9B7-4A0D-4F60-A554-5012290D2D91}"/>
    <cellStyle name="좋음 2 12" xfId="2244" xr:uid="{2E73C58C-29ED-4E4B-B2D4-A2959BE8630A}"/>
    <cellStyle name="좋음 2 13" xfId="2245" xr:uid="{48232EE2-B4D4-4B6A-821B-0012CFE47B37}"/>
    <cellStyle name="좋음 2 14" xfId="2246" xr:uid="{F99E3654-C611-4A4C-A06C-5798E0E434AB}"/>
    <cellStyle name="좋음 2 15" xfId="2247" xr:uid="{C97106C6-45A9-4676-A8E5-1CD602A35A12}"/>
    <cellStyle name="좋음 2 16" xfId="2248" xr:uid="{DC7D908A-2169-47FD-83ED-B25C20F61969}"/>
    <cellStyle name="좋음 2 17" xfId="2249" xr:uid="{0A07DFC0-C42A-4DC5-A30E-D28AFA585798}"/>
    <cellStyle name="좋음 2 18" xfId="2250" xr:uid="{5A78FF30-DBBD-4DEE-972F-E0230F1D6083}"/>
    <cellStyle name="좋음 2 2" xfId="2251" xr:uid="{FE3A7FC6-FBA7-42D3-9613-9146318BA7B3}"/>
    <cellStyle name="좋음 2 3" xfId="2252" xr:uid="{B78AA5BD-84F7-4399-9B2C-A999DAEEE83D}"/>
    <cellStyle name="좋음 2 4" xfId="2253" xr:uid="{9B750197-6D23-4FA2-9B2F-9A00CFF14D6C}"/>
    <cellStyle name="좋음 2 5" xfId="2254" xr:uid="{C107E11A-03B6-4B85-ABA0-8B180B1FF74D}"/>
    <cellStyle name="좋음 2 6" xfId="2255" xr:uid="{D2445C89-5D0D-4C81-B468-9CBD7B63BE46}"/>
    <cellStyle name="좋음 2 7" xfId="2256" xr:uid="{D6D2D026-27A8-4984-870D-5FDCAC98771E}"/>
    <cellStyle name="좋음 2 8" xfId="2257" xr:uid="{B62502DC-C3B3-4367-81AE-FA462810AFCB}"/>
    <cellStyle name="좋음 2 9" xfId="2258" xr:uid="{FF334077-FFA1-42F9-AA31-38E4B47ED5A1}"/>
    <cellStyle name="좋음 3" xfId="2259" xr:uid="{8BDE3BAF-415C-4E2F-9F33-0891E47F781B}"/>
    <cellStyle name="좋음 4" xfId="2260" xr:uid="{2990547A-C1F9-480D-9AFF-EB8DEB65F8B6}"/>
    <cellStyle name="좋음 5" xfId="2261" xr:uid="{7CCAE698-B035-4F68-8565-E5D56DF784E9}"/>
    <cellStyle name="좋음 6" xfId="2262" xr:uid="{27766077-0853-4BAA-9A1C-07AD64F31000}"/>
    <cellStyle name="좋음 7" xfId="2263" xr:uid="{DFA08744-4979-4D21-A5B0-12900A1A1F98}"/>
    <cellStyle name="좋음 8" xfId="2264" xr:uid="{A74F0D16-52CE-46C5-8E5C-A80DDF2BEFD3}"/>
    <cellStyle name="좋음 9" xfId="2265" xr:uid="{CD31D1F8-4C6B-4BE2-99B8-7D8B67BDA185}"/>
    <cellStyle name="지정되지 않음" xfId="2266" xr:uid="{379550F2-0942-4ED1-AF14-EDAC25B6789B}"/>
    <cellStyle name="출력 10" xfId="2267" xr:uid="{B972FA18-E20E-45C6-BC6C-6242ABC83A55}"/>
    <cellStyle name="출력 11" xfId="2268" xr:uid="{D0466716-396E-4ACD-9725-BC570F7AE5A4}"/>
    <cellStyle name="출력 12" xfId="2269" xr:uid="{9DDCC86C-228F-4706-A804-1F0D2DA32945}"/>
    <cellStyle name="출력 13" xfId="2270" xr:uid="{0235D8B8-5448-4A02-975E-17820701F4AA}"/>
    <cellStyle name="출력 14" xfId="2271" xr:uid="{D8B29358-4DC0-4CC4-8D4A-763CFF5FDDBC}"/>
    <cellStyle name="출력 15" xfId="2272" xr:uid="{BE09AA04-8526-4369-B99E-3471C5CB0EEC}"/>
    <cellStyle name="출력 16" xfId="2273" xr:uid="{17EE75E7-5DA9-4527-A4C2-6BDEDA20DE0C}"/>
    <cellStyle name="출력 17" xfId="2274" xr:uid="{4A89DC68-A6EE-4B4B-859D-9EEE6684CBF3}"/>
    <cellStyle name="출력 18" xfId="2275" xr:uid="{E9AE2642-76A5-4241-B198-E5C442996368}"/>
    <cellStyle name="출력 19" xfId="2276" xr:uid="{22E2ABC8-DEDE-4C76-8297-69FA4C192AA7}"/>
    <cellStyle name="출력 2" xfId="2277" xr:uid="{E49F8958-3C06-42AE-A6B2-7B35C2BA9C2E}"/>
    <cellStyle name="출력 2 10" xfId="2278" xr:uid="{2DCD1844-04B8-4BB5-8D3B-2294ACAAAE8C}"/>
    <cellStyle name="출력 2 11" xfId="2279" xr:uid="{C09A139E-DB5F-4A0D-9100-58FB282CA832}"/>
    <cellStyle name="출력 2 12" xfId="2280" xr:uid="{2F24C6C3-3EC8-487B-9CB1-E48AA153640C}"/>
    <cellStyle name="출력 2 13" xfId="2281" xr:uid="{3C284837-5264-49EE-A451-D46BA655D4E2}"/>
    <cellStyle name="출력 2 14" xfId="2282" xr:uid="{CE325883-543F-4EB5-A36E-16E24BE03131}"/>
    <cellStyle name="출력 2 15" xfId="2283" xr:uid="{3E7AAF1E-ECCC-4A60-B348-591D1AA232F6}"/>
    <cellStyle name="출력 2 16" xfId="2284" xr:uid="{F4479050-EC0E-46F6-9445-E8CB23425B0C}"/>
    <cellStyle name="출력 2 17" xfId="2285" xr:uid="{EE1E9D76-55C1-456C-935E-2324470E99B5}"/>
    <cellStyle name="출력 2 18" xfId="2286" xr:uid="{64E5A378-A0B5-49F6-9CB5-1D252A25AA41}"/>
    <cellStyle name="출력 2 2" xfId="2287" xr:uid="{5DB29FB8-CAC3-4E50-9E31-43C81D2FFF8F}"/>
    <cellStyle name="출력 2 3" xfId="2288" xr:uid="{441B2EA5-C0A0-4B81-B33F-EDB1DEB4184A}"/>
    <cellStyle name="출력 2 4" xfId="2289" xr:uid="{0FDB57EE-2CED-4DF3-BF02-67A5AD3CDB1F}"/>
    <cellStyle name="출력 2 5" xfId="2290" xr:uid="{D709BAF8-4975-47CB-9D11-6760DA1C84B0}"/>
    <cellStyle name="출력 2 6" xfId="2291" xr:uid="{96B5022F-E1B5-4669-AB7A-8208C81955C6}"/>
    <cellStyle name="출력 2 7" xfId="2292" xr:uid="{CFC234D4-F2DA-4A1D-B979-F75795DD22D5}"/>
    <cellStyle name="출력 2 8" xfId="2293" xr:uid="{350F390B-A332-411A-9D84-931E7EE24FA7}"/>
    <cellStyle name="출력 2 9" xfId="2294" xr:uid="{97374886-2E57-4595-93C3-A443DE999CAC}"/>
    <cellStyle name="출력 3" xfId="2295" xr:uid="{9DB43919-F221-4C5B-B442-D1D5E1E15F73}"/>
    <cellStyle name="출력 4" xfId="2296" xr:uid="{638F3F10-8FD2-49F3-A7C2-473E0E24112A}"/>
    <cellStyle name="출력 5" xfId="2297" xr:uid="{B5CE1DE6-64B1-4663-A570-969BEFA06BF0}"/>
    <cellStyle name="출력 6" xfId="2298" xr:uid="{C0F10577-34F7-47FA-BCCF-8A01D40920A6}"/>
    <cellStyle name="출력 7" xfId="2299" xr:uid="{17E5A261-019C-4B97-84B9-8C8E35B598C8}"/>
    <cellStyle name="출력 8" xfId="2300" xr:uid="{6D3E897E-5943-4A26-8350-A0C455237396}"/>
    <cellStyle name="출력 9" xfId="2301" xr:uid="{99DA2388-B6BA-422C-A2B2-24270A4757F0}"/>
    <cellStyle name="콤마 [#]" xfId="2302" xr:uid="{BF397517-A41F-41A2-B08A-7FC976944BF5}"/>
    <cellStyle name="콤마 []" xfId="2303" xr:uid="{59BE8A02-DA08-40BA-8ED9-97FCA3BDCB44}"/>
    <cellStyle name="콤마 [0]_  종  합  " xfId="2304" xr:uid="{517096E1-0772-4910-A3F5-0D4A1E045BA2}"/>
    <cellStyle name="콤마 [2]" xfId="2305" xr:uid="{3A8373E6-203C-4E49-9363-D5D7D772944A}"/>
    <cellStyle name="콤마 [금액]" xfId="2306" xr:uid="{F052A651-453E-4595-9E12-FAB51AC97DD2}"/>
    <cellStyle name="콤마 [소수]" xfId="2307" xr:uid="{FBAED5C7-802F-4A8B-8951-B273B79369BB}"/>
    <cellStyle name="콤마 [수량]" xfId="2308" xr:uid="{D70FC595-CD00-4E46-8413-A68A344CFEFC}"/>
    <cellStyle name="콤마_  종  합  " xfId="2309" xr:uid="{A587E499-50A8-4C22-BED1-A300487695F5}"/>
    <cellStyle name="통화 [0] 2" xfId="2310" xr:uid="{9674AEE2-687D-4080-9E53-D73CC35CA5C3}"/>
    <cellStyle name="퍼센트" xfId="2311" xr:uid="{486F2571-FAB3-4D7D-9B46-206DE684BC59}"/>
    <cellStyle name="표준" xfId="0" builtinId="0"/>
    <cellStyle name="표준 10" xfId="2312" xr:uid="{1D9E4EA7-FC92-4D8F-B925-B3804BE09CB2}"/>
    <cellStyle name="표준 10 2" xfId="2313" xr:uid="{3A7726AA-AD38-4978-8613-401948301AEF}"/>
    <cellStyle name="표준 10 3" xfId="2314" xr:uid="{BA2161EC-DB6B-49EA-8517-FF588EFF01D1}"/>
    <cellStyle name="표준 10 4" xfId="2315" xr:uid="{270C3E7A-5861-4CC0-8F10-FB8C73C73AB3}"/>
    <cellStyle name="표준 10 5" xfId="2316" xr:uid="{307D9CDA-D500-4D27-BD85-F50D34306F84}"/>
    <cellStyle name="표준 100" xfId="2317" xr:uid="{1CC7B410-E677-40DE-A088-591C3D2379C6}"/>
    <cellStyle name="표준 101" xfId="2318" xr:uid="{EE5F66D2-58FF-4E6F-86C9-BE9488B4F642}"/>
    <cellStyle name="표준 102" xfId="2319" xr:uid="{A523B428-6168-483D-94DA-29698BDFD2B1}"/>
    <cellStyle name="표준 103" xfId="2320" xr:uid="{A3EEC111-B0DE-4301-84A1-D4053BFB874A}"/>
    <cellStyle name="표준 104" xfId="2321" xr:uid="{424E9A78-2A34-417B-9BE0-1EC8C84E9031}"/>
    <cellStyle name="표준 105" xfId="2322" xr:uid="{B3AE978D-9136-4EEB-AE9F-25223EFC9E85}"/>
    <cellStyle name="표준 106" xfId="2323" xr:uid="{B3F9AACE-5CBE-4585-9F55-95136A687489}"/>
    <cellStyle name="표준 107" xfId="2324" xr:uid="{32C2FB96-AA19-4908-A4F7-6F8EE21F13A8}"/>
    <cellStyle name="표준 108" xfId="2325" xr:uid="{85D1DA39-B3BF-479C-AA8F-83A6CD405C88}"/>
    <cellStyle name="표준 108 2" xfId="2326" xr:uid="{BD95A7A2-4032-4547-90B1-B8D122D0A6E9}"/>
    <cellStyle name="표준 109" xfId="2327" xr:uid="{60A49669-6189-46E5-A440-244C56013BCD}"/>
    <cellStyle name="표준 11" xfId="2328" xr:uid="{7BB7C782-E177-4BC4-872C-460336AA4259}"/>
    <cellStyle name="표준 11 2" xfId="2329" xr:uid="{E1F27548-11F9-4894-914F-05EB9C16DACC}"/>
    <cellStyle name="표준 110" xfId="2330" xr:uid="{383D8B84-2D85-46C1-A37E-8478E03C1730}"/>
    <cellStyle name="표준 111" xfId="2331" xr:uid="{C3082E66-E13C-4917-AFA6-B3620F5BC232}"/>
    <cellStyle name="표준 112" xfId="2332" xr:uid="{528089B1-DBD7-4143-B1D5-7DAA23B35ABD}"/>
    <cellStyle name="표준 113" xfId="2333" xr:uid="{6676E736-3039-4642-9096-757E1B790711}"/>
    <cellStyle name="표준 114" xfId="2334" xr:uid="{83BDD444-D420-4160-B034-80EF8D247CDE}"/>
    <cellStyle name="표준 115" xfId="2335" xr:uid="{17D8EDE8-33D1-4BF6-B671-6A4E7C5FD970}"/>
    <cellStyle name="표준 116" xfId="2336" xr:uid="{09392C35-54E3-4B70-B289-340F5EBB456C}"/>
    <cellStyle name="표준 117" xfId="2337" xr:uid="{2BC4AD34-47DD-4533-AEAD-86ABF1E39933}"/>
    <cellStyle name="표준 118" xfId="2338" xr:uid="{20D04009-E056-4FB6-AA36-B40C53DB355D}"/>
    <cellStyle name="표준 119" xfId="2339" xr:uid="{2D4C6E8A-C0C1-4853-9BE7-39F280F10984}"/>
    <cellStyle name="표준 12" xfId="2340" xr:uid="{196F3237-F0F4-4765-9568-30FDC8277000}"/>
    <cellStyle name="표준 12 2" xfId="2341" xr:uid="{AEB7A977-5214-4436-B061-098053077EE3}"/>
    <cellStyle name="표준 12 2 2" xfId="2342" xr:uid="{32C7E72A-80E0-4746-8C96-BFD156D8832F}"/>
    <cellStyle name="표준 12 3" xfId="2343" xr:uid="{CEE70994-6DBC-4FD5-B066-AA969B48C38B}"/>
    <cellStyle name="표준 12 4" xfId="2344" xr:uid="{C04EBE02-390D-4C3C-B3C8-B1229618C12E}"/>
    <cellStyle name="표준 12 5" xfId="2345" xr:uid="{7CA9251C-AB48-4A43-AEE5-B96FD0DFC435}"/>
    <cellStyle name="표준 120" xfId="2346" xr:uid="{500F9A57-63FA-4601-8958-718902FBA8EF}"/>
    <cellStyle name="표준 121" xfId="2347" xr:uid="{F83BC197-B4C1-4249-A523-758C65DD1FC9}"/>
    <cellStyle name="표준 122" xfId="2348" xr:uid="{DCBDC747-C7DE-451D-9C38-33451EF38F03}"/>
    <cellStyle name="표준 123" xfId="2349" xr:uid="{E93A5871-C11B-4284-9057-71F8BD3A5D25}"/>
    <cellStyle name="표준 124" xfId="2350" xr:uid="{55BF70FC-38F2-4B6A-8B84-CB52AC51CC76}"/>
    <cellStyle name="표준 125" xfId="2351" xr:uid="{56AA1A0E-452E-4DFA-89AC-7761562E6AA9}"/>
    <cellStyle name="표준 126" xfId="2352" xr:uid="{22F7C4DA-FF7E-4F94-B7EE-44048B96844E}"/>
    <cellStyle name="표준 127" xfId="2353" xr:uid="{D1BECDCB-4BC8-4406-972E-81976B393D0B}"/>
    <cellStyle name="표준 128" xfId="2354" xr:uid="{A691A2FC-4D63-47FD-BFB3-443266D9B60E}"/>
    <cellStyle name="표준 129" xfId="2355" xr:uid="{EBEA7627-41E4-45C4-8929-CB4967E0DB2B}"/>
    <cellStyle name="표준 13" xfId="2356" xr:uid="{C6B1EAED-C038-4E89-9718-B95C5DDDB2C2}"/>
    <cellStyle name="표준 13 2" xfId="2357" xr:uid="{02BCDC1B-26B0-4A43-B26A-8FE1C4D7231E}"/>
    <cellStyle name="표준 130" xfId="2358" xr:uid="{6488219F-F884-45DC-9720-79A51961E458}"/>
    <cellStyle name="표준 131" xfId="2359" xr:uid="{D78C7712-1DC6-413F-8EAF-E825ADA31DA7}"/>
    <cellStyle name="표준 132" xfId="2360" xr:uid="{A496D8A0-F318-4414-9E7D-0052FDE1BBAF}"/>
    <cellStyle name="표준 133" xfId="2361" xr:uid="{D690492B-CC4F-4800-B471-A9A929A7567A}"/>
    <cellStyle name="표준 134" xfId="2362" xr:uid="{210B83D0-CED5-493F-9DA4-6DF8967B357A}"/>
    <cellStyle name="표준 135" xfId="2363" xr:uid="{F2999F8D-BB54-4379-8487-964ED8CCC8ED}"/>
    <cellStyle name="표준 136" xfId="2364" xr:uid="{F51E8DB5-E6E7-4BF2-8EFC-9C3FED0882DD}"/>
    <cellStyle name="표준 137" xfId="2365" xr:uid="{D7789D7E-E4E3-4DC8-8BA4-5CEA5C86B125}"/>
    <cellStyle name="표준 138" xfId="2366" xr:uid="{7FC8E2F9-1471-473A-B879-31B0BDC05003}"/>
    <cellStyle name="표준 139" xfId="2367" xr:uid="{7E57416D-598F-4135-8513-D0449E5FE728}"/>
    <cellStyle name="표준 14" xfId="2368" xr:uid="{8FFE3006-4836-4879-B62B-8A0760D14181}"/>
    <cellStyle name="표준 140" xfId="2369" xr:uid="{F8A3539F-C6D9-4663-8B14-F3E857296467}"/>
    <cellStyle name="표준 141" xfId="2370" xr:uid="{5D757776-EE5F-4596-9B8E-F9ADA3921C9B}"/>
    <cellStyle name="표준 142" xfId="2371" xr:uid="{8690D6B7-4B2D-448E-A2D4-DF82A3FE9916}"/>
    <cellStyle name="표준 143" xfId="2372" xr:uid="{F5112732-3D23-41C6-A914-D6EE43001719}"/>
    <cellStyle name="표준 144" xfId="2373" xr:uid="{90ED347E-9533-4B46-A0A6-C0341A7D1088}"/>
    <cellStyle name="표준 145" xfId="2374" xr:uid="{19FDC6B5-3653-4F51-A621-800665E3409F}"/>
    <cellStyle name="표준 146" xfId="2375" xr:uid="{EF6AF939-3DC6-4201-9C22-AB042722C780}"/>
    <cellStyle name="표준 147" xfId="2376" xr:uid="{6EB6F61F-C51D-4150-A828-E8FA19E5943B}"/>
    <cellStyle name="표준 148" xfId="2377" xr:uid="{EB83198E-466C-41BF-A335-5F9CC166F508}"/>
    <cellStyle name="표준 149" xfId="2378" xr:uid="{5C3EE5DB-2E91-4AB2-99CB-940A833B6694}"/>
    <cellStyle name="표준 15" xfId="2379" xr:uid="{EDFC3431-83AF-4AF4-A68F-8EE17A3505C2}"/>
    <cellStyle name="표준 15 2" xfId="2380" xr:uid="{22D7E037-5796-440A-B4CE-A3EE888A1D25}"/>
    <cellStyle name="표준 15 3" xfId="2381" xr:uid="{BE79F975-0F4B-4A03-B617-82D3CA655E67}"/>
    <cellStyle name="표준 150" xfId="2382" xr:uid="{6A58D559-E1DF-4A60-A16D-A1370B68CC84}"/>
    <cellStyle name="표준 151" xfId="2383" xr:uid="{C222E5AD-6F57-49D4-9730-14EB71BA7874}"/>
    <cellStyle name="표준 152" xfId="2384" xr:uid="{ACF750EF-76E5-46D1-A738-93560396B0A1}"/>
    <cellStyle name="표준 153" xfId="2385" xr:uid="{E152CAE9-92D6-48A3-9201-96FC82FFFA2C}"/>
    <cellStyle name="표준 154" xfId="2386" xr:uid="{9DC29B65-8D10-4025-8B01-258CF3534E3D}"/>
    <cellStyle name="표준 155" xfId="2387" xr:uid="{5D281952-D8FE-4E85-9AE4-0CC2E85A7E73}"/>
    <cellStyle name="표준 156" xfId="2388" xr:uid="{BA867277-9ACD-4562-94D7-48459BE4E52C}"/>
    <cellStyle name="표준 16" xfId="2389" xr:uid="{383A60BB-0C39-4441-8BB1-8F9A87CC89C0}"/>
    <cellStyle name="표준 16 2" xfId="2390" xr:uid="{C09174D1-7C2B-45FD-8769-EC73D0312690}"/>
    <cellStyle name="표준 16 3" xfId="2391" xr:uid="{F4239C16-FA7A-4FFC-AAD6-9BB6162CEB8C}"/>
    <cellStyle name="표준 17" xfId="2392" xr:uid="{7596BFA6-5FCB-4D99-86D2-A8E5FFD08B95}"/>
    <cellStyle name="표준 17 2" xfId="2393" xr:uid="{D24C17A9-D9F8-477C-BF76-E450B02310C2}"/>
    <cellStyle name="표준 17 2 2" xfId="2394" xr:uid="{FD5180A5-2BF5-4174-8A95-EC8CF768059B}"/>
    <cellStyle name="표준 18" xfId="2395" xr:uid="{579811BC-ABC8-414B-8952-4ED1C3E518B2}"/>
    <cellStyle name="표준 18 2" xfId="2396" xr:uid="{7A3A9EC7-E5BB-481A-B830-8737D8CA2F21}"/>
    <cellStyle name="표준 18 2 2" xfId="2397" xr:uid="{82F4D452-B172-49D2-8B15-175546AD6149}"/>
    <cellStyle name="표준 19" xfId="2398" xr:uid="{A7342486-DEC5-4D23-8DA5-66106C7C2D92}"/>
    <cellStyle name="표준 19 2" xfId="2399" xr:uid="{DD093D1D-D890-4CC1-B982-A515ED63888A}"/>
    <cellStyle name="표준 2" xfId="2400" xr:uid="{977D0C1E-F397-44AF-8181-7B0861608471}"/>
    <cellStyle name="표준 2 10" xfId="2401" xr:uid="{23A11E16-020B-423C-BEE6-6CEA7CF72841}"/>
    <cellStyle name="표준 2 11" xfId="2402" xr:uid="{334F98E8-7B32-46FF-8E8C-3758E069E252}"/>
    <cellStyle name="표준 2 12" xfId="2403" xr:uid="{B7BD1002-8569-46E7-8A59-B7AF525403E8}"/>
    <cellStyle name="표준 2 13" xfId="2404" xr:uid="{93CD6251-E57C-477F-A161-B88380B46B57}"/>
    <cellStyle name="표준 2 14" xfId="2405" xr:uid="{EF2C5704-3F16-441A-897B-2987E6CCAC19}"/>
    <cellStyle name="표준 2 15" xfId="2406" xr:uid="{5ED4574C-1EDC-4EF5-A7DF-C856EB6A16AD}"/>
    <cellStyle name="표준 2 16" xfId="2407" xr:uid="{9B6CD592-A728-449F-B51A-F0D41FCF661D}"/>
    <cellStyle name="표준 2 17" xfId="2408" xr:uid="{18AD24D6-254F-4C4F-B8E5-FBFE92247588}"/>
    <cellStyle name="표준 2 18" xfId="2409" xr:uid="{AF343685-60AD-454D-8038-C05C1DE8D5B2}"/>
    <cellStyle name="표준 2 19" xfId="2410" xr:uid="{0C5BDEE6-99CA-4A65-B0B1-000C6F74B47C}"/>
    <cellStyle name="표준 2 2" xfId="2411" xr:uid="{950A76C2-1E3A-4D88-B96A-7D6E7DF39D9D}"/>
    <cellStyle name="표준 2 2 10" xfId="2412" xr:uid="{F45E7E47-D8B8-4F9B-ADCB-EBEC2B0F47D5}"/>
    <cellStyle name="표준 2 2 11" xfId="2413" xr:uid="{1C097BCF-133D-46E1-9091-C974AB764AB5}"/>
    <cellStyle name="표준 2 2 12" xfId="2414" xr:uid="{690809CE-11BE-488D-B495-347C1CFC41B3}"/>
    <cellStyle name="표준 2 2 13" xfId="2415" xr:uid="{58C03496-9857-4167-A518-914331189AF7}"/>
    <cellStyle name="표준 2 2 14" xfId="2416" xr:uid="{A5CC9FE6-44EA-44A6-BD27-F9B3C4416198}"/>
    <cellStyle name="표준 2 2 15" xfId="2417" xr:uid="{38860508-52C7-45BC-875D-F028D2B0DFC9}"/>
    <cellStyle name="표준 2 2 16" xfId="2418" xr:uid="{B264F5AE-DE59-498D-9876-C151D8139F3E}"/>
    <cellStyle name="표준 2 2 17" xfId="2419" xr:uid="{EF9A87D2-7317-4474-9ED6-558E76B7C513}"/>
    <cellStyle name="표준 2 2 18" xfId="2420" xr:uid="{8798F16F-B2D2-4D99-91BA-6F75556E8061}"/>
    <cellStyle name="표준 2 2 19" xfId="2421" xr:uid="{5427C8E0-19DF-448D-B9CB-D94C7BEDDB5E}"/>
    <cellStyle name="표준 2 2 2" xfId="2422" xr:uid="{85C0BAA2-6870-4CED-9902-F6F1AEB0594A}"/>
    <cellStyle name="표준 2 2 2 2" xfId="2423" xr:uid="{068D9D8E-FEA0-45E8-97D8-046159105D42}"/>
    <cellStyle name="표준 2 2 2 2 2" xfId="2424" xr:uid="{331D3362-3D07-4FC5-BCE5-6E2148F9E302}"/>
    <cellStyle name="표준 2 2 3" xfId="2425" xr:uid="{78E770CF-4A69-47C3-8026-E93071E729C2}"/>
    <cellStyle name="표준 2 2 3 2" xfId="2426" xr:uid="{B3E945E8-8DC5-4050-97EC-45FA3FE339DD}"/>
    <cellStyle name="표준 2 2 4" xfId="2427" xr:uid="{75172557-A575-463D-96B0-625B9BECEE6A}"/>
    <cellStyle name="표준 2 2 5" xfId="2428" xr:uid="{FD3728DD-0235-4C70-990D-1C1C66B4A07A}"/>
    <cellStyle name="표준 2 2 6" xfId="2429" xr:uid="{C1811016-D7DA-4B0D-9711-165B97A2F9CA}"/>
    <cellStyle name="표준 2 2 7" xfId="2430" xr:uid="{A05E2812-B57D-480F-B83C-E315ED164F9F}"/>
    <cellStyle name="표준 2 2 8" xfId="2431" xr:uid="{E8FE7E9C-A645-448B-AFB0-7C138F97B461}"/>
    <cellStyle name="표준 2 2 9" xfId="2432" xr:uid="{ABE83628-D7AE-4A4E-B6D6-4B2135416083}"/>
    <cellStyle name="표준 2 3" xfId="2433" xr:uid="{BC471052-7679-4627-B35E-1F78C37A0201}"/>
    <cellStyle name="표준 2 3 2" xfId="2434" xr:uid="{D7A0758D-AB7D-4B31-95C4-4147CE2D37F0}"/>
    <cellStyle name="표준 2 3 2 2" xfId="2435" xr:uid="{58B05D09-B6E5-4D61-8EAB-85C29D555142}"/>
    <cellStyle name="표준 2 3 3" xfId="2436" xr:uid="{184CF601-07A1-4884-84B6-A5C827914D6E}"/>
    <cellStyle name="표준 2 4" xfId="2437" xr:uid="{0C1AABF0-EC9F-4575-AF23-085AC9E94605}"/>
    <cellStyle name="표준 2 5" xfId="2438" xr:uid="{AA6A27B1-75D8-4D2B-B62B-69678ADBB6C7}"/>
    <cellStyle name="표준 2 6" xfId="2439" xr:uid="{03875DCF-D480-4BA5-AE10-E8479978A2BB}"/>
    <cellStyle name="표준 2 7" xfId="2440" xr:uid="{34A6BD1E-9C33-4881-9182-A0EED790070B}"/>
    <cellStyle name="표준 2 8" xfId="2441" xr:uid="{0C85DCE8-71A2-4795-A303-A7B2316F7976}"/>
    <cellStyle name="표준 2 9" xfId="2442" xr:uid="{E257AF11-3D44-4D0B-A5D9-9488982A0029}"/>
    <cellStyle name="표준 2_남원2차설계서" xfId="2443" xr:uid="{F190D59A-E5BE-4763-B825-F8207B734B55}"/>
    <cellStyle name="표준 20" xfId="2444" xr:uid="{CE87A0AC-D9F3-4955-A51C-040EA9ED85AE}"/>
    <cellStyle name="표준 21" xfId="2445" xr:uid="{F426FF20-533D-43C2-A036-5176003874FF}"/>
    <cellStyle name="표준 21 2" xfId="2446" xr:uid="{99C6EFB5-7720-4DF2-B605-84638B674645}"/>
    <cellStyle name="표준 22" xfId="2447" xr:uid="{0D5388ED-529A-4B8B-B2AA-B5B781196319}"/>
    <cellStyle name="표준 22 2" xfId="2448" xr:uid="{837D55A9-3327-44F6-9EE3-53AD62B01A5A}"/>
    <cellStyle name="표준 23" xfId="2449" xr:uid="{27829CA7-FC3E-458D-BBDA-D0BC50BC144D}"/>
    <cellStyle name="표준 23 2" xfId="2450" xr:uid="{F6219D5C-6FC0-4EE4-B8C5-4ABD80649FDF}"/>
    <cellStyle name="표준 24" xfId="2451" xr:uid="{5C698A5B-CE17-4434-B700-1806B486D089}"/>
    <cellStyle name="표준 24 2" xfId="2452" xr:uid="{55EED2DB-2129-4EE9-A973-BB469530E826}"/>
    <cellStyle name="표준 25" xfId="2453" xr:uid="{647224F3-E71B-41BF-B45F-6A7D9FC350BF}"/>
    <cellStyle name="표준 26" xfId="2454" xr:uid="{C1AE477D-6200-4624-B133-EEF01E8803E5}"/>
    <cellStyle name="표준 27" xfId="2455" xr:uid="{29251EFD-3F4B-42AC-9802-B3431AA76B31}"/>
    <cellStyle name="표준 28" xfId="2456" xr:uid="{C863CAE4-35B8-49EE-A09E-09FF27E6D221}"/>
    <cellStyle name="표준 29" xfId="2457" xr:uid="{0F3B97FF-4A23-4D2E-96BD-DE8A30980CC1}"/>
    <cellStyle name="표준 3" xfId="2458" xr:uid="{88885027-824E-4F9E-BD64-2825ACD27308}"/>
    <cellStyle name="표준 3 2" xfId="2459" xr:uid="{5E06766E-BB51-451F-9E23-E1EBFB37D367}"/>
    <cellStyle name="표준 3 2 2" xfId="2460" xr:uid="{ACB3CF6F-2A65-4942-A67F-3964097FDD0A}"/>
    <cellStyle name="표준 3 2 3" xfId="2461" xr:uid="{21C11132-0CC1-4EA4-8F55-4EC90FE21AA5}"/>
    <cellStyle name="표준 3 3" xfId="2462" xr:uid="{47A2F8D9-69C5-4835-8C87-AE0E4B688676}"/>
    <cellStyle name="표준 3_0-1간지" xfId="2463" xr:uid="{6B1A86AC-5FDA-4BD4-AEE5-94A20A27274B}"/>
    <cellStyle name="표준 30" xfId="2464" xr:uid="{C130A3D3-1A8A-4132-B7CF-BCFBF2DFBE71}"/>
    <cellStyle name="표준 31" xfId="2465" xr:uid="{90A3B6FC-CAC2-4274-81C5-C543E55D2A69}"/>
    <cellStyle name="표준 32" xfId="2466" xr:uid="{4A003383-D27B-4C32-9358-DA58A18C88FC}"/>
    <cellStyle name="표준 33" xfId="2467" xr:uid="{13EB9134-6E70-4D20-9810-4FEBDF2EAF2D}"/>
    <cellStyle name="표준 34" xfId="2468" xr:uid="{7227E98C-37A5-49A3-9630-22491675F7FD}"/>
    <cellStyle name="표준 35" xfId="2469" xr:uid="{FA267A35-C839-492B-95D2-D440319F0D69}"/>
    <cellStyle name="표준 36" xfId="2470" xr:uid="{DBB61B52-8E31-4068-B38E-35EE2E2C1F62}"/>
    <cellStyle name="표준 37" xfId="2471" xr:uid="{B344F74B-40A0-41F7-B9D6-991F8B01CD88}"/>
    <cellStyle name="표준 38" xfId="2472" xr:uid="{BAA91E6D-7A09-4ABD-93A7-5F2C7D51E6BC}"/>
    <cellStyle name="표준 39" xfId="2473" xr:uid="{69ABCFB4-CBA1-4371-A3E7-DD7AAEA606C9}"/>
    <cellStyle name="표준 4" xfId="2474" xr:uid="{2FF85482-6EDC-4FE2-9BE1-ACF750122CD2}"/>
    <cellStyle name="표준 4 2" xfId="2475" xr:uid="{ECAF4236-4DFF-4687-8CBB-44E7C776486E}"/>
    <cellStyle name="표준 4 2 2" xfId="2476" xr:uid="{A7BD6B9E-0A82-4E2D-B585-DD5E5B3F50B4}"/>
    <cellStyle name="표준 4 2 3" xfId="2477" xr:uid="{5DA44CE7-2B35-4D1C-BBD7-CB385D6F4832}"/>
    <cellStyle name="표준 4 2 4" xfId="2478" xr:uid="{61FFAA60-85F9-44D6-876E-F38C02AD54B8}"/>
    <cellStyle name="표준 4 2 5" xfId="2479" xr:uid="{6F2E1EED-C731-48F8-A9BA-4B0B207A5536}"/>
    <cellStyle name="표준 4 2 6" xfId="2480" xr:uid="{C7723437-14BF-43B6-8ADC-9A1794086724}"/>
    <cellStyle name="표준 4 3" xfId="2481" xr:uid="{4C46EF7B-B53B-423B-A223-5150AACCF056}"/>
    <cellStyle name="표준 4 3 2" xfId="2482" xr:uid="{A6FECF98-DB9A-4E0D-A50F-3CC6918E5DFD}"/>
    <cellStyle name="표준 4 4" xfId="2483" xr:uid="{DA9B9A17-C544-48A7-A151-46D2F664BA60}"/>
    <cellStyle name="표준 4 5" xfId="2484" xr:uid="{AC0E7BED-FEC3-4FD0-834F-8B8FD396BC8E}"/>
    <cellStyle name="표준 4 6" xfId="2485" xr:uid="{469307AA-EDA8-4F83-8EDF-22B2479E4169}"/>
    <cellStyle name="표준 4_2009년 숲가꾸기(솎아베기,천연림보육)사업2지구실시설계서" xfId="2486" xr:uid="{ADB1A0FC-696E-4A8C-8EE9-4AB1099216BB}"/>
    <cellStyle name="표준 40" xfId="2487" xr:uid="{45DB33CF-C235-4C52-858B-B384221C3E88}"/>
    <cellStyle name="표준 41" xfId="2488" xr:uid="{C49F8897-73AA-46CB-B24B-AFFE9B92298A}"/>
    <cellStyle name="표준 42" xfId="2489" xr:uid="{6D75D0D9-8A29-4B60-8075-18EB3162B668}"/>
    <cellStyle name="표준 43" xfId="2490" xr:uid="{4D20F059-B4A2-41D8-812F-E5FCBEC1E60C}"/>
    <cellStyle name="표준 44" xfId="2491" xr:uid="{4EDAAB03-414C-4D29-BD4F-119E7E8828C7}"/>
    <cellStyle name="표준 45" xfId="2492" xr:uid="{5EB0712E-2D6A-47CD-AD03-04A49FF488B3}"/>
    <cellStyle name="표준 46" xfId="2493" xr:uid="{F81A1734-B018-4C37-BAC8-A2C86BD7E122}"/>
    <cellStyle name="표준 47" xfId="2494" xr:uid="{8A2D26AE-5CD5-4515-A69A-8E9EF58BB462}"/>
    <cellStyle name="표준 48" xfId="2495" xr:uid="{C06A1321-B3D1-4B88-B82A-1E86453EB059}"/>
    <cellStyle name="표준 49" xfId="2496" xr:uid="{58A4CB58-F750-439F-BF57-04ADFC88122A}"/>
    <cellStyle name="표준 5" xfId="2497" xr:uid="{5AA9C0A4-1AD5-4B1D-8086-3D9C940B2E74}"/>
    <cellStyle name="표준 5 2" xfId="2498" xr:uid="{7B49D553-DC3D-48B5-AA3E-F0AD4414EF53}"/>
    <cellStyle name="표준 50" xfId="2499" xr:uid="{FFF62C30-E237-4F2D-8B13-B78A05AFFABD}"/>
    <cellStyle name="표준 51" xfId="2500" xr:uid="{F26C6462-7E43-4033-8D36-0B1331CFB666}"/>
    <cellStyle name="표준 52" xfId="2501" xr:uid="{99F7722B-F2AA-4784-A3D9-E451EEC898AC}"/>
    <cellStyle name="표준 53" xfId="2502" xr:uid="{3851B2DC-9FFA-4C62-A90F-1826311D119C}"/>
    <cellStyle name="표준 54" xfId="2503" xr:uid="{6334D68B-D3BE-4542-93E2-9B217FF2DF11}"/>
    <cellStyle name="표준 55" xfId="2504" xr:uid="{FC8F09FF-3799-4304-8253-4A22150EC787}"/>
    <cellStyle name="표준 56" xfId="2505" xr:uid="{F672C526-98A0-4893-98E2-08C385CA5F0D}"/>
    <cellStyle name="표준 57" xfId="2506" xr:uid="{268A8BC2-C70B-429D-8A19-FD7F4212516E}"/>
    <cellStyle name="표준 58" xfId="2507" xr:uid="{F20DAF84-B4B3-40E9-844D-3D9260829A34}"/>
    <cellStyle name="표준 59" xfId="2508" xr:uid="{2734FE2A-95A1-4196-B077-43F106CE8469}"/>
    <cellStyle name="표준 6" xfId="2509" xr:uid="{E9362724-093A-4F89-BBE0-0C035DE31556}"/>
    <cellStyle name="표준 6 2" xfId="2510" xr:uid="{51803914-85A5-4E4C-AC23-CE9AF77E616A}"/>
    <cellStyle name="표준 6 2 2" xfId="2511" xr:uid="{201C2AA5-2379-4FD6-B6A0-88BC7BE1A8F1}"/>
    <cellStyle name="표준 6 3" xfId="2512" xr:uid="{8C385323-86F5-48A6-8ED9-3A4D0C2B7B62}"/>
    <cellStyle name="표준 60" xfId="2513" xr:uid="{523ACD49-E166-4D1A-9580-0A3FA8B00CB0}"/>
    <cellStyle name="표준 61" xfId="2514" xr:uid="{3439B78B-4E9F-4CDD-B83F-1AEB8DDA5320}"/>
    <cellStyle name="표준 62" xfId="2515" xr:uid="{71428BEE-F794-42DB-AB75-1F453D2D8882}"/>
    <cellStyle name="표준 63" xfId="2516" xr:uid="{0B1DCD59-E57B-4AB0-8C8F-DA3D5F1B7DA4}"/>
    <cellStyle name="표준 64" xfId="2517" xr:uid="{63CFBC5D-DB03-4E5F-BAA6-5E0EC1CE1DD0}"/>
    <cellStyle name="표준 65" xfId="2518" xr:uid="{6466CD00-48F0-4101-AD59-102AADDB0B3D}"/>
    <cellStyle name="표준 66" xfId="2519" xr:uid="{99BE7F5B-15E4-4B3B-89AF-6F92BB115F1F}"/>
    <cellStyle name="표준 67" xfId="2520" xr:uid="{36B01E6A-9BC3-4D6F-BEBF-84E2C1040702}"/>
    <cellStyle name="표준 68" xfId="2521" xr:uid="{0B018CF6-1C5B-4485-BDF9-FF975717EFC7}"/>
    <cellStyle name="표준 69" xfId="2522" xr:uid="{237AABD4-B304-4589-9E46-BE37D580BA0B}"/>
    <cellStyle name="표준 7" xfId="2523" xr:uid="{3D54DB9F-43E0-44C0-AD10-AD8C481CAC0B}"/>
    <cellStyle name="표준 7 2" xfId="2524" xr:uid="{37CF95F5-DD1D-4569-9983-5EC802871059}"/>
    <cellStyle name="표준 7 3" xfId="2525" xr:uid="{F56521AC-0AD8-41BE-AC7B-304ED8F75BA5}"/>
    <cellStyle name="표준 70" xfId="2526" xr:uid="{D84F3700-3D0D-4CDD-A6FA-54A054DFBAA5}"/>
    <cellStyle name="표준 71" xfId="2527" xr:uid="{3A1A76B8-5432-477D-8F69-FA19D02C6C2A}"/>
    <cellStyle name="표준 72" xfId="2528" xr:uid="{0A26EF65-CA81-466C-A666-D8E8CB962CE3}"/>
    <cellStyle name="표준 73" xfId="2529" xr:uid="{FE0CC212-ACB2-4587-B8D3-B4DF2482A9BB}"/>
    <cellStyle name="표준 74" xfId="2530" xr:uid="{6D4A74AE-4D83-494B-88FA-619B61D55A50}"/>
    <cellStyle name="표준 75" xfId="2531" xr:uid="{28501570-DA30-42C8-B130-7BFD5441AB46}"/>
    <cellStyle name="표준 76" xfId="2532" xr:uid="{4436FF0B-C325-48FA-B444-06FF1CFCE38D}"/>
    <cellStyle name="표준 77" xfId="2533" xr:uid="{4335CEB7-01D4-4548-90F2-E36CB3CC1842}"/>
    <cellStyle name="표준 78" xfId="2534" xr:uid="{261D4ADE-089F-4722-88DD-1FE3AA330B65}"/>
    <cellStyle name="표준 79" xfId="2535" xr:uid="{78C6636F-2C79-4B68-BEBD-E10939F0FD0F}"/>
    <cellStyle name="표준 8" xfId="2536" xr:uid="{A795DE65-0983-4AE8-936A-9A0D1A6A594D}"/>
    <cellStyle name="표준 8 2" xfId="2537" xr:uid="{962FB4FB-E644-4C60-AFE3-E00147645772}"/>
    <cellStyle name="표준 8 3" xfId="2538" xr:uid="{304764D8-D136-47CB-98DC-6CED2F4DC81E}"/>
    <cellStyle name="표준 80" xfId="2539" xr:uid="{43571CF7-3ED7-48FE-916D-BAFA770FD361}"/>
    <cellStyle name="표준 81" xfId="2540" xr:uid="{05482638-FC4B-4A8B-85A6-AD966F6A0274}"/>
    <cellStyle name="표준 82" xfId="2541" xr:uid="{069960EF-2F9C-48B3-816F-37388001FF53}"/>
    <cellStyle name="표준 83" xfId="2542" xr:uid="{1461E0AA-ECFC-4833-B64B-53A0D4564A5B}"/>
    <cellStyle name="표준 84" xfId="2543" xr:uid="{B5828430-8E95-4FE3-AC3F-8865CF2416B6}"/>
    <cellStyle name="표준 85" xfId="2544" xr:uid="{948FC21A-835B-424C-97EB-5673F88B1181}"/>
    <cellStyle name="표준 86" xfId="2545" xr:uid="{B4A261C0-BCA9-48EC-B44F-0A6E7FF5C039}"/>
    <cellStyle name="표준 87" xfId="2546" xr:uid="{B28F0556-83DF-4D33-AD56-A8DA0FDCE207}"/>
    <cellStyle name="표준 88" xfId="2547" xr:uid="{E76BF6DB-0BD9-40F6-8AEF-7E03A8B87A9B}"/>
    <cellStyle name="표준 89" xfId="2548" xr:uid="{13809CA8-2AB4-4C58-8805-51960F2539F5}"/>
    <cellStyle name="표준 9" xfId="2549" xr:uid="{A3391423-85B0-4724-96B2-E01FA88745B5}"/>
    <cellStyle name="표준 9 2" xfId="2550" xr:uid="{EB4609FE-37A6-428E-AD5D-E4AF7896C361}"/>
    <cellStyle name="표준 9 3" xfId="2551" xr:uid="{F58AC284-4AAF-4653-A99D-28AE3F4F3FAD}"/>
    <cellStyle name="표준 90" xfId="2552" xr:uid="{D3CACB3D-20C2-4B05-85DD-F655994CE334}"/>
    <cellStyle name="표준 91" xfId="2553" xr:uid="{1CD21FA2-2A36-4B8C-B337-1E0FB473C839}"/>
    <cellStyle name="표준 92" xfId="2554" xr:uid="{57E478F7-B1FC-4A46-837F-8036932FFAB1}"/>
    <cellStyle name="표준 93" xfId="2555" xr:uid="{2DE1E39B-63BA-4B0A-8A3B-86DFA8E884B0}"/>
    <cellStyle name="표준 94" xfId="2556" xr:uid="{16E01700-4552-40C4-9249-D0441BBECE43}"/>
    <cellStyle name="표준 95" xfId="2557" xr:uid="{4871D28A-D629-4291-B514-B7D7DD809764}"/>
    <cellStyle name="표준 96" xfId="2558" xr:uid="{056664BA-C06E-4A34-A8DC-5E038BF68821}"/>
    <cellStyle name="표준 97" xfId="2559" xr:uid="{8761D71B-401C-4322-A452-4489435684BC}"/>
    <cellStyle name="표준 98" xfId="2560" xr:uid="{1288DBE9-FD1F-4402-93AB-B78FA1D213BF}"/>
    <cellStyle name="표준 99" xfId="2561" xr:uid="{DC9CFA8C-480A-4AFA-9632-ACA17D46FEB5}"/>
    <cellStyle name="標準_Akia(F）-8" xfId="2562" xr:uid="{68900E11-ED58-44F6-8680-01F2D5CC9E65}"/>
    <cellStyle name="표준_조림설계서(속성,큰나무,생태)" xfId="2563" xr:uid="{8C8DF00F-B598-4315-946C-B869CB3B7552}"/>
    <cellStyle name="표준1" xfId="2564" xr:uid="{D051BAFB-3909-4AC1-8F5E-9D31BE58E2CB}"/>
    <cellStyle name="하이퍼링크 2" xfId="2565" xr:uid="{3BBE68A9-69B1-4176-90D6-D01623D064AC}"/>
    <cellStyle name="합산" xfId="2566" xr:uid="{E87376F1-19E3-4599-9EC6-8D9A83AC8319}"/>
    <cellStyle name="화폐기호" xfId="2567" xr:uid="{54E72263-CC48-4DA2-9A88-B1CB979EB9E8}"/>
    <cellStyle name="화폐기호0" xfId="2568" xr:uid="{B3000AD4-5F7A-48FC-8A69-962BC680BD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externalLink" Target="externalLinks/externalLink11.xml"/><Relationship Id="rId68" Type="http://schemas.openxmlformats.org/officeDocument/2006/relationships/externalLink" Target="externalLinks/externalLink16.xml"/><Relationship Id="rId84" Type="http://schemas.openxmlformats.org/officeDocument/2006/relationships/calcChain" Target="calcChain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externalLink" Target="externalLinks/externalLink1.xml"/><Relationship Id="rId58" Type="http://schemas.openxmlformats.org/officeDocument/2006/relationships/externalLink" Target="externalLinks/externalLink6.xml"/><Relationship Id="rId74" Type="http://schemas.openxmlformats.org/officeDocument/2006/relationships/externalLink" Target="externalLinks/externalLink22.xml"/><Relationship Id="rId79" Type="http://schemas.openxmlformats.org/officeDocument/2006/relationships/externalLink" Target="externalLinks/externalLink27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9.xml"/><Relationship Id="rId82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externalLink" Target="externalLinks/externalLink4.xml"/><Relationship Id="rId64" Type="http://schemas.openxmlformats.org/officeDocument/2006/relationships/externalLink" Target="externalLinks/externalLink12.xml"/><Relationship Id="rId69" Type="http://schemas.openxmlformats.org/officeDocument/2006/relationships/externalLink" Target="externalLinks/externalLink17.xml"/><Relationship Id="rId77" Type="http://schemas.openxmlformats.org/officeDocument/2006/relationships/externalLink" Target="externalLinks/externalLink2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20.xml"/><Relationship Id="rId80" Type="http://schemas.openxmlformats.org/officeDocument/2006/relationships/externalLink" Target="externalLinks/externalLink2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7.xml"/><Relationship Id="rId67" Type="http://schemas.openxmlformats.org/officeDocument/2006/relationships/externalLink" Target="externalLinks/externalLink15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2.xml"/><Relationship Id="rId62" Type="http://schemas.openxmlformats.org/officeDocument/2006/relationships/externalLink" Target="externalLinks/externalLink10.xml"/><Relationship Id="rId70" Type="http://schemas.openxmlformats.org/officeDocument/2006/relationships/externalLink" Target="externalLinks/externalLink18.xml"/><Relationship Id="rId75" Type="http://schemas.openxmlformats.org/officeDocument/2006/relationships/externalLink" Target="externalLinks/externalLink23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externalLink" Target="externalLinks/externalLink8.xml"/><Relationship Id="rId65" Type="http://schemas.openxmlformats.org/officeDocument/2006/relationships/externalLink" Target="externalLinks/externalLink13.xml"/><Relationship Id="rId73" Type="http://schemas.openxmlformats.org/officeDocument/2006/relationships/externalLink" Target="externalLinks/externalLink21.xml"/><Relationship Id="rId78" Type="http://schemas.openxmlformats.org/officeDocument/2006/relationships/externalLink" Target="externalLinks/externalLink26.xml"/><Relationship Id="rId8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3.xml"/><Relationship Id="rId76" Type="http://schemas.openxmlformats.org/officeDocument/2006/relationships/externalLink" Target="externalLinks/externalLink24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1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externalLink" Target="externalLinks/externalLink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2838450</xdr:colOff>
      <xdr:row>8</xdr:row>
      <xdr:rowOff>361950</xdr:rowOff>
    </xdr:from>
    <xdr:to>
      <xdr:col>2</xdr:col>
      <xdr:colOff>209550</xdr:colOff>
      <xdr:row>9</xdr:row>
      <xdr:rowOff>295275</xdr:rowOff>
    </xdr:to>
    <xdr:pic>
      <xdr:nvPicPr>
        <xdr:cNvPr id="1081453" name="그림 2">
          <a:extLst>
            <a:ext uri="{FF2B5EF4-FFF2-40B4-BE49-F238E27FC236}">
              <a16:creationId xmlns:a16="http://schemas.microsoft.com/office/drawing/2014/main" id="{5DEEF9A3-0362-3569-DEC6-0995CD6C0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5314950"/>
          <a:ext cx="11715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7</xdr:row>
      <xdr:rowOff>133350</xdr:rowOff>
    </xdr:from>
    <xdr:to>
      <xdr:col>10</xdr:col>
      <xdr:colOff>142875</xdr:colOff>
      <xdr:row>22</xdr:row>
      <xdr:rowOff>161925</xdr:rowOff>
    </xdr:to>
    <xdr:pic>
      <xdr:nvPicPr>
        <xdr:cNvPr id="716490" name="그림 1">
          <a:extLst>
            <a:ext uri="{FF2B5EF4-FFF2-40B4-BE49-F238E27FC236}">
              <a16:creationId xmlns:a16="http://schemas.microsoft.com/office/drawing/2014/main" id="{28A559FC-7DCC-64B1-E401-2EB360D82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781175"/>
          <a:ext cx="4238625" cy="3171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333375</xdr:colOff>
      <xdr:row>7</xdr:row>
      <xdr:rowOff>133350</xdr:rowOff>
    </xdr:from>
    <xdr:to>
      <xdr:col>19</xdr:col>
      <xdr:colOff>285750</xdr:colOff>
      <xdr:row>22</xdr:row>
      <xdr:rowOff>161925</xdr:rowOff>
    </xdr:to>
    <xdr:pic>
      <xdr:nvPicPr>
        <xdr:cNvPr id="716491" name="그림 1">
          <a:extLst>
            <a:ext uri="{FF2B5EF4-FFF2-40B4-BE49-F238E27FC236}">
              <a16:creationId xmlns:a16="http://schemas.microsoft.com/office/drawing/2014/main" id="{B87A6B7C-240D-BACF-A2ED-F066E14A4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1781175"/>
          <a:ext cx="4238625" cy="3171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496" name="Line 1">
          <a:extLst>
            <a:ext uri="{FF2B5EF4-FFF2-40B4-BE49-F238E27FC236}">
              <a16:creationId xmlns:a16="http://schemas.microsoft.com/office/drawing/2014/main" id="{3152444E-7424-18FC-4B15-4F122D071F7E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497" name="Line 22">
          <a:extLst>
            <a:ext uri="{FF2B5EF4-FFF2-40B4-BE49-F238E27FC236}">
              <a16:creationId xmlns:a16="http://schemas.microsoft.com/office/drawing/2014/main" id="{EEDF600B-1F37-E542-DBB9-416B1F508122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498" name="Line 33">
          <a:extLst>
            <a:ext uri="{FF2B5EF4-FFF2-40B4-BE49-F238E27FC236}">
              <a16:creationId xmlns:a16="http://schemas.microsoft.com/office/drawing/2014/main" id="{275A8459-3C51-E021-9696-1E60AF0E9847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499" name="Line 48">
          <a:extLst>
            <a:ext uri="{FF2B5EF4-FFF2-40B4-BE49-F238E27FC236}">
              <a16:creationId xmlns:a16="http://schemas.microsoft.com/office/drawing/2014/main" id="{C9CCBBC3-5054-EC1B-ADFA-A9B1C97E37B7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500" name="Line 49">
          <a:extLst>
            <a:ext uri="{FF2B5EF4-FFF2-40B4-BE49-F238E27FC236}">
              <a16:creationId xmlns:a16="http://schemas.microsoft.com/office/drawing/2014/main" id="{B0704D4A-4CA1-CCC4-C14A-FF911A622C51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01" name="Line 79">
          <a:extLst>
            <a:ext uri="{FF2B5EF4-FFF2-40B4-BE49-F238E27FC236}">
              <a16:creationId xmlns:a16="http://schemas.microsoft.com/office/drawing/2014/main" id="{1C254ECC-2363-004E-A236-530916C8CC96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02" name="Line 80">
          <a:extLst>
            <a:ext uri="{FF2B5EF4-FFF2-40B4-BE49-F238E27FC236}">
              <a16:creationId xmlns:a16="http://schemas.microsoft.com/office/drawing/2014/main" id="{AF20AAF6-B2E0-6668-F004-A6BD6D7B8BC4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03" name="Line 81">
          <a:extLst>
            <a:ext uri="{FF2B5EF4-FFF2-40B4-BE49-F238E27FC236}">
              <a16:creationId xmlns:a16="http://schemas.microsoft.com/office/drawing/2014/main" id="{DD501F37-DC32-EC42-6B4B-E8DE4D665A88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04" name="Line 82">
          <a:extLst>
            <a:ext uri="{FF2B5EF4-FFF2-40B4-BE49-F238E27FC236}">
              <a16:creationId xmlns:a16="http://schemas.microsoft.com/office/drawing/2014/main" id="{D1E0FB00-7F4B-B2BC-D5D1-541AD8326B5E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05" name="Line 83">
          <a:extLst>
            <a:ext uri="{FF2B5EF4-FFF2-40B4-BE49-F238E27FC236}">
              <a16:creationId xmlns:a16="http://schemas.microsoft.com/office/drawing/2014/main" id="{209AE54F-6C6E-97E6-84D0-E94CA25F7697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06" name="Line 84">
          <a:extLst>
            <a:ext uri="{FF2B5EF4-FFF2-40B4-BE49-F238E27FC236}">
              <a16:creationId xmlns:a16="http://schemas.microsoft.com/office/drawing/2014/main" id="{909B3FF1-1783-67E7-1960-2AB2976A98E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07" name="Line 85">
          <a:extLst>
            <a:ext uri="{FF2B5EF4-FFF2-40B4-BE49-F238E27FC236}">
              <a16:creationId xmlns:a16="http://schemas.microsoft.com/office/drawing/2014/main" id="{C820C0DF-A88B-E427-D332-0179B82B9BD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08" name="Line 86">
          <a:extLst>
            <a:ext uri="{FF2B5EF4-FFF2-40B4-BE49-F238E27FC236}">
              <a16:creationId xmlns:a16="http://schemas.microsoft.com/office/drawing/2014/main" id="{A89DDDCF-C71C-CFBF-5149-BD2745B963E0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09" name="Line 87">
          <a:extLst>
            <a:ext uri="{FF2B5EF4-FFF2-40B4-BE49-F238E27FC236}">
              <a16:creationId xmlns:a16="http://schemas.microsoft.com/office/drawing/2014/main" id="{C92DA578-A33F-2283-20CB-F93953D37552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510" name="Line 1">
          <a:extLst>
            <a:ext uri="{FF2B5EF4-FFF2-40B4-BE49-F238E27FC236}">
              <a16:creationId xmlns:a16="http://schemas.microsoft.com/office/drawing/2014/main" id="{DD28A2D7-0532-547D-ADCD-EB254B65A226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511" name="Line 22">
          <a:extLst>
            <a:ext uri="{FF2B5EF4-FFF2-40B4-BE49-F238E27FC236}">
              <a16:creationId xmlns:a16="http://schemas.microsoft.com/office/drawing/2014/main" id="{B88F6329-22CC-AD95-71BF-E6B84E582C53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512" name="Line 33">
          <a:extLst>
            <a:ext uri="{FF2B5EF4-FFF2-40B4-BE49-F238E27FC236}">
              <a16:creationId xmlns:a16="http://schemas.microsoft.com/office/drawing/2014/main" id="{630BA6DB-511F-54C3-0031-369D19BC9F06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513" name="Line 48">
          <a:extLst>
            <a:ext uri="{FF2B5EF4-FFF2-40B4-BE49-F238E27FC236}">
              <a16:creationId xmlns:a16="http://schemas.microsoft.com/office/drawing/2014/main" id="{A207F305-A2E8-0F8B-4672-16ACF319355B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514" name="Line 49">
          <a:extLst>
            <a:ext uri="{FF2B5EF4-FFF2-40B4-BE49-F238E27FC236}">
              <a16:creationId xmlns:a16="http://schemas.microsoft.com/office/drawing/2014/main" id="{D5D8D8E2-5C6C-E476-8FEE-5DB991C177C1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15" name="Line 79">
          <a:extLst>
            <a:ext uri="{FF2B5EF4-FFF2-40B4-BE49-F238E27FC236}">
              <a16:creationId xmlns:a16="http://schemas.microsoft.com/office/drawing/2014/main" id="{D2C9F5E4-99BC-D62E-4569-3A1F6F134DEB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16" name="Line 80">
          <a:extLst>
            <a:ext uri="{FF2B5EF4-FFF2-40B4-BE49-F238E27FC236}">
              <a16:creationId xmlns:a16="http://schemas.microsoft.com/office/drawing/2014/main" id="{4FBE7B51-EB42-57D2-F705-8CA00D8336C7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17" name="Line 81">
          <a:extLst>
            <a:ext uri="{FF2B5EF4-FFF2-40B4-BE49-F238E27FC236}">
              <a16:creationId xmlns:a16="http://schemas.microsoft.com/office/drawing/2014/main" id="{1ABF9146-8F45-694C-DBCC-FB491921A354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18" name="Line 82">
          <a:extLst>
            <a:ext uri="{FF2B5EF4-FFF2-40B4-BE49-F238E27FC236}">
              <a16:creationId xmlns:a16="http://schemas.microsoft.com/office/drawing/2014/main" id="{E0EAFAE9-0B29-5538-C8B1-4F1DE7A3657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19" name="Line 83">
          <a:extLst>
            <a:ext uri="{FF2B5EF4-FFF2-40B4-BE49-F238E27FC236}">
              <a16:creationId xmlns:a16="http://schemas.microsoft.com/office/drawing/2014/main" id="{556593BB-9870-4D92-5CA7-2A57160E91A7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20" name="Line 84">
          <a:extLst>
            <a:ext uri="{FF2B5EF4-FFF2-40B4-BE49-F238E27FC236}">
              <a16:creationId xmlns:a16="http://schemas.microsoft.com/office/drawing/2014/main" id="{30C12711-042C-6125-4321-6A460BCABCC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21" name="Line 85">
          <a:extLst>
            <a:ext uri="{FF2B5EF4-FFF2-40B4-BE49-F238E27FC236}">
              <a16:creationId xmlns:a16="http://schemas.microsoft.com/office/drawing/2014/main" id="{21DB0BA2-9BEE-F0CB-F1A0-9899B1138E2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22" name="Line 86">
          <a:extLst>
            <a:ext uri="{FF2B5EF4-FFF2-40B4-BE49-F238E27FC236}">
              <a16:creationId xmlns:a16="http://schemas.microsoft.com/office/drawing/2014/main" id="{5ED6BEAD-2A1F-DBBA-77D1-982CE6437534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23" name="Line 87">
          <a:extLst>
            <a:ext uri="{FF2B5EF4-FFF2-40B4-BE49-F238E27FC236}">
              <a16:creationId xmlns:a16="http://schemas.microsoft.com/office/drawing/2014/main" id="{84A588E8-CBDD-D634-036D-4BF8D1E042F3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524" name="Line 1">
          <a:extLst>
            <a:ext uri="{FF2B5EF4-FFF2-40B4-BE49-F238E27FC236}">
              <a16:creationId xmlns:a16="http://schemas.microsoft.com/office/drawing/2014/main" id="{C1A60A9D-9780-D6A5-00A4-7E73AB99E2BD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25" name="Line 22">
          <a:extLst>
            <a:ext uri="{FF2B5EF4-FFF2-40B4-BE49-F238E27FC236}">
              <a16:creationId xmlns:a16="http://schemas.microsoft.com/office/drawing/2014/main" id="{FC5D7A6C-F795-0137-64C2-0582E746ABF4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26" name="Line 33">
          <a:extLst>
            <a:ext uri="{FF2B5EF4-FFF2-40B4-BE49-F238E27FC236}">
              <a16:creationId xmlns:a16="http://schemas.microsoft.com/office/drawing/2014/main" id="{16075147-2451-BCCC-B25A-1E458B977ECF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27" name="Line 48">
          <a:extLst>
            <a:ext uri="{FF2B5EF4-FFF2-40B4-BE49-F238E27FC236}">
              <a16:creationId xmlns:a16="http://schemas.microsoft.com/office/drawing/2014/main" id="{66AFC31B-4687-781D-8004-121B8022EFA7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28" name="Line 49">
          <a:extLst>
            <a:ext uri="{FF2B5EF4-FFF2-40B4-BE49-F238E27FC236}">
              <a16:creationId xmlns:a16="http://schemas.microsoft.com/office/drawing/2014/main" id="{6598FC49-C4E9-4CEB-991B-D8345ABC3881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29" name="Line 79">
          <a:extLst>
            <a:ext uri="{FF2B5EF4-FFF2-40B4-BE49-F238E27FC236}">
              <a16:creationId xmlns:a16="http://schemas.microsoft.com/office/drawing/2014/main" id="{E5A217C1-CC0D-233F-F778-1B9B0B5DB730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30" name="Line 80">
          <a:extLst>
            <a:ext uri="{FF2B5EF4-FFF2-40B4-BE49-F238E27FC236}">
              <a16:creationId xmlns:a16="http://schemas.microsoft.com/office/drawing/2014/main" id="{121BF3BF-E4C7-6C71-9B9D-A4BB06EE5360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31" name="Line 81">
          <a:extLst>
            <a:ext uri="{FF2B5EF4-FFF2-40B4-BE49-F238E27FC236}">
              <a16:creationId xmlns:a16="http://schemas.microsoft.com/office/drawing/2014/main" id="{5066A1E9-DBE0-CCF1-0A53-8352012C63ED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32" name="Line 82">
          <a:extLst>
            <a:ext uri="{FF2B5EF4-FFF2-40B4-BE49-F238E27FC236}">
              <a16:creationId xmlns:a16="http://schemas.microsoft.com/office/drawing/2014/main" id="{1B7021CA-011E-18F0-6B02-AEFBF5448D8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33" name="Line 83">
          <a:extLst>
            <a:ext uri="{FF2B5EF4-FFF2-40B4-BE49-F238E27FC236}">
              <a16:creationId xmlns:a16="http://schemas.microsoft.com/office/drawing/2014/main" id="{8461437A-0C45-E3D4-5F4B-5AFE3E450A8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34" name="Line 84">
          <a:extLst>
            <a:ext uri="{FF2B5EF4-FFF2-40B4-BE49-F238E27FC236}">
              <a16:creationId xmlns:a16="http://schemas.microsoft.com/office/drawing/2014/main" id="{809E9F8B-0585-FB1F-2F52-4EC0CEEB5CE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35" name="Line 85">
          <a:extLst>
            <a:ext uri="{FF2B5EF4-FFF2-40B4-BE49-F238E27FC236}">
              <a16:creationId xmlns:a16="http://schemas.microsoft.com/office/drawing/2014/main" id="{80329962-70F6-96C4-57CA-7A7806D381A6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36" name="Line 86">
          <a:extLst>
            <a:ext uri="{FF2B5EF4-FFF2-40B4-BE49-F238E27FC236}">
              <a16:creationId xmlns:a16="http://schemas.microsoft.com/office/drawing/2014/main" id="{B0504D5E-8726-7C46-6A0F-2536BC516DCA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37" name="Line 87">
          <a:extLst>
            <a:ext uri="{FF2B5EF4-FFF2-40B4-BE49-F238E27FC236}">
              <a16:creationId xmlns:a16="http://schemas.microsoft.com/office/drawing/2014/main" id="{470F0F5D-1835-B078-7BDB-19319D7456BB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538" name="Line 1">
          <a:extLst>
            <a:ext uri="{FF2B5EF4-FFF2-40B4-BE49-F238E27FC236}">
              <a16:creationId xmlns:a16="http://schemas.microsoft.com/office/drawing/2014/main" id="{CBAEC1E3-6ECF-55D3-3FED-1AFFDC63B848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39" name="Line 22">
          <a:extLst>
            <a:ext uri="{FF2B5EF4-FFF2-40B4-BE49-F238E27FC236}">
              <a16:creationId xmlns:a16="http://schemas.microsoft.com/office/drawing/2014/main" id="{401AF4EC-05E3-DE08-4B6B-C00A658AF6DE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40" name="Line 33">
          <a:extLst>
            <a:ext uri="{FF2B5EF4-FFF2-40B4-BE49-F238E27FC236}">
              <a16:creationId xmlns:a16="http://schemas.microsoft.com/office/drawing/2014/main" id="{07562675-9FD6-3413-B153-BC133A5AAF09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41" name="Line 48">
          <a:extLst>
            <a:ext uri="{FF2B5EF4-FFF2-40B4-BE49-F238E27FC236}">
              <a16:creationId xmlns:a16="http://schemas.microsoft.com/office/drawing/2014/main" id="{955D6F1A-C9FB-162D-6A2C-DF2B73B86714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42" name="Line 49">
          <a:extLst>
            <a:ext uri="{FF2B5EF4-FFF2-40B4-BE49-F238E27FC236}">
              <a16:creationId xmlns:a16="http://schemas.microsoft.com/office/drawing/2014/main" id="{A22E2323-C0A3-BFAF-967B-F6915DFBD66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43" name="Line 79">
          <a:extLst>
            <a:ext uri="{FF2B5EF4-FFF2-40B4-BE49-F238E27FC236}">
              <a16:creationId xmlns:a16="http://schemas.microsoft.com/office/drawing/2014/main" id="{7740D583-E9F2-409E-D927-F402DFFC02D6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44" name="Line 80">
          <a:extLst>
            <a:ext uri="{FF2B5EF4-FFF2-40B4-BE49-F238E27FC236}">
              <a16:creationId xmlns:a16="http://schemas.microsoft.com/office/drawing/2014/main" id="{03CB4B09-8DD3-8A4D-FB2F-6F5822D53F2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45" name="Line 81">
          <a:extLst>
            <a:ext uri="{FF2B5EF4-FFF2-40B4-BE49-F238E27FC236}">
              <a16:creationId xmlns:a16="http://schemas.microsoft.com/office/drawing/2014/main" id="{DD0C9D70-BD74-E48A-CEE9-0B6586A5015B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46" name="Line 82">
          <a:extLst>
            <a:ext uri="{FF2B5EF4-FFF2-40B4-BE49-F238E27FC236}">
              <a16:creationId xmlns:a16="http://schemas.microsoft.com/office/drawing/2014/main" id="{5560EF65-13DB-CB34-DD95-60DDDA58D5FF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47" name="Line 83">
          <a:extLst>
            <a:ext uri="{FF2B5EF4-FFF2-40B4-BE49-F238E27FC236}">
              <a16:creationId xmlns:a16="http://schemas.microsoft.com/office/drawing/2014/main" id="{7B5AF330-5E57-3495-0FB0-3B858656584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48" name="Line 84">
          <a:extLst>
            <a:ext uri="{FF2B5EF4-FFF2-40B4-BE49-F238E27FC236}">
              <a16:creationId xmlns:a16="http://schemas.microsoft.com/office/drawing/2014/main" id="{E00EF0F7-431B-4015-7E2B-45EB4896DEEB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49" name="Line 85">
          <a:extLst>
            <a:ext uri="{FF2B5EF4-FFF2-40B4-BE49-F238E27FC236}">
              <a16:creationId xmlns:a16="http://schemas.microsoft.com/office/drawing/2014/main" id="{4171924D-0A70-D45D-0849-97F13122AB73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50" name="Line 86">
          <a:extLst>
            <a:ext uri="{FF2B5EF4-FFF2-40B4-BE49-F238E27FC236}">
              <a16:creationId xmlns:a16="http://schemas.microsoft.com/office/drawing/2014/main" id="{2C5D3110-789D-610A-B8AD-42AACD80C2AA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51" name="Line 87">
          <a:extLst>
            <a:ext uri="{FF2B5EF4-FFF2-40B4-BE49-F238E27FC236}">
              <a16:creationId xmlns:a16="http://schemas.microsoft.com/office/drawing/2014/main" id="{3246269F-4B05-1F5C-EFB8-3D07AA93A84C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552" name="Line 1">
          <a:extLst>
            <a:ext uri="{FF2B5EF4-FFF2-40B4-BE49-F238E27FC236}">
              <a16:creationId xmlns:a16="http://schemas.microsoft.com/office/drawing/2014/main" id="{8401E4E9-CBF2-3B65-B787-B1C82C9C82AF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53" name="Line 22">
          <a:extLst>
            <a:ext uri="{FF2B5EF4-FFF2-40B4-BE49-F238E27FC236}">
              <a16:creationId xmlns:a16="http://schemas.microsoft.com/office/drawing/2014/main" id="{C7D3256C-C732-E4F3-6163-49659BB6A205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54" name="Line 33">
          <a:extLst>
            <a:ext uri="{FF2B5EF4-FFF2-40B4-BE49-F238E27FC236}">
              <a16:creationId xmlns:a16="http://schemas.microsoft.com/office/drawing/2014/main" id="{D82AC3F5-68A5-F858-8B0B-D4656AD79708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55" name="Line 48">
          <a:extLst>
            <a:ext uri="{FF2B5EF4-FFF2-40B4-BE49-F238E27FC236}">
              <a16:creationId xmlns:a16="http://schemas.microsoft.com/office/drawing/2014/main" id="{85090257-36D7-E8C7-F961-35158B2FBBB0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56" name="Line 49">
          <a:extLst>
            <a:ext uri="{FF2B5EF4-FFF2-40B4-BE49-F238E27FC236}">
              <a16:creationId xmlns:a16="http://schemas.microsoft.com/office/drawing/2014/main" id="{4E3A2BB8-DE80-AC14-248C-CDAC7DA8005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57" name="Line 79">
          <a:extLst>
            <a:ext uri="{FF2B5EF4-FFF2-40B4-BE49-F238E27FC236}">
              <a16:creationId xmlns:a16="http://schemas.microsoft.com/office/drawing/2014/main" id="{459D98AA-AABB-A2AD-475E-0E50BB748DF5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58" name="Line 80">
          <a:extLst>
            <a:ext uri="{FF2B5EF4-FFF2-40B4-BE49-F238E27FC236}">
              <a16:creationId xmlns:a16="http://schemas.microsoft.com/office/drawing/2014/main" id="{80250CD4-D100-EDDC-A2D4-2B0E58EEDD2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59" name="Line 81">
          <a:extLst>
            <a:ext uri="{FF2B5EF4-FFF2-40B4-BE49-F238E27FC236}">
              <a16:creationId xmlns:a16="http://schemas.microsoft.com/office/drawing/2014/main" id="{0F04947E-64A9-C748-6D03-F6B69EEE3A88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60" name="Line 82">
          <a:extLst>
            <a:ext uri="{FF2B5EF4-FFF2-40B4-BE49-F238E27FC236}">
              <a16:creationId xmlns:a16="http://schemas.microsoft.com/office/drawing/2014/main" id="{21ABABAC-EB68-8DE2-D1E6-087D6674E9C0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61" name="Line 83">
          <a:extLst>
            <a:ext uri="{FF2B5EF4-FFF2-40B4-BE49-F238E27FC236}">
              <a16:creationId xmlns:a16="http://schemas.microsoft.com/office/drawing/2014/main" id="{92D577DD-A8F1-C93C-F32D-0B7089FD3AB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62" name="Line 84">
          <a:extLst>
            <a:ext uri="{FF2B5EF4-FFF2-40B4-BE49-F238E27FC236}">
              <a16:creationId xmlns:a16="http://schemas.microsoft.com/office/drawing/2014/main" id="{B3AA9501-1E30-EDD8-EC44-26F35C4E6F4B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63" name="Line 85">
          <a:extLst>
            <a:ext uri="{FF2B5EF4-FFF2-40B4-BE49-F238E27FC236}">
              <a16:creationId xmlns:a16="http://schemas.microsoft.com/office/drawing/2014/main" id="{874CBB86-066D-7566-5ACD-199B9FFA5543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64" name="Line 86">
          <a:extLst>
            <a:ext uri="{FF2B5EF4-FFF2-40B4-BE49-F238E27FC236}">
              <a16:creationId xmlns:a16="http://schemas.microsoft.com/office/drawing/2014/main" id="{74A71ED6-585C-D55D-B9C7-F3ECAD14E8D4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65" name="Line 87">
          <a:extLst>
            <a:ext uri="{FF2B5EF4-FFF2-40B4-BE49-F238E27FC236}">
              <a16:creationId xmlns:a16="http://schemas.microsoft.com/office/drawing/2014/main" id="{7E7A3D67-AE0B-2E0A-F9DC-9AE9620633DE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566" name="Line 1">
          <a:extLst>
            <a:ext uri="{FF2B5EF4-FFF2-40B4-BE49-F238E27FC236}">
              <a16:creationId xmlns:a16="http://schemas.microsoft.com/office/drawing/2014/main" id="{C36E7453-3EC2-859C-B6A2-0F4CB47DBFF0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67" name="Line 22">
          <a:extLst>
            <a:ext uri="{FF2B5EF4-FFF2-40B4-BE49-F238E27FC236}">
              <a16:creationId xmlns:a16="http://schemas.microsoft.com/office/drawing/2014/main" id="{42DCC9AC-75CD-82C4-2423-B3A51C63C21F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68" name="Line 33">
          <a:extLst>
            <a:ext uri="{FF2B5EF4-FFF2-40B4-BE49-F238E27FC236}">
              <a16:creationId xmlns:a16="http://schemas.microsoft.com/office/drawing/2014/main" id="{3AF5E4DB-DD5C-7E5E-E80D-D639A36DE6E3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69" name="Line 48">
          <a:extLst>
            <a:ext uri="{FF2B5EF4-FFF2-40B4-BE49-F238E27FC236}">
              <a16:creationId xmlns:a16="http://schemas.microsoft.com/office/drawing/2014/main" id="{34071E5C-15D0-7A11-C2AE-54C972A9090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70" name="Line 49">
          <a:extLst>
            <a:ext uri="{FF2B5EF4-FFF2-40B4-BE49-F238E27FC236}">
              <a16:creationId xmlns:a16="http://schemas.microsoft.com/office/drawing/2014/main" id="{198C5D65-86D5-A13F-05E8-12A838D34F33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71" name="Line 79">
          <a:extLst>
            <a:ext uri="{FF2B5EF4-FFF2-40B4-BE49-F238E27FC236}">
              <a16:creationId xmlns:a16="http://schemas.microsoft.com/office/drawing/2014/main" id="{2444ED7A-D6EC-F4A8-D35A-E31C18557932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72" name="Line 80">
          <a:extLst>
            <a:ext uri="{FF2B5EF4-FFF2-40B4-BE49-F238E27FC236}">
              <a16:creationId xmlns:a16="http://schemas.microsoft.com/office/drawing/2014/main" id="{B83F182C-AF4C-AF8F-73F5-B568FF45013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73" name="Line 81">
          <a:extLst>
            <a:ext uri="{FF2B5EF4-FFF2-40B4-BE49-F238E27FC236}">
              <a16:creationId xmlns:a16="http://schemas.microsoft.com/office/drawing/2014/main" id="{6DBF672D-D1B1-8B33-259E-EB1DCA490C30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74" name="Line 82">
          <a:extLst>
            <a:ext uri="{FF2B5EF4-FFF2-40B4-BE49-F238E27FC236}">
              <a16:creationId xmlns:a16="http://schemas.microsoft.com/office/drawing/2014/main" id="{4DAC46D2-28CC-8951-58CA-3753D8A7E761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75" name="Line 83">
          <a:extLst>
            <a:ext uri="{FF2B5EF4-FFF2-40B4-BE49-F238E27FC236}">
              <a16:creationId xmlns:a16="http://schemas.microsoft.com/office/drawing/2014/main" id="{44D280CE-0BD3-FDC8-C750-2CC609A5534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76" name="Line 84">
          <a:extLst>
            <a:ext uri="{FF2B5EF4-FFF2-40B4-BE49-F238E27FC236}">
              <a16:creationId xmlns:a16="http://schemas.microsoft.com/office/drawing/2014/main" id="{36DA3502-E51A-1318-56E4-2DDED9036ED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77" name="Line 85">
          <a:extLst>
            <a:ext uri="{FF2B5EF4-FFF2-40B4-BE49-F238E27FC236}">
              <a16:creationId xmlns:a16="http://schemas.microsoft.com/office/drawing/2014/main" id="{D2A4BEDB-EE3B-8849-61E8-0BC525A3B2CB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78" name="Line 86">
          <a:extLst>
            <a:ext uri="{FF2B5EF4-FFF2-40B4-BE49-F238E27FC236}">
              <a16:creationId xmlns:a16="http://schemas.microsoft.com/office/drawing/2014/main" id="{87ADFB1A-6BC7-8242-5524-74B57E18D25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79" name="Line 87">
          <a:extLst>
            <a:ext uri="{FF2B5EF4-FFF2-40B4-BE49-F238E27FC236}">
              <a16:creationId xmlns:a16="http://schemas.microsoft.com/office/drawing/2014/main" id="{9846CB9B-19B4-DFB3-8E5C-511B948DCAE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580" name="Line 1">
          <a:extLst>
            <a:ext uri="{FF2B5EF4-FFF2-40B4-BE49-F238E27FC236}">
              <a16:creationId xmlns:a16="http://schemas.microsoft.com/office/drawing/2014/main" id="{5B078DEE-F875-E92F-77F3-CEA3EC0626CD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81" name="Line 22">
          <a:extLst>
            <a:ext uri="{FF2B5EF4-FFF2-40B4-BE49-F238E27FC236}">
              <a16:creationId xmlns:a16="http://schemas.microsoft.com/office/drawing/2014/main" id="{F844D640-52BB-0CF5-8ACC-1B6153258D57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82" name="Line 33">
          <a:extLst>
            <a:ext uri="{FF2B5EF4-FFF2-40B4-BE49-F238E27FC236}">
              <a16:creationId xmlns:a16="http://schemas.microsoft.com/office/drawing/2014/main" id="{B8E85B8B-1B78-1B53-03BA-C950836347A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83" name="Line 48">
          <a:extLst>
            <a:ext uri="{FF2B5EF4-FFF2-40B4-BE49-F238E27FC236}">
              <a16:creationId xmlns:a16="http://schemas.microsoft.com/office/drawing/2014/main" id="{DC554369-7E10-654E-24A6-B3D2D028CCC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584" name="Line 49">
          <a:extLst>
            <a:ext uri="{FF2B5EF4-FFF2-40B4-BE49-F238E27FC236}">
              <a16:creationId xmlns:a16="http://schemas.microsoft.com/office/drawing/2014/main" id="{F7F093CB-1230-F31F-A680-59024FE8785A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85" name="Line 79">
          <a:extLst>
            <a:ext uri="{FF2B5EF4-FFF2-40B4-BE49-F238E27FC236}">
              <a16:creationId xmlns:a16="http://schemas.microsoft.com/office/drawing/2014/main" id="{32862A39-168D-AFEF-DB03-29F99ED38236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86" name="Line 80">
          <a:extLst>
            <a:ext uri="{FF2B5EF4-FFF2-40B4-BE49-F238E27FC236}">
              <a16:creationId xmlns:a16="http://schemas.microsoft.com/office/drawing/2014/main" id="{9AE87A5D-9AED-9AA7-E609-0C6DEBA91C7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87" name="Line 81">
          <a:extLst>
            <a:ext uri="{FF2B5EF4-FFF2-40B4-BE49-F238E27FC236}">
              <a16:creationId xmlns:a16="http://schemas.microsoft.com/office/drawing/2014/main" id="{6BAD83F0-2726-9F95-974B-39D15F968A81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88" name="Line 82">
          <a:extLst>
            <a:ext uri="{FF2B5EF4-FFF2-40B4-BE49-F238E27FC236}">
              <a16:creationId xmlns:a16="http://schemas.microsoft.com/office/drawing/2014/main" id="{18CF5625-193A-4BF6-867B-798BF98B9D17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89" name="Line 83">
          <a:extLst>
            <a:ext uri="{FF2B5EF4-FFF2-40B4-BE49-F238E27FC236}">
              <a16:creationId xmlns:a16="http://schemas.microsoft.com/office/drawing/2014/main" id="{C4ABF48C-2223-556D-F6AA-4A02D310ECBA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90" name="Line 84">
          <a:extLst>
            <a:ext uri="{FF2B5EF4-FFF2-40B4-BE49-F238E27FC236}">
              <a16:creationId xmlns:a16="http://schemas.microsoft.com/office/drawing/2014/main" id="{FA44B023-5C58-4D2D-6A8B-CD7CFA9CF942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91" name="Line 85">
          <a:extLst>
            <a:ext uri="{FF2B5EF4-FFF2-40B4-BE49-F238E27FC236}">
              <a16:creationId xmlns:a16="http://schemas.microsoft.com/office/drawing/2014/main" id="{77A4B00B-6593-1DA6-2801-56E22EFCD772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92" name="Line 86">
          <a:extLst>
            <a:ext uri="{FF2B5EF4-FFF2-40B4-BE49-F238E27FC236}">
              <a16:creationId xmlns:a16="http://schemas.microsoft.com/office/drawing/2014/main" id="{2F67EBAE-41AB-4A84-8B56-970F72A3E5C3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593" name="Line 87">
          <a:extLst>
            <a:ext uri="{FF2B5EF4-FFF2-40B4-BE49-F238E27FC236}">
              <a16:creationId xmlns:a16="http://schemas.microsoft.com/office/drawing/2014/main" id="{9DE66248-D5D0-CEC8-7C5D-63BE51AA9CD3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594" name="Line 1">
          <a:extLst>
            <a:ext uri="{FF2B5EF4-FFF2-40B4-BE49-F238E27FC236}">
              <a16:creationId xmlns:a16="http://schemas.microsoft.com/office/drawing/2014/main" id="{9274659D-8D79-1DA5-B734-FF98477B9095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595" name="Line 22">
          <a:extLst>
            <a:ext uri="{FF2B5EF4-FFF2-40B4-BE49-F238E27FC236}">
              <a16:creationId xmlns:a16="http://schemas.microsoft.com/office/drawing/2014/main" id="{02FE4693-4FF7-6CE6-7461-2EDE2CBA08C0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596" name="Line 33">
          <a:extLst>
            <a:ext uri="{FF2B5EF4-FFF2-40B4-BE49-F238E27FC236}">
              <a16:creationId xmlns:a16="http://schemas.microsoft.com/office/drawing/2014/main" id="{B4152339-966D-7EEF-72CF-6FC19BC96853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597" name="Line 48">
          <a:extLst>
            <a:ext uri="{FF2B5EF4-FFF2-40B4-BE49-F238E27FC236}">
              <a16:creationId xmlns:a16="http://schemas.microsoft.com/office/drawing/2014/main" id="{48FAEC9A-068D-E10E-A8B1-489F87048BFA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598" name="Line 49">
          <a:extLst>
            <a:ext uri="{FF2B5EF4-FFF2-40B4-BE49-F238E27FC236}">
              <a16:creationId xmlns:a16="http://schemas.microsoft.com/office/drawing/2014/main" id="{53A29589-32E0-356E-E922-9727C4B4DC82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599" name="Line 79">
          <a:extLst>
            <a:ext uri="{FF2B5EF4-FFF2-40B4-BE49-F238E27FC236}">
              <a16:creationId xmlns:a16="http://schemas.microsoft.com/office/drawing/2014/main" id="{9DF537CC-E217-0D6F-E0D5-BD8A9CD20A81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00" name="Line 80">
          <a:extLst>
            <a:ext uri="{FF2B5EF4-FFF2-40B4-BE49-F238E27FC236}">
              <a16:creationId xmlns:a16="http://schemas.microsoft.com/office/drawing/2014/main" id="{8D084E70-25D5-225A-FDB0-E5A6EC79977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01" name="Line 81">
          <a:extLst>
            <a:ext uri="{FF2B5EF4-FFF2-40B4-BE49-F238E27FC236}">
              <a16:creationId xmlns:a16="http://schemas.microsoft.com/office/drawing/2014/main" id="{0C54DDFD-6D7B-0165-7BB8-50B111A4CDA1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02" name="Line 82">
          <a:extLst>
            <a:ext uri="{FF2B5EF4-FFF2-40B4-BE49-F238E27FC236}">
              <a16:creationId xmlns:a16="http://schemas.microsoft.com/office/drawing/2014/main" id="{A3EE7AF0-4D11-0C2E-6DD3-5B16E2B8A855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03" name="Line 83">
          <a:extLst>
            <a:ext uri="{FF2B5EF4-FFF2-40B4-BE49-F238E27FC236}">
              <a16:creationId xmlns:a16="http://schemas.microsoft.com/office/drawing/2014/main" id="{1347802C-F225-75BF-0356-69C711896E4C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04" name="Line 84">
          <a:extLst>
            <a:ext uri="{FF2B5EF4-FFF2-40B4-BE49-F238E27FC236}">
              <a16:creationId xmlns:a16="http://schemas.microsoft.com/office/drawing/2014/main" id="{34E0D8E5-C812-CA16-4DA7-A7B270C9170A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05" name="Line 85">
          <a:extLst>
            <a:ext uri="{FF2B5EF4-FFF2-40B4-BE49-F238E27FC236}">
              <a16:creationId xmlns:a16="http://schemas.microsoft.com/office/drawing/2014/main" id="{503B95CF-6BBD-38D2-B09E-208EC6FD9BD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06" name="Line 86">
          <a:extLst>
            <a:ext uri="{FF2B5EF4-FFF2-40B4-BE49-F238E27FC236}">
              <a16:creationId xmlns:a16="http://schemas.microsoft.com/office/drawing/2014/main" id="{430669E4-23FD-11A5-91F2-0BCD7A7C2934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07" name="Line 87">
          <a:extLst>
            <a:ext uri="{FF2B5EF4-FFF2-40B4-BE49-F238E27FC236}">
              <a16:creationId xmlns:a16="http://schemas.microsoft.com/office/drawing/2014/main" id="{CB7496F3-2B38-0AC8-AFAD-57E63DDA20C3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608" name="Line 1">
          <a:extLst>
            <a:ext uri="{FF2B5EF4-FFF2-40B4-BE49-F238E27FC236}">
              <a16:creationId xmlns:a16="http://schemas.microsoft.com/office/drawing/2014/main" id="{FCE25A1B-0BC6-1E4A-CDCF-1A9D5F384F5B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609" name="Line 22">
          <a:extLst>
            <a:ext uri="{FF2B5EF4-FFF2-40B4-BE49-F238E27FC236}">
              <a16:creationId xmlns:a16="http://schemas.microsoft.com/office/drawing/2014/main" id="{23F51902-BF84-EAA7-6106-41AA0D476459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610" name="Line 33">
          <a:extLst>
            <a:ext uri="{FF2B5EF4-FFF2-40B4-BE49-F238E27FC236}">
              <a16:creationId xmlns:a16="http://schemas.microsoft.com/office/drawing/2014/main" id="{45278CE4-39B5-D7A8-99AE-6F580E9572E1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611" name="Line 48">
          <a:extLst>
            <a:ext uri="{FF2B5EF4-FFF2-40B4-BE49-F238E27FC236}">
              <a16:creationId xmlns:a16="http://schemas.microsoft.com/office/drawing/2014/main" id="{A2E1498F-92D1-5C7D-5260-F71480F02798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612" name="Line 49">
          <a:extLst>
            <a:ext uri="{FF2B5EF4-FFF2-40B4-BE49-F238E27FC236}">
              <a16:creationId xmlns:a16="http://schemas.microsoft.com/office/drawing/2014/main" id="{AAAAAAF1-2D26-329F-57A9-6CE952674C7E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13" name="Line 79">
          <a:extLst>
            <a:ext uri="{FF2B5EF4-FFF2-40B4-BE49-F238E27FC236}">
              <a16:creationId xmlns:a16="http://schemas.microsoft.com/office/drawing/2014/main" id="{1CA9F218-24EE-96EF-5B90-4A3B1265B369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14" name="Line 80">
          <a:extLst>
            <a:ext uri="{FF2B5EF4-FFF2-40B4-BE49-F238E27FC236}">
              <a16:creationId xmlns:a16="http://schemas.microsoft.com/office/drawing/2014/main" id="{96D9A32F-F309-E94D-71E5-CDD104C165A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15" name="Line 81">
          <a:extLst>
            <a:ext uri="{FF2B5EF4-FFF2-40B4-BE49-F238E27FC236}">
              <a16:creationId xmlns:a16="http://schemas.microsoft.com/office/drawing/2014/main" id="{3B079237-A31E-0265-DE33-17540CA2BBE1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16" name="Line 82">
          <a:extLst>
            <a:ext uri="{FF2B5EF4-FFF2-40B4-BE49-F238E27FC236}">
              <a16:creationId xmlns:a16="http://schemas.microsoft.com/office/drawing/2014/main" id="{800E25C2-EBAD-7D2A-CBF6-BEBABD534A4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17" name="Line 83">
          <a:extLst>
            <a:ext uri="{FF2B5EF4-FFF2-40B4-BE49-F238E27FC236}">
              <a16:creationId xmlns:a16="http://schemas.microsoft.com/office/drawing/2014/main" id="{EA7D1E65-DEDF-7D55-FD95-1A0806388007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18" name="Line 84">
          <a:extLst>
            <a:ext uri="{FF2B5EF4-FFF2-40B4-BE49-F238E27FC236}">
              <a16:creationId xmlns:a16="http://schemas.microsoft.com/office/drawing/2014/main" id="{E951E806-5C3B-2A33-FBD3-DCF6B9C59D7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19" name="Line 85">
          <a:extLst>
            <a:ext uri="{FF2B5EF4-FFF2-40B4-BE49-F238E27FC236}">
              <a16:creationId xmlns:a16="http://schemas.microsoft.com/office/drawing/2014/main" id="{0621605C-6873-F568-B8C7-602B6524F783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20" name="Line 86">
          <a:extLst>
            <a:ext uri="{FF2B5EF4-FFF2-40B4-BE49-F238E27FC236}">
              <a16:creationId xmlns:a16="http://schemas.microsoft.com/office/drawing/2014/main" id="{7840FDBA-04B4-C54B-B5D9-B43835C23CD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21" name="Line 87">
          <a:extLst>
            <a:ext uri="{FF2B5EF4-FFF2-40B4-BE49-F238E27FC236}">
              <a16:creationId xmlns:a16="http://schemas.microsoft.com/office/drawing/2014/main" id="{22A3037C-2412-1A43-1EEC-B201C007377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622" name="Line 1">
          <a:extLst>
            <a:ext uri="{FF2B5EF4-FFF2-40B4-BE49-F238E27FC236}">
              <a16:creationId xmlns:a16="http://schemas.microsoft.com/office/drawing/2014/main" id="{4195DD4D-E93C-5CB7-AC4E-A30DDA30A424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23" name="Line 22">
          <a:extLst>
            <a:ext uri="{FF2B5EF4-FFF2-40B4-BE49-F238E27FC236}">
              <a16:creationId xmlns:a16="http://schemas.microsoft.com/office/drawing/2014/main" id="{5A43C105-FE00-C429-71EB-E51E28A49A98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24" name="Line 33">
          <a:extLst>
            <a:ext uri="{FF2B5EF4-FFF2-40B4-BE49-F238E27FC236}">
              <a16:creationId xmlns:a16="http://schemas.microsoft.com/office/drawing/2014/main" id="{2F391747-9DAF-6D0F-BA1E-02C4B2E85666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25" name="Line 48">
          <a:extLst>
            <a:ext uri="{FF2B5EF4-FFF2-40B4-BE49-F238E27FC236}">
              <a16:creationId xmlns:a16="http://schemas.microsoft.com/office/drawing/2014/main" id="{319729A8-6878-1D14-D57B-0F67D262C509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26" name="Line 49">
          <a:extLst>
            <a:ext uri="{FF2B5EF4-FFF2-40B4-BE49-F238E27FC236}">
              <a16:creationId xmlns:a16="http://schemas.microsoft.com/office/drawing/2014/main" id="{CD74346D-E452-2882-F238-DFF1F0D183B1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27" name="Line 79">
          <a:extLst>
            <a:ext uri="{FF2B5EF4-FFF2-40B4-BE49-F238E27FC236}">
              <a16:creationId xmlns:a16="http://schemas.microsoft.com/office/drawing/2014/main" id="{1AD32428-6193-B40A-E466-8744300C5FF6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28" name="Line 80">
          <a:extLst>
            <a:ext uri="{FF2B5EF4-FFF2-40B4-BE49-F238E27FC236}">
              <a16:creationId xmlns:a16="http://schemas.microsoft.com/office/drawing/2014/main" id="{2B98DB8E-8FCA-E380-7A74-BFD11ACF533B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29" name="Line 81">
          <a:extLst>
            <a:ext uri="{FF2B5EF4-FFF2-40B4-BE49-F238E27FC236}">
              <a16:creationId xmlns:a16="http://schemas.microsoft.com/office/drawing/2014/main" id="{D9B61028-51DB-B47A-0975-7B6854BD4BA0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30" name="Line 82">
          <a:extLst>
            <a:ext uri="{FF2B5EF4-FFF2-40B4-BE49-F238E27FC236}">
              <a16:creationId xmlns:a16="http://schemas.microsoft.com/office/drawing/2014/main" id="{56271E19-5F96-C8CB-4216-9A4EE4332C7C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31" name="Line 83">
          <a:extLst>
            <a:ext uri="{FF2B5EF4-FFF2-40B4-BE49-F238E27FC236}">
              <a16:creationId xmlns:a16="http://schemas.microsoft.com/office/drawing/2014/main" id="{4B7BEA75-68C1-C367-9D98-B8FB2A7CD09E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32" name="Line 84">
          <a:extLst>
            <a:ext uri="{FF2B5EF4-FFF2-40B4-BE49-F238E27FC236}">
              <a16:creationId xmlns:a16="http://schemas.microsoft.com/office/drawing/2014/main" id="{D63FC375-390E-A022-0EBE-517E3352A732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33" name="Line 85">
          <a:extLst>
            <a:ext uri="{FF2B5EF4-FFF2-40B4-BE49-F238E27FC236}">
              <a16:creationId xmlns:a16="http://schemas.microsoft.com/office/drawing/2014/main" id="{5310A378-EF5E-6EEE-726C-32930785C7C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34" name="Line 86">
          <a:extLst>
            <a:ext uri="{FF2B5EF4-FFF2-40B4-BE49-F238E27FC236}">
              <a16:creationId xmlns:a16="http://schemas.microsoft.com/office/drawing/2014/main" id="{82EC4137-B6F4-F0C5-8BB9-DFCBD66912A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35" name="Line 87">
          <a:extLst>
            <a:ext uri="{FF2B5EF4-FFF2-40B4-BE49-F238E27FC236}">
              <a16:creationId xmlns:a16="http://schemas.microsoft.com/office/drawing/2014/main" id="{D018374C-2F76-26A7-593C-E79F95E1D8EE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636" name="Line 1">
          <a:extLst>
            <a:ext uri="{FF2B5EF4-FFF2-40B4-BE49-F238E27FC236}">
              <a16:creationId xmlns:a16="http://schemas.microsoft.com/office/drawing/2014/main" id="{7B23BA41-09FE-5765-320A-224435CD6284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37" name="Line 22">
          <a:extLst>
            <a:ext uri="{FF2B5EF4-FFF2-40B4-BE49-F238E27FC236}">
              <a16:creationId xmlns:a16="http://schemas.microsoft.com/office/drawing/2014/main" id="{85F56E6F-9FDC-9FE5-2028-BA25798358A2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38" name="Line 33">
          <a:extLst>
            <a:ext uri="{FF2B5EF4-FFF2-40B4-BE49-F238E27FC236}">
              <a16:creationId xmlns:a16="http://schemas.microsoft.com/office/drawing/2014/main" id="{A203C728-DE49-DB59-33BF-14AF8874F86E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39" name="Line 48">
          <a:extLst>
            <a:ext uri="{FF2B5EF4-FFF2-40B4-BE49-F238E27FC236}">
              <a16:creationId xmlns:a16="http://schemas.microsoft.com/office/drawing/2014/main" id="{C40B3C65-7C09-811E-806F-9E5D874214F1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40" name="Line 49">
          <a:extLst>
            <a:ext uri="{FF2B5EF4-FFF2-40B4-BE49-F238E27FC236}">
              <a16:creationId xmlns:a16="http://schemas.microsoft.com/office/drawing/2014/main" id="{0B59E900-0B04-7E5A-7CBC-B4C8D066C43A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41" name="Line 79">
          <a:extLst>
            <a:ext uri="{FF2B5EF4-FFF2-40B4-BE49-F238E27FC236}">
              <a16:creationId xmlns:a16="http://schemas.microsoft.com/office/drawing/2014/main" id="{5C501167-096E-9852-6F08-6958C2959AC8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42" name="Line 80">
          <a:extLst>
            <a:ext uri="{FF2B5EF4-FFF2-40B4-BE49-F238E27FC236}">
              <a16:creationId xmlns:a16="http://schemas.microsoft.com/office/drawing/2014/main" id="{785C3A68-D71C-B9EB-98D0-54314F32D064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43" name="Line 81">
          <a:extLst>
            <a:ext uri="{FF2B5EF4-FFF2-40B4-BE49-F238E27FC236}">
              <a16:creationId xmlns:a16="http://schemas.microsoft.com/office/drawing/2014/main" id="{958C9677-FBAA-3218-AD9E-4B882357579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44" name="Line 82">
          <a:extLst>
            <a:ext uri="{FF2B5EF4-FFF2-40B4-BE49-F238E27FC236}">
              <a16:creationId xmlns:a16="http://schemas.microsoft.com/office/drawing/2014/main" id="{3568AA58-66BB-8D7D-9CA7-C40700500DA9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45" name="Line 83">
          <a:extLst>
            <a:ext uri="{FF2B5EF4-FFF2-40B4-BE49-F238E27FC236}">
              <a16:creationId xmlns:a16="http://schemas.microsoft.com/office/drawing/2014/main" id="{64347406-FAB1-B653-61EA-831970F0826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46" name="Line 84">
          <a:extLst>
            <a:ext uri="{FF2B5EF4-FFF2-40B4-BE49-F238E27FC236}">
              <a16:creationId xmlns:a16="http://schemas.microsoft.com/office/drawing/2014/main" id="{B63A0E53-F2F4-D6DC-CB95-79E0CC9E5B0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47" name="Line 85">
          <a:extLst>
            <a:ext uri="{FF2B5EF4-FFF2-40B4-BE49-F238E27FC236}">
              <a16:creationId xmlns:a16="http://schemas.microsoft.com/office/drawing/2014/main" id="{005143EF-7879-6154-3B73-BCB29FDD873B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48" name="Line 86">
          <a:extLst>
            <a:ext uri="{FF2B5EF4-FFF2-40B4-BE49-F238E27FC236}">
              <a16:creationId xmlns:a16="http://schemas.microsoft.com/office/drawing/2014/main" id="{B991A2CC-6611-F0AE-F672-329CA322C98C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49" name="Line 87">
          <a:extLst>
            <a:ext uri="{FF2B5EF4-FFF2-40B4-BE49-F238E27FC236}">
              <a16:creationId xmlns:a16="http://schemas.microsoft.com/office/drawing/2014/main" id="{C1CB231D-A728-8DA6-BB15-D976AB807A5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650" name="Line 1">
          <a:extLst>
            <a:ext uri="{FF2B5EF4-FFF2-40B4-BE49-F238E27FC236}">
              <a16:creationId xmlns:a16="http://schemas.microsoft.com/office/drawing/2014/main" id="{7DBA536C-E985-FCF2-099D-37613ADD161B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51" name="Line 22">
          <a:extLst>
            <a:ext uri="{FF2B5EF4-FFF2-40B4-BE49-F238E27FC236}">
              <a16:creationId xmlns:a16="http://schemas.microsoft.com/office/drawing/2014/main" id="{0FF6F3EB-8FFC-61EC-C03D-2AEFBE728610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52" name="Line 33">
          <a:extLst>
            <a:ext uri="{FF2B5EF4-FFF2-40B4-BE49-F238E27FC236}">
              <a16:creationId xmlns:a16="http://schemas.microsoft.com/office/drawing/2014/main" id="{487316E5-2672-4F40-7172-1566774A3F00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53" name="Line 48">
          <a:extLst>
            <a:ext uri="{FF2B5EF4-FFF2-40B4-BE49-F238E27FC236}">
              <a16:creationId xmlns:a16="http://schemas.microsoft.com/office/drawing/2014/main" id="{F36F8DA4-8789-4ACE-EDB9-2B86E6371235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54" name="Line 49">
          <a:extLst>
            <a:ext uri="{FF2B5EF4-FFF2-40B4-BE49-F238E27FC236}">
              <a16:creationId xmlns:a16="http://schemas.microsoft.com/office/drawing/2014/main" id="{636BF2CB-9342-8D47-A733-50AFBA95A856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55" name="Line 79">
          <a:extLst>
            <a:ext uri="{FF2B5EF4-FFF2-40B4-BE49-F238E27FC236}">
              <a16:creationId xmlns:a16="http://schemas.microsoft.com/office/drawing/2014/main" id="{15C7BE76-DCC8-16AF-58E5-089D463D8CA4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56" name="Line 80">
          <a:extLst>
            <a:ext uri="{FF2B5EF4-FFF2-40B4-BE49-F238E27FC236}">
              <a16:creationId xmlns:a16="http://schemas.microsoft.com/office/drawing/2014/main" id="{124E587B-F9AA-C640-9F06-30E08D3D020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57" name="Line 81">
          <a:extLst>
            <a:ext uri="{FF2B5EF4-FFF2-40B4-BE49-F238E27FC236}">
              <a16:creationId xmlns:a16="http://schemas.microsoft.com/office/drawing/2014/main" id="{87A544F1-502D-27BB-AA1A-10EA203D81EF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58" name="Line 82">
          <a:extLst>
            <a:ext uri="{FF2B5EF4-FFF2-40B4-BE49-F238E27FC236}">
              <a16:creationId xmlns:a16="http://schemas.microsoft.com/office/drawing/2014/main" id="{DD2D2A98-546B-36D4-863E-32E6B75D1975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59" name="Line 83">
          <a:extLst>
            <a:ext uri="{FF2B5EF4-FFF2-40B4-BE49-F238E27FC236}">
              <a16:creationId xmlns:a16="http://schemas.microsoft.com/office/drawing/2014/main" id="{9C3E4805-E7F3-B633-D16F-2AAF83703D7B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60" name="Line 84">
          <a:extLst>
            <a:ext uri="{FF2B5EF4-FFF2-40B4-BE49-F238E27FC236}">
              <a16:creationId xmlns:a16="http://schemas.microsoft.com/office/drawing/2014/main" id="{9B0F40E0-9725-AA64-5B30-8AE7D00E9F00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61" name="Line 85">
          <a:extLst>
            <a:ext uri="{FF2B5EF4-FFF2-40B4-BE49-F238E27FC236}">
              <a16:creationId xmlns:a16="http://schemas.microsoft.com/office/drawing/2014/main" id="{82898DA1-A08B-F604-520C-A2E80D93683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62" name="Line 86">
          <a:extLst>
            <a:ext uri="{FF2B5EF4-FFF2-40B4-BE49-F238E27FC236}">
              <a16:creationId xmlns:a16="http://schemas.microsoft.com/office/drawing/2014/main" id="{372AB7BC-36B5-2F47-BCE3-270A76D26EC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63" name="Line 87">
          <a:extLst>
            <a:ext uri="{FF2B5EF4-FFF2-40B4-BE49-F238E27FC236}">
              <a16:creationId xmlns:a16="http://schemas.microsoft.com/office/drawing/2014/main" id="{D3AA84D9-FEFC-36E5-4C34-DE90445F61AB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664" name="Line 1">
          <a:extLst>
            <a:ext uri="{FF2B5EF4-FFF2-40B4-BE49-F238E27FC236}">
              <a16:creationId xmlns:a16="http://schemas.microsoft.com/office/drawing/2014/main" id="{9BB53735-37CB-8D5E-A5B6-31233529D194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65" name="Line 22">
          <a:extLst>
            <a:ext uri="{FF2B5EF4-FFF2-40B4-BE49-F238E27FC236}">
              <a16:creationId xmlns:a16="http://schemas.microsoft.com/office/drawing/2014/main" id="{3E946DA6-2BD8-52B1-936F-F4985FB2DD21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66" name="Line 33">
          <a:extLst>
            <a:ext uri="{FF2B5EF4-FFF2-40B4-BE49-F238E27FC236}">
              <a16:creationId xmlns:a16="http://schemas.microsoft.com/office/drawing/2014/main" id="{C5D5C5A8-D3EE-46FD-A216-B4AE0160D01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67" name="Line 48">
          <a:extLst>
            <a:ext uri="{FF2B5EF4-FFF2-40B4-BE49-F238E27FC236}">
              <a16:creationId xmlns:a16="http://schemas.microsoft.com/office/drawing/2014/main" id="{3131DAF2-C2B8-E08F-F711-F795B8B605F5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68" name="Line 49">
          <a:extLst>
            <a:ext uri="{FF2B5EF4-FFF2-40B4-BE49-F238E27FC236}">
              <a16:creationId xmlns:a16="http://schemas.microsoft.com/office/drawing/2014/main" id="{E1C937B3-1DEB-DC04-6F99-9CBF580A0C69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69" name="Line 79">
          <a:extLst>
            <a:ext uri="{FF2B5EF4-FFF2-40B4-BE49-F238E27FC236}">
              <a16:creationId xmlns:a16="http://schemas.microsoft.com/office/drawing/2014/main" id="{AD1FA1BF-F140-AFD1-AE7D-477F03FCD670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70" name="Line 80">
          <a:extLst>
            <a:ext uri="{FF2B5EF4-FFF2-40B4-BE49-F238E27FC236}">
              <a16:creationId xmlns:a16="http://schemas.microsoft.com/office/drawing/2014/main" id="{C9C7F1E0-2A4F-A7F9-0E74-C9B332DB3F3B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71" name="Line 81">
          <a:extLst>
            <a:ext uri="{FF2B5EF4-FFF2-40B4-BE49-F238E27FC236}">
              <a16:creationId xmlns:a16="http://schemas.microsoft.com/office/drawing/2014/main" id="{34E791E0-2EEC-3D08-A11C-28165CA9F6FC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72" name="Line 82">
          <a:extLst>
            <a:ext uri="{FF2B5EF4-FFF2-40B4-BE49-F238E27FC236}">
              <a16:creationId xmlns:a16="http://schemas.microsoft.com/office/drawing/2014/main" id="{D717A2EC-E8E8-8BD1-376E-C60DE38308A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73" name="Line 83">
          <a:extLst>
            <a:ext uri="{FF2B5EF4-FFF2-40B4-BE49-F238E27FC236}">
              <a16:creationId xmlns:a16="http://schemas.microsoft.com/office/drawing/2014/main" id="{2FE5F0FE-7E37-ADEC-8AA3-F5F9A14D920E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74" name="Line 84">
          <a:extLst>
            <a:ext uri="{FF2B5EF4-FFF2-40B4-BE49-F238E27FC236}">
              <a16:creationId xmlns:a16="http://schemas.microsoft.com/office/drawing/2014/main" id="{82EAAD3E-B990-0202-BAD9-CAD09CD197D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75" name="Line 85">
          <a:extLst>
            <a:ext uri="{FF2B5EF4-FFF2-40B4-BE49-F238E27FC236}">
              <a16:creationId xmlns:a16="http://schemas.microsoft.com/office/drawing/2014/main" id="{D9EB5FE3-D042-63A2-A01D-0EF24AF407A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76" name="Line 86">
          <a:extLst>
            <a:ext uri="{FF2B5EF4-FFF2-40B4-BE49-F238E27FC236}">
              <a16:creationId xmlns:a16="http://schemas.microsoft.com/office/drawing/2014/main" id="{48B5ED86-C5EF-DBB8-DC4F-5D6746FA87F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77" name="Line 87">
          <a:extLst>
            <a:ext uri="{FF2B5EF4-FFF2-40B4-BE49-F238E27FC236}">
              <a16:creationId xmlns:a16="http://schemas.microsoft.com/office/drawing/2014/main" id="{6D4D0B93-C42F-150C-AB6F-FA97756D0D90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678" name="Line 1">
          <a:extLst>
            <a:ext uri="{FF2B5EF4-FFF2-40B4-BE49-F238E27FC236}">
              <a16:creationId xmlns:a16="http://schemas.microsoft.com/office/drawing/2014/main" id="{9A35C193-294C-2A7F-491B-E7F5125A4548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79" name="Line 22">
          <a:extLst>
            <a:ext uri="{FF2B5EF4-FFF2-40B4-BE49-F238E27FC236}">
              <a16:creationId xmlns:a16="http://schemas.microsoft.com/office/drawing/2014/main" id="{0CB616E8-148C-9E2B-60A8-AEF01ECA47F5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80" name="Line 33">
          <a:extLst>
            <a:ext uri="{FF2B5EF4-FFF2-40B4-BE49-F238E27FC236}">
              <a16:creationId xmlns:a16="http://schemas.microsoft.com/office/drawing/2014/main" id="{CE54489D-9B9D-35DE-C1C7-5C6739B2A7A1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81" name="Line 48">
          <a:extLst>
            <a:ext uri="{FF2B5EF4-FFF2-40B4-BE49-F238E27FC236}">
              <a16:creationId xmlns:a16="http://schemas.microsoft.com/office/drawing/2014/main" id="{930A5091-0117-0804-EDF9-E70B99A1FD55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682" name="Line 49">
          <a:extLst>
            <a:ext uri="{FF2B5EF4-FFF2-40B4-BE49-F238E27FC236}">
              <a16:creationId xmlns:a16="http://schemas.microsoft.com/office/drawing/2014/main" id="{6A3ACA25-73A7-76BB-3528-CDD54EE3AA83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83" name="Line 79">
          <a:extLst>
            <a:ext uri="{FF2B5EF4-FFF2-40B4-BE49-F238E27FC236}">
              <a16:creationId xmlns:a16="http://schemas.microsoft.com/office/drawing/2014/main" id="{F6301E4B-42BF-03E4-C875-20E37AEEAFF8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84" name="Line 80">
          <a:extLst>
            <a:ext uri="{FF2B5EF4-FFF2-40B4-BE49-F238E27FC236}">
              <a16:creationId xmlns:a16="http://schemas.microsoft.com/office/drawing/2014/main" id="{4B1A8240-EE75-98FF-877E-4F80DC2D399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85" name="Line 81">
          <a:extLst>
            <a:ext uri="{FF2B5EF4-FFF2-40B4-BE49-F238E27FC236}">
              <a16:creationId xmlns:a16="http://schemas.microsoft.com/office/drawing/2014/main" id="{539776A4-8CAF-892C-B0EF-E4742F4BC671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686" name="Line 82">
          <a:extLst>
            <a:ext uri="{FF2B5EF4-FFF2-40B4-BE49-F238E27FC236}">
              <a16:creationId xmlns:a16="http://schemas.microsoft.com/office/drawing/2014/main" id="{AECEF549-3F33-BA1C-3433-7DE61D152036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87" name="Line 83">
          <a:extLst>
            <a:ext uri="{FF2B5EF4-FFF2-40B4-BE49-F238E27FC236}">
              <a16:creationId xmlns:a16="http://schemas.microsoft.com/office/drawing/2014/main" id="{9D2D2B41-ED4E-9EB8-0944-273ED28CF707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88" name="Line 84">
          <a:extLst>
            <a:ext uri="{FF2B5EF4-FFF2-40B4-BE49-F238E27FC236}">
              <a16:creationId xmlns:a16="http://schemas.microsoft.com/office/drawing/2014/main" id="{AEEE9E8E-8DE2-3DE8-531C-2B656E1DC30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89" name="Line 85">
          <a:extLst>
            <a:ext uri="{FF2B5EF4-FFF2-40B4-BE49-F238E27FC236}">
              <a16:creationId xmlns:a16="http://schemas.microsoft.com/office/drawing/2014/main" id="{38E44F2C-F42D-EF28-7BCD-FDA25CD4620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90" name="Line 86">
          <a:extLst>
            <a:ext uri="{FF2B5EF4-FFF2-40B4-BE49-F238E27FC236}">
              <a16:creationId xmlns:a16="http://schemas.microsoft.com/office/drawing/2014/main" id="{026B5AC9-DB64-C9AB-F0C8-B7DB22C827DE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691" name="Line 87">
          <a:extLst>
            <a:ext uri="{FF2B5EF4-FFF2-40B4-BE49-F238E27FC236}">
              <a16:creationId xmlns:a16="http://schemas.microsoft.com/office/drawing/2014/main" id="{461EEBC8-24A7-2BD1-4E19-6AE62412714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692" name="Line 1">
          <a:extLst>
            <a:ext uri="{FF2B5EF4-FFF2-40B4-BE49-F238E27FC236}">
              <a16:creationId xmlns:a16="http://schemas.microsoft.com/office/drawing/2014/main" id="{E7392810-2EF4-628E-8F4F-B79E725CAE73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693" name="Line 22">
          <a:extLst>
            <a:ext uri="{FF2B5EF4-FFF2-40B4-BE49-F238E27FC236}">
              <a16:creationId xmlns:a16="http://schemas.microsoft.com/office/drawing/2014/main" id="{3B3F1240-C820-5C48-3DAB-D559E0B3B83F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694" name="Line 23">
          <a:extLst>
            <a:ext uri="{FF2B5EF4-FFF2-40B4-BE49-F238E27FC236}">
              <a16:creationId xmlns:a16="http://schemas.microsoft.com/office/drawing/2014/main" id="{FA2A9C60-55BD-56C9-C36A-B70AACECC6E5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695" name="Line 33">
          <a:extLst>
            <a:ext uri="{FF2B5EF4-FFF2-40B4-BE49-F238E27FC236}">
              <a16:creationId xmlns:a16="http://schemas.microsoft.com/office/drawing/2014/main" id="{CF56CED3-1257-F544-55F3-5EB2FE934A3E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696" name="Line 42">
          <a:extLst>
            <a:ext uri="{FF2B5EF4-FFF2-40B4-BE49-F238E27FC236}">
              <a16:creationId xmlns:a16="http://schemas.microsoft.com/office/drawing/2014/main" id="{D9E38984-6D7D-EDAA-37CB-F6A00066E145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697" name="Line 45">
          <a:extLst>
            <a:ext uri="{FF2B5EF4-FFF2-40B4-BE49-F238E27FC236}">
              <a16:creationId xmlns:a16="http://schemas.microsoft.com/office/drawing/2014/main" id="{75D2F076-0498-FF38-1363-6AA3E16D9C8C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698" name="Line 48">
          <a:extLst>
            <a:ext uri="{FF2B5EF4-FFF2-40B4-BE49-F238E27FC236}">
              <a16:creationId xmlns:a16="http://schemas.microsoft.com/office/drawing/2014/main" id="{F76BAF4F-C699-A31C-F1C4-B79CFF766158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699" name="Line 49">
          <a:extLst>
            <a:ext uri="{FF2B5EF4-FFF2-40B4-BE49-F238E27FC236}">
              <a16:creationId xmlns:a16="http://schemas.microsoft.com/office/drawing/2014/main" id="{E0207E2B-83E5-FDE7-00E7-7CA140DAD77D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00" name="Line 50">
          <a:extLst>
            <a:ext uri="{FF2B5EF4-FFF2-40B4-BE49-F238E27FC236}">
              <a16:creationId xmlns:a16="http://schemas.microsoft.com/office/drawing/2014/main" id="{3E1F870C-FEAF-E897-70F8-E17E71EDF3C7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01" name="Line 51">
          <a:extLst>
            <a:ext uri="{FF2B5EF4-FFF2-40B4-BE49-F238E27FC236}">
              <a16:creationId xmlns:a16="http://schemas.microsoft.com/office/drawing/2014/main" id="{6A5DF173-E28A-46FB-8E73-4B39296DE7AA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02" name="Line 79">
          <a:extLst>
            <a:ext uri="{FF2B5EF4-FFF2-40B4-BE49-F238E27FC236}">
              <a16:creationId xmlns:a16="http://schemas.microsoft.com/office/drawing/2014/main" id="{8FB4610B-7E1F-F357-86FC-49C64F354183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03" name="Line 80">
          <a:extLst>
            <a:ext uri="{FF2B5EF4-FFF2-40B4-BE49-F238E27FC236}">
              <a16:creationId xmlns:a16="http://schemas.microsoft.com/office/drawing/2014/main" id="{14B40668-5359-EAE6-CD99-AB7C4A3428D3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04" name="Line 81">
          <a:extLst>
            <a:ext uri="{FF2B5EF4-FFF2-40B4-BE49-F238E27FC236}">
              <a16:creationId xmlns:a16="http://schemas.microsoft.com/office/drawing/2014/main" id="{9992C6D6-343A-4BA9-E98C-5A14394F0F15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05" name="Line 82">
          <a:extLst>
            <a:ext uri="{FF2B5EF4-FFF2-40B4-BE49-F238E27FC236}">
              <a16:creationId xmlns:a16="http://schemas.microsoft.com/office/drawing/2014/main" id="{94B4A775-086E-0B16-4721-F9C5E36E3891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06" name="Line 83">
          <a:extLst>
            <a:ext uri="{FF2B5EF4-FFF2-40B4-BE49-F238E27FC236}">
              <a16:creationId xmlns:a16="http://schemas.microsoft.com/office/drawing/2014/main" id="{9E421C22-8181-75BE-54D3-073852BF3899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07" name="Line 84">
          <a:extLst>
            <a:ext uri="{FF2B5EF4-FFF2-40B4-BE49-F238E27FC236}">
              <a16:creationId xmlns:a16="http://schemas.microsoft.com/office/drawing/2014/main" id="{4073E3E6-0AED-989D-C366-10E009474D75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08" name="Line 85">
          <a:extLst>
            <a:ext uri="{FF2B5EF4-FFF2-40B4-BE49-F238E27FC236}">
              <a16:creationId xmlns:a16="http://schemas.microsoft.com/office/drawing/2014/main" id="{8BF81A29-F5C6-955C-C202-C5982BEC4BA5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09" name="Line 86">
          <a:extLst>
            <a:ext uri="{FF2B5EF4-FFF2-40B4-BE49-F238E27FC236}">
              <a16:creationId xmlns:a16="http://schemas.microsoft.com/office/drawing/2014/main" id="{191A807F-1EF3-A6DF-8926-97295E5FDEEB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10" name="Line 87">
          <a:extLst>
            <a:ext uri="{FF2B5EF4-FFF2-40B4-BE49-F238E27FC236}">
              <a16:creationId xmlns:a16="http://schemas.microsoft.com/office/drawing/2014/main" id="{9FEAF881-95FC-8CF6-EB0C-DE5B4AE621E5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711" name="Line 1">
          <a:extLst>
            <a:ext uri="{FF2B5EF4-FFF2-40B4-BE49-F238E27FC236}">
              <a16:creationId xmlns:a16="http://schemas.microsoft.com/office/drawing/2014/main" id="{880E7D03-4322-5F39-A7C4-AB37D92B09E9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712" name="Line 22">
          <a:extLst>
            <a:ext uri="{FF2B5EF4-FFF2-40B4-BE49-F238E27FC236}">
              <a16:creationId xmlns:a16="http://schemas.microsoft.com/office/drawing/2014/main" id="{817760DA-109A-7DBA-5585-FCD9F82A6D2A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13" name="Line 23">
          <a:extLst>
            <a:ext uri="{FF2B5EF4-FFF2-40B4-BE49-F238E27FC236}">
              <a16:creationId xmlns:a16="http://schemas.microsoft.com/office/drawing/2014/main" id="{00C41B8D-69BC-1D12-4BD2-C2B88CAE914A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714" name="Line 33">
          <a:extLst>
            <a:ext uri="{FF2B5EF4-FFF2-40B4-BE49-F238E27FC236}">
              <a16:creationId xmlns:a16="http://schemas.microsoft.com/office/drawing/2014/main" id="{804FB512-5EC3-3A71-8F00-F095884A73B2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15" name="Line 42">
          <a:extLst>
            <a:ext uri="{FF2B5EF4-FFF2-40B4-BE49-F238E27FC236}">
              <a16:creationId xmlns:a16="http://schemas.microsoft.com/office/drawing/2014/main" id="{AB2116ED-3A92-071C-B882-747673EB6BD5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16" name="Line 45">
          <a:extLst>
            <a:ext uri="{FF2B5EF4-FFF2-40B4-BE49-F238E27FC236}">
              <a16:creationId xmlns:a16="http://schemas.microsoft.com/office/drawing/2014/main" id="{7E45AB4A-F16B-9E65-E74C-77CC10548A37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717" name="Line 48">
          <a:extLst>
            <a:ext uri="{FF2B5EF4-FFF2-40B4-BE49-F238E27FC236}">
              <a16:creationId xmlns:a16="http://schemas.microsoft.com/office/drawing/2014/main" id="{EB28504C-1037-201C-2AC6-81008F5EC260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718" name="Line 49">
          <a:extLst>
            <a:ext uri="{FF2B5EF4-FFF2-40B4-BE49-F238E27FC236}">
              <a16:creationId xmlns:a16="http://schemas.microsoft.com/office/drawing/2014/main" id="{39BBACD3-4965-2EC7-CE6B-3DDAEDB8BC0F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19" name="Line 50">
          <a:extLst>
            <a:ext uri="{FF2B5EF4-FFF2-40B4-BE49-F238E27FC236}">
              <a16:creationId xmlns:a16="http://schemas.microsoft.com/office/drawing/2014/main" id="{AE58674C-55C9-8134-AF0E-6A12AB736B6A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20" name="Line 51">
          <a:extLst>
            <a:ext uri="{FF2B5EF4-FFF2-40B4-BE49-F238E27FC236}">
              <a16:creationId xmlns:a16="http://schemas.microsoft.com/office/drawing/2014/main" id="{4D5B139C-0176-702B-4F5F-343A5085CFF1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21" name="Line 79">
          <a:extLst>
            <a:ext uri="{FF2B5EF4-FFF2-40B4-BE49-F238E27FC236}">
              <a16:creationId xmlns:a16="http://schemas.microsoft.com/office/drawing/2014/main" id="{4771E3A8-1B18-92A2-CF18-6E929A566163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22" name="Line 80">
          <a:extLst>
            <a:ext uri="{FF2B5EF4-FFF2-40B4-BE49-F238E27FC236}">
              <a16:creationId xmlns:a16="http://schemas.microsoft.com/office/drawing/2014/main" id="{17F9BC29-3DD8-3919-7A38-84E72525B267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23" name="Line 81">
          <a:extLst>
            <a:ext uri="{FF2B5EF4-FFF2-40B4-BE49-F238E27FC236}">
              <a16:creationId xmlns:a16="http://schemas.microsoft.com/office/drawing/2014/main" id="{AB9B8C27-EAB8-62D6-A1C8-7E20133F075C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24" name="Line 82">
          <a:extLst>
            <a:ext uri="{FF2B5EF4-FFF2-40B4-BE49-F238E27FC236}">
              <a16:creationId xmlns:a16="http://schemas.microsoft.com/office/drawing/2014/main" id="{9D44E8AC-590E-119D-A508-8D92992B5A4A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25" name="Line 83">
          <a:extLst>
            <a:ext uri="{FF2B5EF4-FFF2-40B4-BE49-F238E27FC236}">
              <a16:creationId xmlns:a16="http://schemas.microsoft.com/office/drawing/2014/main" id="{BC7CE5C7-E5B1-0B5A-008C-B35B5746C47B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26" name="Line 84">
          <a:extLst>
            <a:ext uri="{FF2B5EF4-FFF2-40B4-BE49-F238E27FC236}">
              <a16:creationId xmlns:a16="http://schemas.microsoft.com/office/drawing/2014/main" id="{3C723471-3F28-4C4A-F1B2-E9F88C3C880C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27" name="Line 85">
          <a:extLst>
            <a:ext uri="{FF2B5EF4-FFF2-40B4-BE49-F238E27FC236}">
              <a16:creationId xmlns:a16="http://schemas.microsoft.com/office/drawing/2014/main" id="{2BC697A1-5963-A31C-574F-C047C999A225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28" name="Line 86">
          <a:extLst>
            <a:ext uri="{FF2B5EF4-FFF2-40B4-BE49-F238E27FC236}">
              <a16:creationId xmlns:a16="http://schemas.microsoft.com/office/drawing/2014/main" id="{E5FE28F9-7B1E-CEB1-2D6D-CFE55E8FAB8C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29" name="Line 87">
          <a:extLst>
            <a:ext uri="{FF2B5EF4-FFF2-40B4-BE49-F238E27FC236}">
              <a16:creationId xmlns:a16="http://schemas.microsoft.com/office/drawing/2014/main" id="{05060EBB-11B0-D8B5-E73C-63D61CE4456D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730" name="Line 1">
          <a:extLst>
            <a:ext uri="{FF2B5EF4-FFF2-40B4-BE49-F238E27FC236}">
              <a16:creationId xmlns:a16="http://schemas.microsoft.com/office/drawing/2014/main" id="{C9D929ED-16E1-F038-C7A2-F8EA849B2473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31" name="Line 22">
          <a:extLst>
            <a:ext uri="{FF2B5EF4-FFF2-40B4-BE49-F238E27FC236}">
              <a16:creationId xmlns:a16="http://schemas.microsoft.com/office/drawing/2014/main" id="{FA8B32D2-4828-4D15-E88A-85B20E2C55C6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32" name="Line 23">
          <a:extLst>
            <a:ext uri="{FF2B5EF4-FFF2-40B4-BE49-F238E27FC236}">
              <a16:creationId xmlns:a16="http://schemas.microsoft.com/office/drawing/2014/main" id="{2E9264D0-EBBA-95A7-A1FB-B1C514F62271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33" name="Line 33">
          <a:extLst>
            <a:ext uri="{FF2B5EF4-FFF2-40B4-BE49-F238E27FC236}">
              <a16:creationId xmlns:a16="http://schemas.microsoft.com/office/drawing/2014/main" id="{5A5116C7-AA36-7C99-9F4C-F415AFA7573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34" name="Line 42">
          <a:extLst>
            <a:ext uri="{FF2B5EF4-FFF2-40B4-BE49-F238E27FC236}">
              <a16:creationId xmlns:a16="http://schemas.microsoft.com/office/drawing/2014/main" id="{1121D39A-AC93-0B69-C28C-A16E3C265B0B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35" name="Line 45">
          <a:extLst>
            <a:ext uri="{FF2B5EF4-FFF2-40B4-BE49-F238E27FC236}">
              <a16:creationId xmlns:a16="http://schemas.microsoft.com/office/drawing/2014/main" id="{B6625B6B-4542-2D46-235A-24ED9546946B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36" name="Line 48">
          <a:extLst>
            <a:ext uri="{FF2B5EF4-FFF2-40B4-BE49-F238E27FC236}">
              <a16:creationId xmlns:a16="http://schemas.microsoft.com/office/drawing/2014/main" id="{43886A50-C42E-A467-75B9-93237B17CD2E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37" name="Line 49">
          <a:extLst>
            <a:ext uri="{FF2B5EF4-FFF2-40B4-BE49-F238E27FC236}">
              <a16:creationId xmlns:a16="http://schemas.microsoft.com/office/drawing/2014/main" id="{60E4BD67-3F4A-297E-60A1-47698EF4A5F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38" name="Line 50">
          <a:extLst>
            <a:ext uri="{FF2B5EF4-FFF2-40B4-BE49-F238E27FC236}">
              <a16:creationId xmlns:a16="http://schemas.microsoft.com/office/drawing/2014/main" id="{9552140A-7D2F-36CF-A888-22FC5C8B6226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39" name="Line 51">
          <a:extLst>
            <a:ext uri="{FF2B5EF4-FFF2-40B4-BE49-F238E27FC236}">
              <a16:creationId xmlns:a16="http://schemas.microsoft.com/office/drawing/2014/main" id="{187FA7C4-1F7B-CC5F-FA35-6758C62A16DC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40" name="Line 79">
          <a:extLst>
            <a:ext uri="{FF2B5EF4-FFF2-40B4-BE49-F238E27FC236}">
              <a16:creationId xmlns:a16="http://schemas.microsoft.com/office/drawing/2014/main" id="{0C16A5A6-997B-4A48-69CC-521DE18B78D0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41" name="Line 80">
          <a:extLst>
            <a:ext uri="{FF2B5EF4-FFF2-40B4-BE49-F238E27FC236}">
              <a16:creationId xmlns:a16="http://schemas.microsoft.com/office/drawing/2014/main" id="{24C7876E-626C-CA88-A107-0648326CB998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42" name="Line 81">
          <a:extLst>
            <a:ext uri="{FF2B5EF4-FFF2-40B4-BE49-F238E27FC236}">
              <a16:creationId xmlns:a16="http://schemas.microsoft.com/office/drawing/2014/main" id="{879D5865-944F-EB84-5DAB-3AF9351C5D8A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43" name="Line 82">
          <a:extLst>
            <a:ext uri="{FF2B5EF4-FFF2-40B4-BE49-F238E27FC236}">
              <a16:creationId xmlns:a16="http://schemas.microsoft.com/office/drawing/2014/main" id="{B3741D43-3B2B-2731-8F98-260458A3FDC3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44" name="Line 83">
          <a:extLst>
            <a:ext uri="{FF2B5EF4-FFF2-40B4-BE49-F238E27FC236}">
              <a16:creationId xmlns:a16="http://schemas.microsoft.com/office/drawing/2014/main" id="{4D21AB32-B792-0325-2AE4-9CB6888638CD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45" name="Line 84">
          <a:extLst>
            <a:ext uri="{FF2B5EF4-FFF2-40B4-BE49-F238E27FC236}">
              <a16:creationId xmlns:a16="http://schemas.microsoft.com/office/drawing/2014/main" id="{5E9FCCE5-333A-4499-B18D-F0EBC4F5497D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46" name="Line 85">
          <a:extLst>
            <a:ext uri="{FF2B5EF4-FFF2-40B4-BE49-F238E27FC236}">
              <a16:creationId xmlns:a16="http://schemas.microsoft.com/office/drawing/2014/main" id="{4BA406B8-8F37-D408-3176-145B75C1025B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47" name="Line 86">
          <a:extLst>
            <a:ext uri="{FF2B5EF4-FFF2-40B4-BE49-F238E27FC236}">
              <a16:creationId xmlns:a16="http://schemas.microsoft.com/office/drawing/2014/main" id="{78F851F8-DAE4-DCBF-29F9-464835BB264D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48" name="Line 87">
          <a:extLst>
            <a:ext uri="{FF2B5EF4-FFF2-40B4-BE49-F238E27FC236}">
              <a16:creationId xmlns:a16="http://schemas.microsoft.com/office/drawing/2014/main" id="{71CAAA5E-4A7E-2DC2-6049-738A6CB504C0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749" name="Line 1">
          <a:extLst>
            <a:ext uri="{FF2B5EF4-FFF2-40B4-BE49-F238E27FC236}">
              <a16:creationId xmlns:a16="http://schemas.microsoft.com/office/drawing/2014/main" id="{70C2AAF2-17EB-3F9A-CED6-C21050375D6A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50" name="Line 22">
          <a:extLst>
            <a:ext uri="{FF2B5EF4-FFF2-40B4-BE49-F238E27FC236}">
              <a16:creationId xmlns:a16="http://schemas.microsoft.com/office/drawing/2014/main" id="{04A6D7F1-1AA5-4F9E-B4D4-6FCBCF4C95EE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51" name="Line 23">
          <a:extLst>
            <a:ext uri="{FF2B5EF4-FFF2-40B4-BE49-F238E27FC236}">
              <a16:creationId xmlns:a16="http://schemas.microsoft.com/office/drawing/2014/main" id="{93DAC5D0-C9FB-5139-1220-148483037D2D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52" name="Line 33">
          <a:extLst>
            <a:ext uri="{FF2B5EF4-FFF2-40B4-BE49-F238E27FC236}">
              <a16:creationId xmlns:a16="http://schemas.microsoft.com/office/drawing/2014/main" id="{8449F224-07FF-A4F4-7987-B8DB7F06B754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53" name="Line 42">
          <a:extLst>
            <a:ext uri="{FF2B5EF4-FFF2-40B4-BE49-F238E27FC236}">
              <a16:creationId xmlns:a16="http://schemas.microsoft.com/office/drawing/2014/main" id="{71067FCD-7237-492C-74B9-0988B1BA76A6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54" name="Line 45">
          <a:extLst>
            <a:ext uri="{FF2B5EF4-FFF2-40B4-BE49-F238E27FC236}">
              <a16:creationId xmlns:a16="http://schemas.microsoft.com/office/drawing/2014/main" id="{EEB9CF68-F700-DACB-A2F2-D0A812AA4897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55" name="Line 48">
          <a:extLst>
            <a:ext uri="{FF2B5EF4-FFF2-40B4-BE49-F238E27FC236}">
              <a16:creationId xmlns:a16="http://schemas.microsoft.com/office/drawing/2014/main" id="{79262664-7F81-7851-CF65-794889931B70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56" name="Line 49">
          <a:extLst>
            <a:ext uri="{FF2B5EF4-FFF2-40B4-BE49-F238E27FC236}">
              <a16:creationId xmlns:a16="http://schemas.microsoft.com/office/drawing/2014/main" id="{80F296F9-0819-7733-D89C-5431C61367B4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57" name="Line 50">
          <a:extLst>
            <a:ext uri="{FF2B5EF4-FFF2-40B4-BE49-F238E27FC236}">
              <a16:creationId xmlns:a16="http://schemas.microsoft.com/office/drawing/2014/main" id="{18CF3ECC-417E-69F0-D9E6-658DE2FB749A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58" name="Line 51">
          <a:extLst>
            <a:ext uri="{FF2B5EF4-FFF2-40B4-BE49-F238E27FC236}">
              <a16:creationId xmlns:a16="http://schemas.microsoft.com/office/drawing/2014/main" id="{AB091EE1-C121-D3BF-374C-23D2B266035E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59" name="Line 79">
          <a:extLst>
            <a:ext uri="{FF2B5EF4-FFF2-40B4-BE49-F238E27FC236}">
              <a16:creationId xmlns:a16="http://schemas.microsoft.com/office/drawing/2014/main" id="{1AD5CE44-8144-6A2B-6268-CF79E3E0444E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60" name="Line 80">
          <a:extLst>
            <a:ext uri="{FF2B5EF4-FFF2-40B4-BE49-F238E27FC236}">
              <a16:creationId xmlns:a16="http://schemas.microsoft.com/office/drawing/2014/main" id="{9A8D3875-831D-50AD-A994-CAC604089A88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61" name="Line 81">
          <a:extLst>
            <a:ext uri="{FF2B5EF4-FFF2-40B4-BE49-F238E27FC236}">
              <a16:creationId xmlns:a16="http://schemas.microsoft.com/office/drawing/2014/main" id="{6DC1AF43-2E33-633B-C409-41D8ED737713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62" name="Line 82">
          <a:extLst>
            <a:ext uri="{FF2B5EF4-FFF2-40B4-BE49-F238E27FC236}">
              <a16:creationId xmlns:a16="http://schemas.microsoft.com/office/drawing/2014/main" id="{16C92154-F06A-DE57-1A84-6C3A464C0EB0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63" name="Line 83">
          <a:extLst>
            <a:ext uri="{FF2B5EF4-FFF2-40B4-BE49-F238E27FC236}">
              <a16:creationId xmlns:a16="http://schemas.microsoft.com/office/drawing/2014/main" id="{3F0DDED7-FAD5-D1E7-594B-22D4EBAB2FA5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64" name="Line 84">
          <a:extLst>
            <a:ext uri="{FF2B5EF4-FFF2-40B4-BE49-F238E27FC236}">
              <a16:creationId xmlns:a16="http://schemas.microsoft.com/office/drawing/2014/main" id="{4A3AE083-156A-9400-99E1-9CDDB02B05FB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65" name="Line 85">
          <a:extLst>
            <a:ext uri="{FF2B5EF4-FFF2-40B4-BE49-F238E27FC236}">
              <a16:creationId xmlns:a16="http://schemas.microsoft.com/office/drawing/2014/main" id="{80B8AC9B-EE90-D246-2243-66F9CB23DC5E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66" name="Line 86">
          <a:extLst>
            <a:ext uri="{FF2B5EF4-FFF2-40B4-BE49-F238E27FC236}">
              <a16:creationId xmlns:a16="http://schemas.microsoft.com/office/drawing/2014/main" id="{2ADFF964-BEA7-CC3C-0047-9A8B83B569F0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67" name="Line 87">
          <a:extLst>
            <a:ext uri="{FF2B5EF4-FFF2-40B4-BE49-F238E27FC236}">
              <a16:creationId xmlns:a16="http://schemas.microsoft.com/office/drawing/2014/main" id="{A05348AF-5F17-229A-6123-3BF987DAF8FE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768" name="Line 1">
          <a:extLst>
            <a:ext uri="{FF2B5EF4-FFF2-40B4-BE49-F238E27FC236}">
              <a16:creationId xmlns:a16="http://schemas.microsoft.com/office/drawing/2014/main" id="{EEE2ED99-CC32-6B31-2DF0-DEA59F288776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69" name="Line 22">
          <a:extLst>
            <a:ext uri="{FF2B5EF4-FFF2-40B4-BE49-F238E27FC236}">
              <a16:creationId xmlns:a16="http://schemas.microsoft.com/office/drawing/2014/main" id="{C01617F9-3529-88E4-C9D6-17D3FE4989FC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70" name="Line 23">
          <a:extLst>
            <a:ext uri="{FF2B5EF4-FFF2-40B4-BE49-F238E27FC236}">
              <a16:creationId xmlns:a16="http://schemas.microsoft.com/office/drawing/2014/main" id="{0418E074-CC11-07FF-219E-665AE012B3E8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71" name="Line 33">
          <a:extLst>
            <a:ext uri="{FF2B5EF4-FFF2-40B4-BE49-F238E27FC236}">
              <a16:creationId xmlns:a16="http://schemas.microsoft.com/office/drawing/2014/main" id="{5436C2F8-DBC2-3A53-9FFD-B0F9346F2241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72" name="Line 42">
          <a:extLst>
            <a:ext uri="{FF2B5EF4-FFF2-40B4-BE49-F238E27FC236}">
              <a16:creationId xmlns:a16="http://schemas.microsoft.com/office/drawing/2014/main" id="{1F70468A-660F-6F8A-9BE4-8444F422AEFE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73" name="Line 45">
          <a:extLst>
            <a:ext uri="{FF2B5EF4-FFF2-40B4-BE49-F238E27FC236}">
              <a16:creationId xmlns:a16="http://schemas.microsoft.com/office/drawing/2014/main" id="{4375C79B-8B1A-7C98-1773-79A833AE86D9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74" name="Line 48">
          <a:extLst>
            <a:ext uri="{FF2B5EF4-FFF2-40B4-BE49-F238E27FC236}">
              <a16:creationId xmlns:a16="http://schemas.microsoft.com/office/drawing/2014/main" id="{A6BFAD38-CA40-C5DC-D4E9-608D8FDBCF82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75" name="Line 49">
          <a:extLst>
            <a:ext uri="{FF2B5EF4-FFF2-40B4-BE49-F238E27FC236}">
              <a16:creationId xmlns:a16="http://schemas.microsoft.com/office/drawing/2014/main" id="{A610D04B-B83D-AC26-5883-2061486C679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76" name="Line 50">
          <a:extLst>
            <a:ext uri="{FF2B5EF4-FFF2-40B4-BE49-F238E27FC236}">
              <a16:creationId xmlns:a16="http://schemas.microsoft.com/office/drawing/2014/main" id="{47DE647A-080A-30FD-113E-DE76D0B5D7AC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77" name="Line 51">
          <a:extLst>
            <a:ext uri="{FF2B5EF4-FFF2-40B4-BE49-F238E27FC236}">
              <a16:creationId xmlns:a16="http://schemas.microsoft.com/office/drawing/2014/main" id="{3CD26090-F0CD-6498-EA3A-D491A361527B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78" name="Line 79">
          <a:extLst>
            <a:ext uri="{FF2B5EF4-FFF2-40B4-BE49-F238E27FC236}">
              <a16:creationId xmlns:a16="http://schemas.microsoft.com/office/drawing/2014/main" id="{63DF703C-3CA4-1962-1C90-C0C575C58912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79" name="Line 80">
          <a:extLst>
            <a:ext uri="{FF2B5EF4-FFF2-40B4-BE49-F238E27FC236}">
              <a16:creationId xmlns:a16="http://schemas.microsoft.com/office/drawing/2014/main" id="{2749D678-41AD-D0C5-718E-A4E087DECFF4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80" name="Line 81">
          <a:extLst>
            <a:ext uri="{FF2B5EF4-FFF2-40B4-BE49-F238E27FC236}">
              <a16:creationId xmlns:a16="http://schemas.microsoft.com/office/drawing/2014/main" id="{EEE18341-929A-4200-0044-D1EB19DAB90E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81" name="Line 82">
          <a:extLst>
            <a:ext uri="{FF2B5EF4-FFF2-40B4-BE49-F238E27FC236}">
              <a16:creationId xmlns:a16="http://schemas.microsoft.com/office/drawing/2014/main" id="{D13D0AA2-813F-75BD-D1DF-655F0EEF6369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82" name="Line 83">
          <a:extLst>
            <a:ext uri="{FF2B5EF4-FFF2-40B4-BE49-F238E27FC236}">
              <a16:creationId xmlns:a16="http://schemas.microsoft.com/office/drawing/2014/main" id="{AC287B3A-AD64-CB42-BDDB-3F96EFCAC34C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83" name="Line 84">
          <a:extLst>
            <a:ext uri="{FF2B5EF4-FFF2-40B4-BE49-F238E27FC236}">
              <a16:creationId xmlns:a16="http://schemas.microsoft.com/office/drawing/2014/main" id="{B5413DD4-534C-FDAD-3BB3-EF495273B029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84" name="Line 85">
          <a:extLst>
            <a:ext uri="{FF2B5EF4-FFF2-40B4-BE49-F238E27FC236}">
              <a16:creationId xmlns:a16="http://schemas.microsoft.com/office/drawing/2014/main" id="{A529BA56-2934-1E9D-EECF-4BAAF2C79D47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85" name="Line 86">
          <a:extLst>
            <a:ext uri="{FF2B5EF4-FFF2-40B4-BE49-F238E27FC236}">
              <a16:creationId xmlns:a16="http://schemas.microsoft.com/office/drawing/2014/main" id="{3C5EE958-2100-7368-15C9-E1650285FFB3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86" name="Line 87">
          <a:extLst>
            <a:ext uri="{FF2B5EF4-FFF2-40B4-BE49-F238E27FC236}">
              <a16:creationId xmlns:a16="http://schemas.microsoft.com/office/drawing/2014/main" id="{8B6352F8-6A39-646D-AB4C-2DB9E4A1B420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787" name="Line 1">
          <a:extLst>
            <a:ext uri="{FF2B5EF4-FFF2-40B4-BE49-F238E27FC236}">
              <a16:creationId xmlns:a16="http://schemas.microsoft.com/office/drawing/2014/main" id="{70F6B7B9-74AB-ABDE-18CE-EF2F1F1D32DC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88" name="Line 22">
          <a:extLst>
            <a:ext uri="{FF2B5EF4-FFF2-40B4-BE49-F238E27FC236}">
              <a16:creationId xmlns:a16="http://schemas.microsoft.com/office/drawing/2014/main" id="{8D7A8880-90A1-A95B-F4D4-351DBC440B0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89" name="Line 23">
          <a:extLst>
            <a:ext uri="{FF2B5EF4-FFF2-40B4-BE49-F238E27FC236}">
              <a16:creationId xmlns:a16="http://schemas.microsoft.com/office/drawing/2014/main" id="{198E8035-ADC4-0331-E648-818E143F91DF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90" name="Line 33">
          <a:extLst>
            <a:ext uri="{FF2B5EF4-FFF2-40B4-BE49-F238E27FC236}">
              <a16:creationId xmlns:a16="http://schemas.microsoft.com/office/drawing/2014/main" id="{B47F1A94-D983-CACC-5F55-2D981B14D9E7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91" name="Line 42">
          <a:extLst>
            <a:ext uri="{FF2B5EF4-FFF2-40B4-BE49-F238E27FC236}">
              <a16:creationId xmlns:a16="http://schemas.microsoft.com/office/drawing/2014/main" id="{3F572C0E-A158-528F-2E68-A3E09E3D57CB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92" name="Line 45">
          <a:extLst>
            <a:ext uri="{FF2B5EF4-FFF2-40B4-BE49-F238E27FC236}">
              <a16:creationId xmlns:a16="http://schemas.microsoft.com/office/drawing/2014/main" id="{6D00CD42-B656-23BD-2F28-651C926F7009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93" name="Line 48">
          <a:extLst>
            <a:ext uri="{FF2B5EF4-FFF2-40B4-BE49-F238E27FC236}">
              <a16:creationId xmlns:a16="http://schemas.microsoft.com/office/drawing/2014/main" id="{CC0F3272-F2BD-699A-4BB1-ED17BF06BC3E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794" name="Line 49">
          <a:extLst>
            <a:ext uri="{FF2B5EF4-FFF2-40B4-BE49-F238E27FC236}">
              <a16:creationId xmlns:a16="http://schemas.microsoft.com/office/drawing/2014/main" id="{96EEB4BC-82A5-5F73-223D-289E906D1D26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95" name="Line 50">
          <a:extLst>
            <a:ext uri="{FF2B5EF4-FFF2-40B4-BE49-F238E27FC236}">
              <a16:creationId xmlns:a16="http://schemas.microsoft.com/office/drawing/2014/main" id="{B0D9E906-EFEE-2E79-B44E-10D2C5B3D579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796" name="Line 51">
          <a:extLst>
            <a:ext uri="{FF2B5EF4-FFF2-40B4-BE49-F238E27FC236}">
              <a16:creationId xmlns:a16="http://schemas.microsoft.com/office/drawing/2014/main" id="{A600C0B4-8221-3700-9864-A88A6C8B6B7B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97" name="Line 79">
          <a:extLst>
            <a:ext uri="{FF2B5EF4-FFF2-40B4-BE49-F238E27FC236}">
              <a16:creationId xmlns:a16="http://schemas.microsoft.com/office/drawing/2014/main" id="{88607582-3D5A-066F-65C5-232418192AC8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798" name="Line 80">
          <a:extLst>
            <a:ext uri="{FF2B5EF4-FFF2-40B4-BE49-F238E27FC236}">
              <a16:creationId xmlns:a16="http://schemas.microsoft.com/office/drawing/2014/main" id="{7A8A234F-E2B9-DEF7-8991-CFC3D4DDC50E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799" name="Line 81">
          <a:extLst>
            <a:ext uri="{FF2B5EF4-FFF2-40B4-BE49-F238E27FC236}">
              <a16:creationId xmlns:a16="http://schemas.microsoft.com/office/drawing/2014/main" id="{4BC42BF1-C45C-BA0A-88A9-FE9B1DC49536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800" name="Line 82">
          <a:extLst>
            <a:ext uri="{FF2B5EF4-FFF2-40B4-BE49-F238E27FC236}">
              <a16:creationId xmlns:a16="http://schemas.microsoft.com/office/drawing/2014/main" id="{DF8FDBA5-F820-23FA-002A-0B3378022D16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801" name="Line 83">
          <a:extLst>
            <a:ext uri="{FF2B5EF4-FFF2-40B4-BE49-F238E27FC236}">
              <a16:creationId xmlns:a16="http://schemas.microsoft.com/office/drawing/2014/main" id="{1AB08ACD-82D7-F84B-F450-DF94171AFCC5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802" name="Line 84">
          <a:extLst>
            <a:ext uri="{FF2B5EF4-FFF2-40B4-BE49-F238E27FC236}">
              <a16:creationId xmlns:a16="http://schemas.microsoft.com/office/drawing/2014/main" id="{B33CC80F-E836-46C7-1347-A28B4F3360CA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803" name="Line 85">
          <a:extLst>
            <a:ext uri="{FF2B5EF4-FFF2-40B4-BE49-F238E27FC236}">
              <a16:creationId xmlns:a16="http://schemas.microsoft.com/office/drawing/2014/main" id="{A338E310-C1DC-31D7-DB81-81C187114984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804" name="Line 86">
          <a:extLst>
            <a:ext uri="{FF2B5EF4-FFF2-40B4-BE49-F238E27FC236}">
              <a16:creationId xmlns:a16="http://schemas.microsoft.com/office/drawing/2014/main" id="{330A3EEA-8A1D-D3CE-B7BF-0B48B095D624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805" name="Line 87">
          <a:extLst>
            <a:ext uri="{FF2B5EF4-FFF2-40B4-BE49-F238E27FC236}">
              <a16:creationId xmlns:a16="http://schemas.microsoft.com/office/drawing/2014/main" id="{89C8762E-ECD6-F629-EE6F-7C025E3CC46A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806" name="Line 1">
          <a:extLst>
            <a:ext uri="{FF2B5EF4-FFF2-40B4-BE49-F238E27FC236}">
              <a16:creationId xmlns:a16="http://schemas.microsoft.com/office/drawing/2014/main" id="{9FFC6562-14C8-C989-1FCE-110C00DE39FD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807" name="Line 22">
          <a:extLst>
            <a:ext uri="{FF2B5EF4-FFF2-40B4-BE49-F238E27FC236}">
              <a16:creationId xmlns:a16="http://schemas.microsoft.com/office/drawing/2014/main" id="{A57A2145-99CC-2787-2FA2-A6C002D88DEA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808" name="Line 23">
          <a:extLst>
            <a:ext uri="{FF2B5EF4-FFF2-40B4-BE49-F238E27FC236}">
              <a16:creationId xmlns:a16="http://schemas.microsoft.com/office/drawing/2014/main" id="{766F9BEC-3EFB-FF2E-20A7-9D3A8F7A17D9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809" name="Line 33">
          <a:extLst>
            <a:ext uri="{FF2B5EF4-FFF2-40B4-BE49-F238E27FC236}">
              <a16:creationId xmlns:a16="http://schemas.microsoft.com/office/drawing/2014/main" id="{36921FC8-B52C-009E-E934-CBB34CF8DF44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810" name="Line 42">
          <a:extLst>
            <a:ext uri="{FF2B5EF4-FFF2-40B4-BE49-F238E27FC236}">
              <a16:creationId xmlns:a16="http://schemas.microsoft.com/office/drawing/2014/main" id="{1FB00C89-5B73-D12E-3A1A-1A9A46A06C45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811" name="Line 45">
          <a:extLst>
            <a:ext uri="{FF2B5EF4-FFF2-40B4-BE49-F238E27FC236}">
              <a16:creationId xmlns:a16="http://schemas.microsoft.com/office/drawing/2014/main" id="{0D56B565-C27F-1C20-98E5-4715F011ECF6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812" name="Line 48">
          <a:extLst>
            <a:ext uri="{FF2B5EF4-FFF2-40B4-BE49-F238E27FC236}">
              <a16:creationId xmlns:a16="http://schemas.microsoft.com/office/drawing/2014/main" id="{2E3DCBB9-BD33-435F-EB15-8D8D3D541BB4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813" name="Line 49">
          <a:extLst>
            <a:ext uri="{FF2B5EF4-FFF2-40B4-BE49-F238E27FC236}">
              <a16:creationId xmlns:a16="http://schemas.microsoft.com/office/drawing/2014/main" id="{0EC5EAAC-2456-CE1F-6650-49B0213D8A5D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814" name="Line 50">
          <a:extLst>
            <a:ext uri="{FF2B5EF4-FFF2-40B4-BE49-F238E27FC236}">
              <a16:creationId xmlns:a16="http://schemas.microsoft.com/office/drawing/2014/main" id="{BC5434DB-51E0-596B-3F85-9469E7DD8F90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49815" name="Line 51">
          <a:extLst>
            <a:ext uri="{FF2B5EF4-FFF2-40B4-BE49-F238E27FC236}">
              <a16:creationId xmlns:a16="http://schemas.microsoft.com/office/drawing/2014/main" id="{1ECF141C-41A6-DB87-790C-86404F0CAF8E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816" name="Line 79">
          <a:extLst>
            <a:ext uri="{FF2B5EF4-FFF2-40B4-BE49-F238E27FC236}">
              <a16:creationId xmlns:a16="http://schemas.microsoft.com/office/drawing/2014/main" id="{C9014A04-D480-9437-3144-CC9655C5869B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817" name="Line 80">
          <a:extLst>
            <a:ext uri="{FF2B5EF4-FFF2-40B4-BE49-F238E27FC236}">
              <a16:creationId xmlns:a16="http://schemas.microsoft.com/office/drawing/2014/main" id="{DA1A7FB9-810B-C108-060D-E7DBC086A1CB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818" name="Line 81">
          <a:extLst>
            <a:ext uri="{FF2B5EF4-FFF2-40B4-BE49-F238E27FC236}">
              <a16:creationId xmlns:a16="http://schemas.microsoft.com/office/drawing/2014/main" id="{37F782B7-2411-FB1B-5E1A-CB18AD7FE6BD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49819" name="Line 82">
          <a:extLst>
            <a:ext uri="{FF2B5EF4-FFF2-40B4-BE49-F238E27FC236}">
              <a16:creationId xmlns:a16="http://schemas.microsoft.com/office/drawing/2014/main" id="{7EA62C2C-8E12-0446-6CA5-197923DB1957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820" name="Line 83">
          <a:extLst>
            <a:ext uri="{FF2B5EF4-FFF2-40B4-BE49-F238E27FC236}">
              <a16:creationId xmlns:a16="http://schemas.microsoft.com/office/drawing/2014/main" id="{8392A548-FF93-A5E3-5024-1C8A42F07F89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821" name="Line 84">
          <a:extLst>
            <a:ext uri="{FF2B5EF4-FFF2-40B4-BE49-F238E27FC236}">
              <a16:creationId xmlns:a16="http://schemas.microsoft.com/office/drawing/2014/main" id="{A85841AC-99E1-BE46-2632-81D0B8E84282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822" name="Line 85">
          <a:extLst>
            <a:ext uri="{FF2B5EF4-FFF2-40B4-BE49-F238E27FC236}">
              <a16:creationId xmlns:a16="http://schemas.microsoft.com/office/drawing/2014/main" id="{62A35AB2-21CB-52E8-9041-A088A45B25B1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823" name="Line 86">
          <a:extLst>
            <a:ext uri="{FF2B5EF4-FFF2-40B4-BE49-F238E27FC236}">
              <a16:creationId xmlns:a16="http://schemas.microsoft.com/office/drawing/2014/main" id="{15CE2A09-2DDA-B669-29A0-B0811991A97E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49824" name="Line 87">
          <a:extLst>
            <a:ext uri="{FF2B5EF4-FFF2-40B4-BE49-F238E27FC236}">
              <a16:creationId xmlns:a16="http://schemas.microsoft.com/office/drawing/2014/main" id="{03A91CB4-3750-4384-4797-BD051243858F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49825" name="Line 22">
          <a:extLst>
            <a:ext uri="{FF2B5EF4-FFF2-40B4-BE49-F238E27FC236}">
              <a16:creationId xmlns:a16="http://schemas.microsoft.com/office/drawing/2014/main" id="{9ABEA19C-1F75-0F44-86E5-64672720E369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49826" name="Line 33">
          <a:extLst>
            <a:ext uri="{FF2B5EF4-FFF2-40B4-BE49-F238E27FC236}">
              <a16:creationId xmlns:a16="http://schemas.microsoft.com/office/drawing/2014/main" id="{586A1FC4-C20E-C144-95DE-56F46C2609EC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49827" name="Line 48">
          <a:extLst>
            <a:ext uri="{FF2B5EF4-FFF2-40B4-BE49-F238E27FC236}">
              <a16:creationId xmlns:a16="http://schemas.microsoft.com/office/drawing/2014/main" id="{7238CD14-AB57-6E4E-67FE-169D1F312481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49828" name="Line 49">
          <a:extLst>
            <a:ext uri="{FF2B5EF4-FFF2-40B4-BE49-F238E27FC236}">
              <a16:creationId xmlns:a16="http://schemas.microsoft.com/office/drawing/2014/main" id="{251A216C-954C-2589-4E7C-D74D20C197DE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49829" name="Line 22">
          <a:extLst>
            <a:ext uri="{FF2B5EF4-FFF2-40B4-BE49-F238E27FC236}">
              <a16:creationId xmlns:a16="http://schemas.microsoft.com/office/drawing/2014/main" id="{E34FB288-6AE1-83B6-1752-98A4F5A733F6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49830" name="Line 33">
          <a:extLst>
            <a:ext uri="{FF2B5EF4-FFF2-40B4-BE49-F238E27FC236}">
              <a16:creationId xmlns:a16="http://schemas.microsoft.com/office/drawing/2014/main" id="{0D24D54C-D38D-02E9-757F-BDE8177B693F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49831" name="Line 48">
          <a:extLst>
            <a:ext uri="{FF2B5EF4-FFF2-40B4-BE49-F238E27FC236}">
              <a16:creationId xmlns:a16="http://schemas.microsoft.com/office/drawing/2014/main" id="{2B70BD11-8F15-5448-0206-C253B9EBDA7E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49832" name="Line 49">
          <a:extLst>
            <a:ext uri="{FF2B5EF4-FFF2-40B4-BE49-F238E27FC236}">
              <a16:creationId xmlns:a16="http://schemas.microsoft.com/office/drawing/2014/main" id="{3D92E88C-36EB-6E18-396B-AD04BC40AB8F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33" name="Line 22">
          <a:extLst>
            <a:ext uri="{FF2B5EF4-FFF2-40B4-BE49-F238E27FC236}">
              <a16:creationId xmlns:a16="http://schemas.microsoft.com/office/drawing/2014/main" id="{9F336A2B-7BDF-8053-B7AE-E244C9BA26AD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34" name="Line 33">
          <a:extLst>
            <a:ext uri="{FF2B5EF4-FFF2-40B4-BE49-F238E27FC236}">
              <a16:creationId xmlns:a16="http://schemas.microsoft.com/office/drawing/2014/main" id="{6F1A356B-4A03-3C34-693C-1952725A5DA8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35" name="Line 48">
          <a:extLst>
            <a:ext uri="{FF2B5EF4-FFF2-40B4-BE49-F238E27FC236}">
              <a16:creationId xmlns:a16="http://schemas.microsoft.com/office/drawing/2014/main" id="{619CE4CE-59C5-F55D-D8E0-4A129621BBAC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36" name="Line 49">
          <a:extLst>
            <a:ext uri="{FF2B5EF4-FFF2-40B4-BE49-F238E27FC236}">
              <a16:creationId xmlns:a16="http://schemas.microsoft.com/office/drawing/2014/main" id="{7918074D-C60F-95D0-A5FD-5B295B2AD0C8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37" name="Line 22">
          <a:extLst>
            <a:ext uri="{FF2B5EF4-FFF2-40B4-BE49-F238E27FC236}">
              <a16:creationId xmlns:a16="http://schemas.microsoft.com/office/drawing/2014/main" id="{2B098308-DE9C-B78E-351B-D69DB44D4E0B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38" name="Line 33">
          <a:extLst>
            <a:ext uri="{FF2B5EF4-FFF2-40B4-BE49-F238E27FC236}">
              <a16:creationId xmlns:a16="http://schemas.microsoft.com/office/drawing/2014/main" id="{6699F410-7AF3-5CA6-C4F9-6E8D59E5C828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39" name="Line 48">
          <a:extLst>
            <a:ext uri="{FF2B5EF4-FFF2-40B4-BE49-F238E27FC236}">
              <a16:creationId xmlns:a16="http://schemas.microsoft.com/office/drawing/2014/main" id="{2B88E936-6DC6-B53C-E6A7-DDB5DE7BDA0D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40" name="Line 49">
          <a:extLst>
            <a:ext uri="{FF2B5EF4-FFF2-40B4-BE49-F238E27FC236}">
              <a16:creationId xmlns:a16="http://schemas.microsoft.com/office/drawing/2014/main" id="{83FB107B-2900-4D63-7B18-D8078D993E67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41" name="Line 22">
          <a:extLst>
            <a:ext uri="{FF2B5EF4-FFF2-40B4-BE49-F238E27FC236}">
              <a16:creationId xmlns:a16="http://schemas.microsoft.com/office/drawing/2014/main" id="{1A25327E-B1D1-5102-7E54-218D287CBE6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42" name="Line 33">
          <a:extLst>
            <a:ext uri="{FF2B5EF4-FFF2-40B4-BE49-F238E27FC236}">
              <a16:creationId xmlns:a16="http://schemas.microsoft.com/office/drawing/2014/main" id="{840F34EA-0E2D-F30D-55D0-B5872EC3E8E9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43" name="Line 48">
          <a:extLst>
            <a:ext uri="{FF2B5EF4-FFF2-40B4-BE49-F238E27FC236}">
              <a16:creationId xmlns:a16="http://schemas.microsoft.com/office/drawing/2014/main" id="{F4E7536C-A250-BE22-6A47-9E60C833059C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44" name="Line 49">
          <a:extLst>
            <a:ext uri="{FF2B5EF4-FFF2-40B4-BE49-F238E27FC236}">
              <a16:creationId xmlns:a16="http://schemas.microsoft.com/office/drawing/2014/main" id="{12B072AC-3AB5-BC50-A49A-13380C5BF5E4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45" name="Line 22">
          <a:extLst>
            <a:ext uri="{FF2B5EF4-FFF2-40B4-BE49-F238E27FC236}">
              <a16:creationId xmlns:a16="http://schemas.microsoft.com/office/drawing/2014/main" id="{51508684-C317-7BEA-C008-D82DAB23CB56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46" name="Line 33">
          <a:extLst>
            <a:ext uri="{FF2B5EF4-FFF2-40B4-BE49-F238E27FC236}">
              <a16:creationId xmlns:a16="http://schemas.microsoft.com/office/drawing/2014/main" id="{1F9D4D0A-5E23-6169-7557-5368B94C4523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47" name="Line 48">
          <a:extLst>
            <a:ext uri="{FF2B5EF4-FFF2-40B4-BE49-F238E27FC236}">
              <a16:creationId xmlns:a16="http://schemas.microsoft.com/office/drawing/2014/main" id="{E116906F-DCCA-A10F-D674-02828512172F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48" name="Line 49">
          <a:extLst>
            <a:ext uri="{FF2B5EF4-FFF2-40B4-BE49-F238E27FC236}">
              <a16:creationId xmlns:a16="http://schemas.microsoft.com/office/drawing/2014/main" id="{06D2BE88-9EAB-935F-4E5C-E7A22D2E700D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49" name="Line 22">
          <a:extLst>
            <a:ext uri="{FF2B5EF4-FFF2-40B4-BE49-F238E27FC236}">
              <a16:creationId xmlns:a16="http://schemas.microsoft.com/office/drawing/2014/main" id="{22C975BA-960D-54C4-333C-FDD53DB3ABF1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50" name="Line 33">
          <a:extLst>
            <a:ext uri="{FF2B5EF4-FFF2-40B4-BE49-F238E27FC236}">
              <a16:creationId xmlns:a16="http://schemas.microsoft.com/office/drawing/2014/main" id="{C73DAD10-5311-A5C3-6CB3-D83118D31796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51" name="Line 48">
          <a:extLst>
            <a:ext uri="{FF2B5EF4-FFF2-40B4-BE49-F238E27FC236}">
              <a16:creationId xmlns:a16="http://schemas.microsoft.com/office/drawing/2014/main" id="{47D2BEFC-8EF3-E3A4-111C-99FB0C95ECA4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52" name="Line 49">
          <a:extLst>
            <a:ext uri="{FF2B5EF4-FFF2-40B4-BE49-F238E27FC236}">
              <a16:creationId xmlns:a16="http://schemas.microsoft.com/office/drawing/2014/main" id="{BE41A1F5-0CBB-9858-ACB9-C27D1F88CEE9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49853" name="Line 22">
          <a:extLst>
            <a:ext uri="{FF2B5EF4-FFF2-40B4-BE49-F238E27FC236}">
              <a16:creationId xmlns:a16="http://schemas.microsoft.com/office/drawing/2014/main" id="{5D0D678A-E2FD-6B90-0E40-C8A51BA4A7D3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49854" name="Line 33">
          <a:extLst>
            <a:ext uri="{FF2B5EF4-FFF2-40B4-BE49-F238E27FC236}">
              <a16:creationId xmlns:a16="http://schemas.microsoft.com/office/drawing/2014/main" id="{C1BB49C2-EE56-3459-B2AC-2A3B863805A8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49855" name="Line 48">
          <a:extLst>
            <a:ext uri="{FF2B5EF4-FFF2-40B4-BE49-F238E27FC236}">
              <a16:creationId xmlns:a16="http://schemas.microsoft.com/office/drawing/2014/main" id="{DC945EBC-203C-DFD5-95A8-4851BC7BAD3C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49856" name="Line 49">
          <a:extLst>
            <a:ext uri="{FF2B5EF4-FFF2-40B4-BE49-F238E27FC236}">
              <a16:creationId xmlns:a16="http://schemas.microsoft.com/office/drawing/2014/main" id="{4B923C96-B311-631F-6BB2-5750BC1BF50F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49857" name="Line 22">
          <a:extLst>
            <a:ext uri="{FF2B5EF4-FFF2-40B4-BE49-F238E27FC236}">
              <a16:creationId xmlns:a16="http://schemas.microsoft.com/office/drawing/2014/main" id="{AF0C6FFB-7927-55D4-F612-90EBB35D385D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49858" name="Line 33">
          <a:extLst>
            <a:ext uri="{FF2B5EF4-FFF2-40B4-BE49-F238E27FC236}">
              <a16:creationId xmlns:a16="http://schemas.microsoft.com/office/drawing/2014/main" id="{887C0D8F-2EC8-5CCE-1342-7DEC015FE8A4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49859" name="Line 48">
          <a:extLst>
            <a:ext uri="{FF2B5EF4-FFF2-40B4-BE49-F238E27FC236}">
              <a16:creationId xmlns:a16="http://schemas.microsoft.com/office/drawing/2014/main" id="{8A0635F9-AE34-A79D-F038-650417366AD6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49860" name="Line 49">
          <a:extLst>
            <a:ext uri="{FF2B5EF4-FFF2-40B4-BE49-F238E27FC236}">
              <a16:creationId xmlns:a16="http://schemas.microsoft.com/office/drawing/2014/main" id="{85B06B36-3E3E-CBEB-AE50-DBDF11259DE1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61" name="Line 22">
          <a:extLst>
            <a:ext uri="{FF2B5EF4-FFF2-40B4-BE49-F238E27FC236}">
              <a16:creationId xmlns:a16="http://schemas.microsoft.com/office/drawing/2014/main" id="{0EC4C433-A61E-00B7-4675-19BEE2AA00ED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62" name="Line 33">
          <a:extLst>
            <a:ext uri="{FF2B5EF4-FFF2-40B4-BE49-F238E27FC236}">
              <a16:creationId xmlns:a16="http://schemas.microsoft.com/office/drawing/2014/main" id="{BCE92193-087D-FB1F-A077-9475717EE670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63" name="Line 48">
          <a:extLst>
            <a:ext uri="{FF2B5EF4-FFF2-40B4-BE49-F238E27FC236}">
              <a16:creationId xmlns:a16="http://schemas.microsoft.com/office/drawing/2014/main" id="{B0C5F965-205C-2530-9B09-6151138F8981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64" name="Line 49">
          <a:extLst>
            <a:ext uri="{FF2B5EF4-FFF2-40B4-BE49-F238E27FC236}">
              <a16:creationId xmlns:a16="http://schemas.microsoft.com/office/drawing/2014/main" id="{825E0F31-2282-5604-1691-47810BA40EFE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65" name="Line 22">
          <a:extLst>
            <a:ext uri="{FF2B5EF4-FFF2-40B4-BE49-F238E27FC236}">
              <a16:creationId xmlns:a16="http://schemas.microsoft.com/office/drawing/2014/main" id="{FBC6BE5A-B765-2FCC-1E92-35B36AA55BB0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66" name="Line 33">
          <a:extLst>
            <a:ext uri="{FF2B5EF4-FFF2-40B4-BE49-F238E27FC236}">
              <a16:creationId xmlns:a16="http://schemas.microsoft.com/office/drawing/2014/main" id="{19DED0E0-F7E7-A0C2-2B5F-6C3F01BBB7E5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67" name="Line 48">
          <a:extLst>
            <a:ext uri="{FF2B5EF4-FFF2-40B4-BE49-F238E27FC236}">
              <a16:creationId xmlns:a16="http://schemas.microsoft.com/office/drawing/2014/main" id="{A179846A-1089-995C-F38D-2ACE97A6C68B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68" name="Line 49">
          <a:extLst>
            <a:ext uri="{FF2B5EF4-FFF2-40B4-BE49-F238E27FC236}">
              <a16:creationId xmlns:a16="http://schemas.microsoft.com/office/drawing/2014/main" id="{21ABD102-F9D1-B6B9-8630-69B70EDC86CC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69" name="Line 22">
          <a:extLst>
            <a:ext uri="{FF2B5EF4-FFF2-40B4-BE49-F238E27FC236}">
              <a16:creationId xmlns:a16="http://schemas.microsoft.com/office/drawing/2014/main" id="{CDEF8364-36D3-0BD1-829A-4515C9E92494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70" name="Line 33">
          <a:extLst>
            <a:ext uri="{FF2B5EF4-FFF2-40B4-BE49-F238E27FC236}">
              <a16:creationId xmlns:a16="http://schemas.microsoft.com/office/drawing/2014/main" id="{D0E7AE46-4214-1F93-44A1-DBEC43B77A83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71" name="Line 48">
          <a:extLst>
            <a:ext uri="{FF2B5EF4-FFF2-40B4-BE49-F238E27FC236}">
              <a16:creationId xmlns:a16="http://schemas.microsoft.com/office/drawing/2014/main" id="{E8A6BC7E-7C31-99E8-B9B4-A46FF725B5BC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72" name="Line 49">
          <a:extLst>
            <a:ext uri="{FF2B5EF4-FFF2-40B4-BE49-F238E27FC236}">
              <a16:creationId xmlns:a16="http://schemas.microsoft.com/office/drawing/2014/main" id="{1653C704-3180-2BFC-EAB5-50C44BB6246D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73" name="Line 22">
          <a:extLst>
            <a:ext uri="{FF2B5EF4-FFF2-40B4-BE49-F238E27FC236}">
              <a16:creationId xmlns:a16="http://schemas.microsoft.com/office/drawing/2014/main" id="{7CCC5791-3C7A-5C09-C1A6-6670E6DE0B95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74" name="Line 33">
          <a:extLst>
            <a:ext uri="{FF2B5EF4-FFF2-40B4-BE49-F238E27FC236}">
              <a16:creationId xmlns:a16="http://schemas.microsoft.com/office/drawing/2014/main" id="{CDEE4873-5518-37F4-518C-C461FE63A48B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75" name="Line 48">
          <a:extLst>
            <a:ext uri="{FF2B5EF4-FFF2-40B4-BE49-F238E27FC236}">
              <a16:creationId xmlns:a16="http://schemas.microsoft.com/office/drawing/2014/main" id="{78D739FD-22DD-B437-3899-FCDA1092311E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76" name="Line 49">
          <a:extLst>
            <a:ext uri="{FF2B5EF4-FFF2-40B4-BE49-F238E27FC236}">
              <a16:creationId xmlns:a16="http://schemas.microsoft.com/office/drawing/2014/main" id="{2A040267-300C-000F-B2E8-318629FD4F38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77" name="Line 22">
          <a:extLst>
            <a:ext uri="{FF2B5EF4-FFF2-40B4-BE49-F238E27FC236}">
              <a16:creationId xmlns:a16="http://schemas.microsoft.com/office/drawing/2014/main" id="{B7E2FF45-5DCC-C6F3-BCA6-AAEC8E78C965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78" name="Line 33">
          <a:extLst>
            <a:ext uri="{FF2B5EF4-FFF2-40B4-BE49-F238E27FC236}">
              <a16:creationId xmlns:a16="http://schemas.microsoft.com/office/drawing/2014/main" id="{F1E82EF7-FB2F-FEF0-43F3-D51966044C13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79" name="Line 48">
          <a:extLst>
            <a:ext uri="{FF2B5EF4-FFF2-40B4-BE49-F238E27FC236}">
              <a16:creationId xmlns:a16="http://schemas.microsoft.com/office/drawing/2014/main" id="{232DCC7C-FB25-4A38-F2CA-82D5B656E4E4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49880" name="Line 49">
          <a:extLst>
            <a:ext uri="{FF2B5EF4-FFF2-40B4-BE49-F238E27FC236}">
              <a16:creationId xmlns:a16="http://schemas.microsoft.com/office/drawing/2014/main" id="{482A2C7A-DB7F-98AC-54C7-E3E539E92B5B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881" name="Line 1">
          <a:extLst>
            <a:ext uri="{FF2B5EF4-FFF2-40B4-BE49-F238E27FC236}">
              <a16:creationId xmlns:a16="http://schemas.microsoft.com/office/drawing/2014/main" id="{22E3A1A9-1DE2-AB32-A4D4-4549AD46A6F2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882" name="Line 22">
          <a:extLst>
            <a:ext uri="{FF2B5EF4-FFF2-40B4-BE49-F238E27FC236}">
              <a16:creationId xmlns:a16="http://schemas.microsoft.com/office/drawing/2014/main" id="{C55503F7-A412-005C-B0C1-4F72E0EA3465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883" name="Line 33">
          <a:extLst>
            <a:ext uri="{FF2B5EF4-FFF2-40B4-BE49-F238E27FC236}">
              <a16:creationId xmlns:a16="http://schemas.microsoft.com/office/drawing/2014/main" id="{5473D646-7814-1C6A-CBF9-D380DC531F9E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884" name="Line 48">
          <a:extLst>
            <a:ext uri="{FF2B5EF4-FFF2-40B4-BE49-F238E27FC236}">
              <a16:creationId xmlns:a16="http://schemas.microsoft.com/office/drawing/2014/main" id="{C6E96077-59DB-5CA0-3BA2-94FB221C5E38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885" name="Line 49">
          <a:extLst>
            <a:ext uri="{FF2B5EF4-FFF2-40B4-BE49-F238E27FC236}">
              <a16:creationId xmlns:a16="http://schemas.microsoft.com/office/drawing/2014/main" id="{BE67F110-ADF3-1A74-2901-9ADD26837E89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86" name="Line 79">
          <a:extLst>
            <a:ext uri="{FF2B5EF4-FFF2-40B4-BE49-F238E27FC236}">
              <a16:creationId xmlns:a16="http://schemas.microsoft.com/office/drawing/2014/main" id="{AC6BAD5E-31D8-0DD2-CA37-5B04E04825F5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887" name="Line 80">
          <a:extLst>
            <a:ext uri="{FF2B5EF4-FFF2-40B4-BE49-F238E27FC236}">
              <a16:creationId xmlns:a16="http://schemas.microsoft.com/office/drawing/2014/main" id="{B8C234C3-6D60-D6D4-9A17-6F53ABF87C7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88" name="Line 81">
          <a:extLst>
            <a:ext uri="{FF2B5EF4-FFF2-40B4-BE49-F238E27FC236}">
              <a16:creationId xmlns:a16="http://schemas.microsoft.com/office/drawing/2014/main" id="{526069CD-40E6-3679-E63E-D5E4D182EB73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889" name="Line 82">
          <a:extLst>
            <a:ext uri="{FF2B5EF4-FFF2-40B4-BE49-F238E27FC236}">
              <a16:creationId xmlns:a16="http://schemas.microsoft.com/office/drawing/2014/main" id="{7BC9A17D-AE0F-3AB5-4B58-64FBBABCCDD8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890" name="Line 83">
          <a:extLst>
            <a:ext uri="{FF2B5EF4-FFF2-40B4-BE49-F238E27FC236}">
              <a16:creationId xmlns:a16="http://schemas.microsoft.com/office/drawing/2014/main" id="{784139D5-8E6F-4FF7-DA1F-0B6AC5C3DED3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891" name="Line 84">
          <a:extLst>
            <a:ext uri="{FF2B5EF4-FFF2-40B4-BE49-F238E27FC236}">
              <a16:creationId xmlns:a16="http://schemas.microsoft.com/office/drawing/2014/main" id="{48C164CE-8EB3-AD4C-1A31-5667DFAEC3BB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892" name="Line 85">
          <a:extLst>
            <a:ext uri="{FF2B5EF4-FFF2-40B4-BE49-F238E27FC236}">
              <a16:creationId xmlns:a16="http://schemas.microsoft.com/office/drawing/2014/main" id="{86960E93-EDAE-4AC7-F809-6B326E9E6E3A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893" name="Line 86">
          <a:extLst>
            <a:ext uri="{FF2B5EF4-FFF2-40B4-BE49-F238E27FC236}">
              <a16:creationId xmlns:a16="http://schemas.microsoft.com/office/drawing/2014/main" id="{D166A730-3FA0-B3E2-5172-EA25550B73C3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894" name="Line 87">
          <a:extLst>
            <a:ext uri="{FF2B5EF4-FFF2-40B4-BE49-F238E27FC236}">
              <a16:creationId xmlns:a16="http://schemas.microsoft.com/office/drawing/2014/main" id="{5665078E-6897-E589-2FE6-8C4AF0A5A564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895" name="Line 1">
          <a:extLst>
            <a:ext uri="{FF2B5EF4-FFF2-40B4-BE49-F238E27FC236}">
              <a16:creationId xmlns:a16="http://schemas.microsoft.com/office/drawing/2014/main" id="{FB30E56C-974A-6024-653D-082308465061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896" name="Line 22">
          <a:extLst>
            <a:ext uri="{FF2B5EF4-FFF2-40B4-BE49-F238E27FC236}">
              <a16:creationId xmlns:a16="http://schemas.microsoft.com/office/drawing/2014/main" id="{8A2ABDAF-3D04-3B35-6A6A-2AE6946C1558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897" name="Line 33">
          <a:extLst>
            <a:ext uri="{FF2B5EF4-FFF2-40B4-BE49-F238E27FC236}">
              <a16:creationId xmlns:a16="http://schemas.microsoft.com/office/drawing/2014/main" id="{7C59CDA8-C86D-E059-ADAA-0BAAFD3019FD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898" name="Line 48">
          <a:extLst>
            <a:ext uri="{FF2B5EF4-FFF2-40B4-BE49-F238E27FC236}">
              <a16:creationId xmlns:a16="http://schemas.microsoft.com/office/drawing/2014/main" id="{CE47C31A-4C24-0B07-C2FE-80531944FE7E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899" name="Line 49">
          <a:extLst>
            <a:ext uri="{FF2B5EF4-FFF2-40B4-BE49-F238E27FC236}">
              <a16:creationId xmlns:a16="http://schemas.microsoft.com/office/drawing/2014/main" id="{5A9880F8-049A-B794-B087-534127D420F9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00" name="Line 79">
          <a:extLst>
            <a:ext uri="{FF2B5EF4-FFF2-40B4-BE49-F238E27FC236}">
              <a16:creationId xmlns:a16="http://schemas.microsoft.com/office/drawing/2014/main" id="{614A3768-370B-93B0-C29C-DDDF823EAF5B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01" name="Line 80">
          <a:extLst>
            <a:ext uri="{FF2B5EF4-FFF2-40B4-BE49-F238E27FC236}">
              <a16:creationId xmlns:a16="http://schemas.microsoft.com/office/drawing/2014/main" id="{C4B8F3E3-653A-BFB0-173C-CB655CE8686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02" name="Line 81">
          <a:extLst>
            <a:ext uri="{FF2B5EF4-FFF2-40B4-BE49-F238E27FC236}">
              <a16:creationId xmlns:a16="http://schemas.microsoft.com/office/drawing/2014/main" id="{25DCE870-EE61-20DB-5448-1AF34C7A4AE7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03" name="Line 82">
          <a:extLst>
            <a:ext uri="{FF2B5EF4-FFF2-40B4-BE49-F238E27FC236}">
              <a16:creationId xmlns:a16="http://schemas.microsoft.com/office/drawing/2014/main" id="{884E13AE-BA08-4AC8-B6FC-D834C2BC0AAC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04" name="Line 83">
          <a:extLst>
            <a:ext uri="{FF2B5EF4-FFF2-40B4-BE49-F238E27FC236}">
              <a16:creationId xmlns:a16="http://schemas.microsoft.com/office/drawing/2014/main" id="{8B8BEF37-BB56-79FC-3F1A-3FC42DEDB16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05" name="Line 84">
          <a:extLst>
            <a:ext uri="{FF2B5EF4-FFF2-40B4-BE49-F238E27FC236}">
              <a16:creationId xmlns:a16="http://schemas.microsoft.com/office/drawing/2014/main" id="{E46C4E3B-C40D-B275-8B02-09E5398B0E20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06" name="Line 85">
          <a:extLst>
            <a:ext uri="{FF2B5EF4-FFF2-40B4-BE49-F238E27FC236}">
              <a16:creationId xmlns:a16="http://schemas.microsoft.com/office/drawing/2014/main" id="{62A38CF1-4171-19CE-0F3D-231DD99B905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07" name="Line 86">
          <a:extLst>
            <a:ext uri="{FF2B5EF4-FFF2-40B4-BE49-F238E27FC236}">
              <a16:creationId xmlns:a16="http://schemas.microsoft.com/office/drawing/2014/main" id="{1A39F502-8D47-6D83-F13A-1ACE40E35E0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08" name="Line 87">
          <a:extLst>
            <a:ext uri="{FF2B5EF4-FFF2-40B4-BE49-F238E27FC236}">
              <a16:creationId xmlns:a16="http://schemas.microsoft.com/office/drawing/2014/main" id="{BCC0A87C-8085-4B4C-4B53-6B2728895F3C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909" name="Line 1">
          <a:extLst>
            <a:ext uri="{FF2B5EF4-FFF2-40B4-BE49-F238E27FC236}">
              <a16:creationId xmlns:a16="http://schemas.microsoft.com/office/drawing/2014/main" id="{A636A2AE-112F-16F2-249C-B7DEF7137B08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10" name="Line 22">
          <a:extLst>
            <a:ext uri="{FF2B5EF4-FFF2-40B4-BE49-F238E27FC236}">
              <a16:creationId xmlns:a16="http://schemas.microsoft.com/office/drawing/2014/main" id="{EF0B5A54-7C62-AA4C-D1A0-74E55D39741C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11" name="Line 33">
          <a:extLst>
            <a:ext uri="{FF2B5EF4-FFF2-40B4-BE49-F238E27FC236}">
              <a16:creationId xmlns:a16="http://schemas.microsoft.com/office/drawing/2014/main" id="{11B837B8-B4C4-61DE-4D79-378D45A71805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12" name="Line 48">
          <a:extLst>
            <a:ext uri="{FF2B5EF4-FFF2-40B4-BE49-F238E27FC236}">
              <a16:creationId xmlns:a16="http://schemas.microsoft.com/office/drawing/2014/main" id="{DDDDAF8B-2248-0DF9-8284-64D2B0B57971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13" name="Line 49">
          <a:extLst>
            <a:ext uri="{FF2B5EF4-FFF2-40B4-BE49-F238E27FC236}">
              <a16:creationId xmlns:a16="http://schemas.microsoft.com/office/drawing/2014/main" id="{542CD41C-77D0-9AA1-D41E-8A03DB7C582C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14" name="Line 79">
          <a:extLst>
            <a:ext uri="{FF2B5EF4-FFF2-40B4-BE49-F238E27FC236}">
              <a16:creationId xmlns:a16="http://schemas.microsoft.com/office/drawing/2014/main" id="{BCBCC9EE-935C-F515-ADDB-2FFB3A19B502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15" name="Line 80">
          <a:extLst>
            <a:ext uri="{FF2B5EF4-FFF2-40B4-BE49-F238E27FC236}">
              <a16:creationId xmlns:a16="http://schemas.microsoft.com/office/drawing/2014/main" id="{FEF673A3-2B8F-2BCC-E01A-93F2CD25BC7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16" name="Line 81">
          <a:extLst>
            <a:ext uri="{FF2B5EF4-FFF2-40B4-BE49-F238E27FC236}">
              <a16:creationId xmlns:a16="http://schemas.microsoft.com/office/drawing/2014/main" id="{7B3EEAA3-1E2D-48A6-C72D-8728788EF254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17" name="Line 82">
          <a:extLst>
            <a:ext uri="{FF2B5EF4-FFF2-40B4-BE49-F238E27FC236}">
              <a16:creationId xmlns:a16="http://schemas.microsoft.com/office/drawing/2014/main" id="{4AE629F5-901B-D708-D49B-37FCD53CC262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18" name="Line 83">
          <a:extLst>
            <a:ext uri="{FF2B5EF4-FFF2-40B4-BE49-F238E27FC236}">
              <a16:creationId xmlns:a16="http://schemas.microsoft.com/office/drawing/2014/main" id="{F2D8553D-3C44-73F4-BB7F-1541B8ADC704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19" name="Line 84">
          <a:extLst>
            <a:ext uri="{FF2B5EF4-FFF2-40B4-BE49-F238E27FC236}">
              <a16:creationId xmlns:a16="http://schemas.microsoft.com/office/drawing/2014/main" id="{F3CAD7CC-6BB9-C9DA-8EF4-38BC203FACA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20" name="Line 85">
          <a:extLst>
            <a:ext uri="{FF2B5EF4-FFF2-40B4-BE49-F238E27FC236}">
              <a16:creationId xmlns:a16="http://schemas.microsoft.com/office/drawing/2014/main" id="{E23B3BC1-F013-9529-46D2-6F22F164389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21" name="Line 86">
          <a:extLst>
            <a:ext uri="{FF2B5EF4-FFF2-40B4-BE49-F238E27FC236}">
              <a16:creationId xmlns:a16="http://schemas.microsoft.com/office/drawing/2014/main" id="{87EAF941-7176-50F3-0952-07392C0D34A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22" name="Line 87">
          <a:extLst>
            <a:ext uri="{FF2B5EF4-FFF2-40B4-BE49-F238E27FC236}">
              <a16:creationId xmlns:a16="http://schemas.microsoft.com/office/drawing/2014/main" id="{849014AD-D2B0-CF64-1F82-79742DB49D7B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923" name="Line 1">
          <a:extLst>
            <a:ext uri="{FF2B5EF4-FFF2-40B4-BE49-F238E27FC236}">
              <a16:creationId xmlns:a16="http://schemas.microsoft.com/office/drawing/2014/main" id="{AAF01AB8-0106-4505-C546-8DFE78B5AE60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24" name="Line 22">
          <a:extLst>
            <a:ext uri="{FF2B5EF4-FFF2-40B4-BE49-F238E27FC236}">
              <a16:creationId xmlns:a16="http://schemas.microsoft.com/office/drawing/2014/main" id="{257A6741-73CC-4A12-ADDB-8FAE58081FC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25" name="Line 33">
          <a:extLst>
            <a:ext uri="{FF2B5EF4-FFF2-40B4-BE49-F238E27FC236}">
              <a16:creationId xmlns:a16="http://schemas.microsoft.com/office/drawing/2014/main" id="{B59533CC-7063-DE6F-DFD2-2EB356D60F5A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26" name="Line 48">
          <a:extLst>
            <a:ext uri="{FF2B5EF4-FFF2-40B4-BE49-F238E27FC236}">
              <a16:creationId xmlns:a16="http://schemas.microsoft.com/office/drawing/2014/main" id="{C3F681A4-BCA9-642B-88B0-75FE87491EAF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27" name="Line 49">
          <a:extLst>
            <a:ext uri="{FF2B5EF4-FFF2-40B4-BE49-F238E27FC236}">
              <a16:creationId xmlns:a16="http://schemas.microsoft.com/office/drawing/2014/main" id="{5B777650-88A2-70A3-D9E5-57509DD1E6D0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28" name="Line 79">
          <a:extLst>
            <a:ext uri="{FF2B5EF4-FFF2-40B4-BE49-F238E27FC236}">
              <a16:creationId xmlns:a16="http://schemas.microsoft.com/office/drawing/2014/main" id="{D544BA3A-E249-3DE8-0841-C376153D4190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29" name="Line 80">
          <a:extLst>
            <a:ext uri="{FF2B5EF4-FFF2-40B4-BE49-F238E27FC236}">
              <a16:creationId xmlns:a16="http://schemas.microsoft.com/office/drawing/2014/main" id="{D1098C82-E0A0-8E25-A61B-59E9B7DC2A67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30" name="Line 81">
          <a:extLst>
            <a:ext uri="{FF2B5EF4-FFF2-40B4-BE49-F238E27FC236}">
              <a16:creationId xmlns:a16="http://schemas.microsoft.com/office/drawing/2014/main" id="{C3071C48-19B5-C33B-DA91-93879554EEB5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31" name="Line 82">
          <a:extLst>
            <a:ext uri="{FF2B5EF4-FFF2-40B4-BE49-F238E27FC236}">
              <a16:creationId xmlns:a16="http://schemas.microsoft.com/office/drawing/2014/main" id="{321D2324-429C-663D-621E-37F28DE74C6B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32" name="Line 83">
          <a:extLst>
            <a:ext uri="{FF2B5EF4-FFF2-40B4-BE49-F238E27FC236}">
              <a16:creationId xmlns:a16="http://schemas.microsoft.com/office/drawing/2014/main" id="{59BD70C0-0BC7-608C-8CA8-9FBAB6C0221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33" name="Line 84">
          <a:extLst>
            <a:ext uri="{FF2B5EF4-FFF2-40B4-BE49-F238E27FC236}">
              <a16:creationId xmlns:a16="http://schemas.microsoft.com/office/drawing/2014/main" id="{864D688C-B6E4-C8C0-1031-11C7C22B835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34" name="Line 85">
          <a:extLst>
            <a:ext uri="{FF2B5EF4-FFF2-40B4-BE49-F238E27FC236}">
              <a16:creationId xmlns:a16="http://schemas.microsoft.com/office/drawing/2014/main" id="{7E36B9A1-D17F-CC2D-55CB-04AC61E9512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35" name="Line 86">
          <a:extLst>
            <a:ext uri="{FF2B5EF4-FFF2-40B4-BE49-F238E27FC236}">
              <a16:creationId xmlns:a16="http://schemas.microsoft.com/office/drawing/2014/main" id="{E9FDEF4C-07B3-2CF9-89CA-92EAF6450BE0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36" name="Line 87">
          <a:extLst>
            <a:ext uri="{FF2B5EF4-FFF2-40B4-BE49-F238E27FC236}">
              <a16:creationId xmlns:a16="http://schemas.microsoft.com/office/drawing/2014/main" id="{40A7F772-9719-4EE5-2EAD-7333A6D57BA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937" name="Line 1">
          <a:extLst>
            <a:ext uri="{FF2B5EF4-FFF2-40B4-BE49-F238E27FC236}">
              <a16:creationId xmlns:a16="http://schemas.microsoft.com/office/drawing/2014/main" id="{B68F4FE2-2C96-F34B-8636-ABD4D0CE6346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38" name="Line 22">
          <a:extLst>
            <a:ext uri="{FF2B5EF4-FFF2-40B4-BE49-F238E27FC236}">
              <a16:creationId xmlns:a16="http://schemas.microsoft.com/office/drawing/2014/main" id="{E337C6A6-4673-5E62-7CE0-CE7FBAE3FA2F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39" name="Line 33">
          <a:extLst>
            <a:ext uri="{FF2B5EF4-FFF2-40B4-BE49-F238E27FC236}">
              <a16:creationId xmlns:a16="http://schemas.microsoft.com/office/drawing/2014/main" id="{D55F5B02-93A2-4780-D52B-696E124C0035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40" name="Line 48">
          <a:extLst>
            <a:ext uri="{FF2B5EF4-FFF2-40B4-BE49-F238E27FC236}">
              <a16:creationId xmlns:a16="http://schemas.microsoft.com/office/drawing/2014/main" id="{C135F01E-36A9-E23F-474B-FB3ECD7A3D6D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41" name="Line 49">
          <a:extLst>
            <a:ext uri="{FF2B5EF4-FFF2-40B4-BE49-F238E27FC236}">
              <a16:creationId xmlns:a16="http://schemas.microsoft.com/office/drawing/2014/main" id="{B33006EE-DC59-BF16-3196-981D65082001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42" name="Line 79">
          <a:extLst>
            <a:ext uri="{FF2B5EF4-FFF2-40B4-BE49-F238E27FC236}">
              <a16:creationId xmlns:a16="http://schemas.microsoft.com/office/drawing/2014/main" id="{1785A4CB-F4F2-C25B-A648-306E7C6ECB49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43" name="Line 80">
          <a:extLst>
            <a:ext uri="{FF2B5EF4-FFF2-40B4-BE49-F238E27FC236}">
              <a16:creationId xmlns:a16="http://schemas.microsoft.com/office/drawing/2014/main" id="{B6CEB258-FD0A-00A6-98E6-A5897D33718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44" name="Line 81">
          <a:extLst>
            <a:ext uri="{FF2B5EF4-FFF2-40B4-BE49-F238E27FC236}">
              <a16:creationId xmlns:a16="http://schemas.microsoft.com/office/drawing/2014/main" id="{C4421D87-FAB5-9D9E-839E-85B1A4D8B0B8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45" name="Line 82">
          <a:extLst>
            <a:ext uri="{FF2B5EF4-FFF2-40B4-BE49-F238E27FC236}">
              <a16:creationId xmlns:a16="http://schemas.microsoft.com/office/drawing/2014/main" id="{0EFA2520-B159-4369-E102-0DB0134F0DCC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46" name="Line 83">
          <a:extLst>
            <a:ext uri="{FF2B5EF4-FFF2-40B4-BE49-F238E27FC236}">
              <a16:creationId xmlns:a16="http://schemas.microsoft.com/office/drawing/2014/main" id="{6CBE5FCB-47CC-A182-7647-D5C32A225C7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47" name="Line 84">
          <a:extLst>
            <a:ext uri="{FF2B5EF4-FFF2-40B4-BE49-F238E27FC236}">
              <a16:creationId xmlns:a16="http://schemas.microsoft.com/office/drawing/2014/main" id="{17CCF64D-5C38-1B78-07F5-EFA065F1416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48" name="Line 85">
          <a:extLst>
            <a:ext uri="{FF2B5EF4-FFF2-40B4-BE49-F238E27FC236}">
              <a16:creationId xmlns:a16="http://schemas.microsoft.com/office/drawing/2014/main" id="{B61F60D6-BE8F-907F-1748-B9568295F3FE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49" name="Line 86">
          <a:extLst>
            <a:ext uri="{FF2B5EF4-FFF2-40B4-BE49-F238E27FC236}">
              <a16:creationId xmlns:a16="http://schemas.microsoft.com/office/drawing/2014/main" id="{DBD11E3F-8721-DEED-7360-22A2A64371BE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50" name="Line 87">
          <a:extLst>
            <a:ext uri="{FF2B5EF4-FFF2-40B4-BE49-F238E27FC236}">
              <a16:creationId xmlns:a16="http://schemas.microsoft.com/office/drawing/2014/main" id="{63466002-141C-B954-BC16-E7DD616C2B8A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951" name="Line 1">
          <a:extLst>
            <a:ext uri="{FF2B5EF4-FFF2-40B4-BE49-F238E27FC236}">
              <a16:creationId xmlns:a16="http://schemas.microsoft.com/office/drawing/2014/main" id="{C5711FD4-FECD-9535-7BC6-8E885EE25397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52" name="Line 22">
          <a:extLst>
            <a:ext uri="{FF2B5EF4-FFF2-40B4-BE49-F238E27FC236}">
              <a16:creationId xmlns:a16="http://schemas.microsoft.com/office/drawing/2014/main" id="{5B8287DC-B803-7390-0ADD-EA021C1ACD0D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53" name="Line 33">
          <a:extLst>
            <a:ext uri="{FF2B5EF4-FFF2-40B4-BE49-F238E27FC236}">
              <a16:creationId xmlns:a16="http://schemas.microsoft.com/office/drawing/2014/main" id="{C40ECE9D-8149-AFFE-18AD-A42C77165488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54" name="Line 48">
          <a:extLst>
            <a:ext uri="{FF2B5EF4-FFF2-40B4-BE49-F238E27FC236}">
              <a16:creationId xmlns:a16="http://schemas.microsoft.com/office/drawing/2014/main" id="{9D4A1285-3EFD-732E-4B4D-F9505809BD65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55" name="Line 49">
          <a:extLst>
            <a:ext uri="{FF2B5EF4-FFF2-40B4-BE49-F238E27FC236}">
              <a16:creationId xmlns:a16="http://schemas.microsoft.com/office/drawing/2014/main" id="{BBF86CD2-115D-01AE-8D61-94FC7F4D5768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56" name="Line 79">
          <a:extLst>
            <a:ext uri="{FF2B5EF4-FFF2-40B4-BE49-F238E27FC236}">
              <a16:creationId xmlns:a16="http://schemas.microsoft.com/office/drawing/2014/main" id="{6012CBCA-6DAF-AEF7-C113-D6503916D8CF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57" name="Line 80">
          <a:extLst>
            <a:ext uri="{FF2B5EF4-FFF2-40B4-BE49-F238E27FC236}">
              <a16:creationId xmlns:a16="http://schemas.microsoft.com/office/drawing/2014/main" id="{CBC429C4-9157-47C4-CACE-6FCD83115CC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58" name="Line 81">
          <a:extLst>
            <a:ext uri="{FF2B5EF4-FFF2-40B4-BE49-F238E27FC236}">
              <a16:creationId xmlns:a16="http://schemas.microsoft.com/office/drawing/2014/main" id="{1243657E-7904-C115-ABED-9F8A4CFD0EC4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59" name="Line 82">
          <a:extLst>
            <a:ext uri="{FF2B5EF4-FFF2-40B4-BE49-F238E27FC236}">
              <a16:creationId xmlns:a16="http://schemas.microsoft.com/office/drawing/2014/main" id="{22658FD5-3EAC-A7D0-EAFA-472A55FF88BE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60" name="Line 83">
          <a:extLst>
            <a:ext uri="{FF2B5EF4-FFF2-40B4-BE49-F238E27FC236}">
              <a16:creationId xmlns:a16="http://schemas.microsoft.com/office/drawing/2014/main" id="{0CC213F3-EBBE-B7BB-E5C8-CE5D02B87F0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61" name="Line 84">
          <a:extLst>
            <a:ext uri="{FF2B5EF4-FFF2-40B4-BE49-F238E27FC236}">
              <a16:creationId xmlns:a16="http://schemas.microsoft.com/office/drawing/2014/main" id="{C6FB89D6-1AA2-23AB-3C72-945ED9CE3B2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62" name="Line 85">
          <a:extLst>
            <a:ext uri="{FF2B5EF4-FFF2-40B4-BE49-F238E27FC236}">
              <a16:creationId xmlns:a16="http://schemas.microsoft.com/office/drawing/2014/main" id="{A4F2D354-5E3F-1D6A-3707-68AACFADD35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63" name="Line 86">
          <a:extLst>
            <a:ext uri="{FF2B5EF4-FFF2-40B4-BE49-F238E27FC236}">
              <a16:creationId xmlns:a16="http://schemas.microsoft.com/office/drawing/2014/main" id="{7DAD4249-6F2A-8766-104D-25883B97A89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64" name="Line 87">
          <a:extLst>
            <a:ext uri="{FF2B5EF4-FFF2-40B4-BE49-F238E27FC236}">
              <a16:creationId xmlns:a16="http://schemas.microsoft.com/office/drawing/2014/main" id="{2DA79A7F-C33E-3595-AD79-324AF751A002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965" name="Line 1">
          <a:extLst>
            <a:ext uri="{FF2B5EF4-FFF2-40B4-BE49-F238E27FC236}">
              <a16:creationId xmlns:a16="http://schemas.microsoft.com/office/drawing/2014/main" id="{2BFE284C-EFE8-F7C8-321A-D1D09FC6BE72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66" name="Line 22">
          <a:extLst>
            <a:ext uri="{FF2B5EF4-FFF2-40B4-BE49-F238E27FC236}">
              <a16:creationId xmlns:a16="http://schemas.microsoft.com/office/drawing/2014/main" id="{3B6A0B80-06EF-F7C1-5CFA-7D845A9EA7CF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67" name="Line 33">
          <a:extLst>
            <a:ext uri="{FF2B5EF4-FFF2-40B4-BE49-F238E27FC236}">
              <a16:creationId xmlns:a16="http://schemas.microsoft.com/office/drawing/2014/main" id="{10C763DA-5B97-43E6-AA5E-9F513ACC7CA6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68" name="Line 48">
          <a:extLst>
            <a:ext uri="{FF2B5EF4-FFF2-40B4-BE49-F238E27FC236}">
              <a16:creationId xmlns:a16="http://schemas.microsoft.com/office/drawing/2014/main" id="{E247F9CF-C18E-AB1E-8D55-3E8D97FEC3AC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49969" name="Line 49">
          <a:extLst>
            <a:ext uri="{FF2B5EF4-FFF2-40B4-BE49-F238E27FC236}">
              <a16:creationId xmlns:a16="http://schemas.microsoft.com/office/drawing/2014/main" id="{BD6E216E-82C2-02F8-94B7-76CC2AE5785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70" name="Line 79">
          <a:extLst>
            <a:ext uri="{FF2B5EF4-FFF2-40B4-BE49-F238E27FC236}">
              <a16:creationId xmlns:a16="http://schemas.microsoft.com/office/drawing/2014/main" id="{A250501A-040A-1311-24F6-8A28989D2A79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71" name="Line 80">
          <a:extLst>
            <a:ext uri="{FF2B5EF4-FFF2-40B4-BE49-F238E27FC236}">
              <a16:creationId xmlns:a16="http://schemas.microsoft.com/office/drawing/2014/main" id="{8FB30730-E0ED-D642-4B98-E5F63A37C83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72" name="Line 81">
          <a:extLst>
            <a:ext uri="{FF2B5EF4-FFF2-40B4-BE49-F238E27FC236}">
              <a16:creationId xmlns:a16="http://schemas.microsoft.com/office/drawing/2014/main" id="{E110F4C1-9346-E29A-09E6-5A6B9F9854E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73" name="Line 82">
          <a:extLst>
            <a:ext uri="{FF2B5EF4-FFF2-40B4-BE49-F238E27FC236}">
              <a16:creationId xmlns:a16="http://schemas.microsoft.com/office/drawing/2014/main" id="{ADC53286-529A-56FB-0126-2FBB44265538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74" name="Line 83">
          <a:extLst>
            <a:ext uri="{FF2B5EF4-FFF2-40B4-BE49-F238E27FC236}">
              <a16:creationId xmlns:a16="http://schemas.microsoft.com/office/drawing/2014/main" id="{D925380A-D8F7-A673-E492-F1F0136318B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75" name="Line 84">
          <a:extLst>
            <a:ext uri="{FF2B5EF4-FFF2-40B4-BE49-F238E27FC236}">
              <a16:creationId xmlns:a16="http://schemas.microsoft.com/office/drawing/2014/main" id="{6FC7A9B2-C7C8-3D5C-CB19-ED70078073E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76" name="Line 85">
          <a:extLst>
            <a:ext uri="{FF2B5EF4-FFF2-40B4-BE49-F238E27FC236}">
              <a16:creationId xmlns:a16="http://schemas.microsoft.com/office/drawing/2014/main" id="{B69F1DC5-9898-1585-ADF5-C67BBAB2C7C0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77" name="Line 86">
          <a:extLst>
            <a:ext uri="{FF2B5EF4-FFF2-40B4-BE49-F238E27FC236}">
              <a16:creationId xmlns:a16="http://schemas.microsoft.com/office/drawing/2014/main" id="{CECAD68D-10F3-5C86-BD0E-12B87761FAF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78" name="Line 87">
          <a:extLst>
            <a:ext uri="{FF2B5EF4-FFF2-40B4-BE49-F238E27FC236}">
              <a16:creationId xmlns:a16="http://schemas.microsoft.com/office/drawing/2014/main" id="{81DFE233-082B-6124-BFD4-7CC188DA213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979" name="Line 1">
          <a:extLst>
            <a:ext uri="{FF2B5EF4-FFF2-40B4-BE49-F238E27FC236}">
              <a16:creationId xmlns:a16="http://schemas.microsoft.com/office/drawing/2014/main" id="{A5848A6E-FE18-2964-2058-4A1891AB44B8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980" name="Line 22">
          <a:extLst>
            <a:ext uri="{FF2B5EF4-FFF2-40B4-BE49-F238E27FC236}">
              <a16:creationId xmlns:a16="http://schemas.microsoft.com/office/drawing/2014/main" id="{E85D3305-6CA0-B1AD-BE4C-8EF41C9C9D48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981" name="Line 33">
          <a:extLst>
            <a:ext uri="{FF2B5EF4-FFF2-40B4-BE49-F238E27FC236}">
              <a16:creationId xmlns:a16="http://schemas.microsoft.com/office/drawing/2014/main" id="{E9233D21-0866-AA2D-6ADF-B75286504FC6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982" name="Line 48">
          <a:extLst>
            <a:ext uri="{FF2B5EF4-FFF2-40B4-BE49-F238E27FC236}">
              <a16:creationId xmlns:a16="http://schemas.microsoft.com/office/drawing/2014/main" id="{42992383-0C07-8719-51CD-6D9248A11D6F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983" name="Line 49">
          <a:extLst>
            <a:ext uri="{FF2B5EF4-FFF2-40B4-BE49-F238E27FC236}">
              <a16:creationId xmlns:a16="http://schemas.microsoft.com/office/drawing/2014/main" id="{7DCE9BC8-4684-ADB1-7F62-9356840181CE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84" name="Line 79">
          <a:extLst>
            <a:ext uri="{FF2B5EF4-FFF2-40B4-BE49-F238E27FC236}">
              <a16:creationId xmlns:a16="http://schemas.microsoft.com/office/drawing/2014/main" id="{6FD3538E-8F7C-C5B8-C2D8-7F87CD5F1780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85" name="Line 80">
          <a:extLst>
            <a:ext uri="{FF2B5EF4-FFF2-40B4-BE49-F238E27FC236}">
              <a16:creationId xmlns:a16="http://schemas.microsoft.com/office/drawing/2014/main" id="{4EA3DFF8-1655-0274-A4CB-586B61A92C74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86" name="Line 81">
          <a:extLst>
            <a:ext uri="{FF2B5EF4-FFF2-40B4-BE49-F238E27FC236}">
              <a16:creationId xmlns:a16="http://schemas.microsoft.com/office/drawing/2014/main" id="{BF963C0E-3C72-794A-890D-143A103C89C7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87" name="Line 82">
          <a:extLst>
            <a:ext uri="{FF2B5EF4-FFF2-40B4-BE49-F238E27FC236}">
              <a16:creationId xmlns:a16="http://schemas.microsoft.com/office/drawing/2014/main" id="{569F1BF0-A99D-D8BB-8954-C445B1A44F97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88" name="Line 83">
          <a:extLst>
            <a:ext uri="{FF2B5EF4-FFF2-40B4-BE49-F238E27FC236}">
              <a16:creationId xmlns:a16="http://schemas.microsoft.com/office/drawing/2014/main" id="{7E99DB43-CE05-5D57-3634-4C97509BB04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89" name="Line 84">
          <a:extLst>
            <a:ext uri="{FF2B5EF4-FFF2-40B4-BE49-F238E27FC236}">
              <a16:creationId xmlns:a16="http://schemas.microsoft.com/office/drawing/2014/main" id="{EF9CF482-1442-E276-3C43-948EB14A3E4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90" name="Line 85">
          <a:extLst>
            <a:ext uri="{FF2B5EF4-FFF2-40B4-BE49-F238E27FC236}">
              <a16:creationId xmlns:a16="http://schemas.microsoft.com/office/drawing/2014/main" id="{090A4B9D-A836-BFCF-5F97-36F46EE40F43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91" name="Line 86">
          <a:extLst>
            <a:ext uri="{FF2B5EF4-FFF2-40B4-BE49-F238E27FC236}">
              <a16:creationId xmlns:a16="http://schemas.microsoft.com/office/drawing/2014/main" id="{546767CD-0DCE-9961-41CF-9614B332BD9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92" name="Line 87">
          <a:extLst>
            <a:ext uri="{FF2B5EF4-FFF2-40B4-BE49-F238E27FC236}">
              <a16:creationId xmlns:a16="http://schemas.microsoft.com/office/drawing/2014/main" id="{DD609A24-1E4A-0058-CC7A-788F2287FCD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49993" name="Line 1">
          <a:extLst>
            <a:ext uri="{FF2B5EF4-FFF2-40B4-BE49-F238E27FC236}">
              <a16:creationId xmlns:a16="http://schemas.microsoft.com/office/drawing/2014/main" id="{A60F6A28-6CA1-2651-94CD-9E539FBDA532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994" name="Line 22">
          <a:extLst>
            <a:ext uri="{FF2B5EF4-FFF2-40B4-BE49-F238E27FC236}">
              <a16:creationId xmlns:a16="http://schemas.microsoft.com/office/drawing/2014/main" id="{362AAE16-C332-1A3B-A96C-CF779490F1BE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995" name="Line 33">
          <a:extLst>
            <a:ext uri="{FF2B5EF4-FFF2-40B4-BE49-F238E27FC236}">
              <a16:creationId xmlns:a16="http://schemas.microsoft.com/office/drawing/2014/main" id="{53D22458-D88A-EEDD-AC44-6E2225B2D07E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996" name="Line 48">
          <a:extLst>
            <a:ext uri="{FF2B5EF4-FFF2-40B4-BE49-F238E27FC236}">
              <a16:creationId xmlns:a16="http://schemas.microsoft.com/office/drawing/2014/main" id="{E981A294-8F45-0270-3748-B15F28EF10E5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49997" name="Line 49">
          <a:extLst>
            <a:ext uri="{FF2B5EF4-FFF2-40B4-BE49-F238E27FC236}">
              <a16:creationId xmlns:a16="http://schemas.microsoft.com/office/drawing/2014/main" id="{368031CE-D4D4-C3FC-8C60-FFEEB1DDDA76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49998" name="Line 79">
          <a:extLst>
            <a:ext uri="{FF2B5EF4-FFF2-40B4-BE49-F238E27FC236}">
              <a16:creationId xmlns:a16="http://schemas.microsoft.com/office/drawing/2014/main" id="{43FD6CD0-A498-7BE6-AFD2-79522AA2092B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49999" name="Line 80">
          <a:extLst>
            <a:ext uri="{FF2B5EF4-FFF2-40B4-BE49-F238E27FC236}">
              <a16:creationId xmlns:a16="http://schemas.microsoft.com/office/drawing/2014/main" id="{9ED07FAC-38DB-A14D-4A04-0E36371262D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00" name="Line 81">
          <a:extLst>
            <a:ext uri="{FF2B5EF4-FFF2-40B4-BE49-F238E27FC236}">
              <a16:creationId xmlns:a16="http://schemas.microsoft.com/office/drawing/2014/main" id="{BFA1E031-B5CD-B460-F662-ED953B8410BF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01" name="Line 82">
          <a:extLst>
            <a:ext uri="{FF2B5EF4-FFF2-40B4-BE49-F238E27FC236}">
              <a16:creationId xmlns:a16="http://schemas.microsoft.com/office/drawing/2014/main" id="{6BCA6E22-7F6C-5567-A1FC-2571DC2758CB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02" name="Line 83">
          <a:extLst>
            <a:ext uri="{FF2B5EF4-FFF2-40B4-BE49-F238E27FC236}">
              <a16:creationId xmlns:a16="http://schemas.microsoft.com/office/drawing/2014/main" id="{7E88D51C-2C2E-BC99-1963-B4D0C17463F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03" name="Line 84">
          <a:extLst>
            <a:ext uri="{FF2B5EF4-FFF2-40B4-BE49-F238E27FC236}">
              <a16:creationId xmlns:a16="http://schemas.microsoft.com/office/drawing/2014/main" id="{5D9941F8-0A2D-B7B4-4A28-EF1C631A440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04" name="Line 85">
          <a:extLst>
            <a:ext uri="{FF2B5EF4-FFF2-40B4-BE49-F238E27FC236}">
              <a16:creationId xmlns:a16="http://schemas.microsoft.com/office/drawing/2014/main" id="{688A3FD2-17A1-053B-C9F3-36A3F7B484D4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05" name="Line 86">
          <a:extLst>
            <a:ext uri="{FF2B5EF4-FFF2-40B4-BE49-F238E27FC236}">
              <a16:creationId xmlns:a16="http://schemas.microsoft.com/office/drawing/2014/main" id="{2B3A5CEB-1046-70E1-84FE-4488547FE792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06" name="Line 87">
          <a:extLst>
            <a:ext uri="{FF2B5EF4-FFF2-40B4-BE49-F238E27FC236}">
              <a16:creationId xmlns:a16="http://schemas.microsoft.com/office/drawing/2014/main" id="{23657CCE-8A1B-A398-22C6-1E224ECE80F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50007" name="Line 1">
          <a:extLst>
            <a:ext uri="{FF2B5EF4-FFF2-40B4-BE49-F238E27FC236}">
              <a16:creationId xmlns:a16="http://schemas.microsoft.com/office/drawing/2014/main" id="{C41075A8-7634-8104-AE14-74CFF8C7D5B4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08" name="Line 22">
          <a:extLst>
            <a:ext uri="{FF2B5EF4-FFF2-40B4-BE49-F238E27FC236}">
              <a16:creationId xmlns:a16="http://schemas.microsoft.com/office/drawing/2014/main" id="{F98D79F0-8FA9-3BE9-564F-4FC055DC93C0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09" name="Line 33">
          <a:extLst>
            <a:ext uri="{FF2B5EF4-FFF2-40B4-BE49-F238E27FC236}">
              <a16:creationId xmlns:a16="http://schemas.microsoft.com/office/drawing/2014/main" id="{DDDCDD7B-3956-B465-E487-EC877D4E204A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10" name="Line 48">
          <a:extLst>
            <a:ext uri="{FF2B5EF4-FFF2-40B4-BE49-F238E27FC236}">
              <a16:creationId xmlns:a16="http://schemas.microsoft.com/office/drawing/2014/main" id="{C7BD3744-14F2-A38A-1F44-B850584419E1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11" name="Line 49">
          <a:extLst>
            <a:ext uri="{FF2B5EF4-FFF2-40B4-BE49-F238E27FC236}">
              <a16:creationId xmlns:a16="http://schemas.microsoft.com/office/drawing/2014/main" id="{AB9D3D4D-ABAD-80D3-FF1A-C2572A03739F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12" name="Line 79">
          <a:extLst>
            <a:ext uri="{FF2B5EF4-FFF2-40B4-BE49-F238E27FC236}">
              <a16:creationId xmlns:a16="http://schemas.microsoft.com/office/drawing/2014/main" id="{92B9E969-514C-EEA4-B6D8-B359EFD28790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13" name="Line 80">
          <a:extLst>
            <a:ext uri="{FF2B5EF4-FFF2-40B4-BE49-F238E27FC236}">
              <a16:creationId xmlns:a16="http://schemas.microsoft.com/office/drawing/2014/main" id="{88C27D95-F95B-E00F-F706-79EDCEE60C4E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14" name="Line 81">
          <a:extLst>
            <a:ext uri="{FF2B5EF4-FFF2-40B4-BE49-F238E27FC236}">
              <a16:creationId xmlns:a16="http://schemas.microsoft.com/office/drawing/2014/main" id="{FABDC36B-77F3-D12A-8218-124F6F0234A6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15" name="Line 82">
          <a:extLst>
            <a:ext uri="{FF2B5EF4-FFF2-40B4-BE49-F238E27FC236}">
              <a16:creationId xmlns:a16="http://schemas.microsoft.com/office/drawing/2014/main" id="{410C9F00-5682-E0B0-A72D-EBF7E38533D1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16" name="Line 83">
          <a:extLst>
            <a:ext uri="{FF2B5EF4-FFF2-40B4-BE49-F238E27FC236}">
              <a16:creationId xmlns:a16="http://schemas.microsoft.com/office/drawing/2014/main" id="{890947AF-B85B-705B-F0FA-C9232764A6EC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17" name="Line 84">
          <a:extLst>
            <a:ext uri="{FF2B5EF4-FFF2-40B4-BE49-F238E27FC236}">
              <a16:creationId xmlns:a16="http://schemas.microsoft.com/office/drawing/2014/main" id="{306EAC65-4E30-E41D-D2FC-8CB1DB07D78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18" name="Line 85">
          <a:extLst>
            <a:ext uri="{FF2B5EF4-FFF2-40B4-BE49-F238E27FC236}">
              <a16:creationId xmlns:a16="http://schemas.microsoft.com/office/drawing/2014/main" id="{F2948E47-6FB9-F762-7B00-A88F22A4930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19" name="Line 86">
          <a:extLst>
            <a:ext uri="{FF2B5EF4-FFF2-40B4-BE49-F238E27FC236}">
              <a16:creationId xmlns:a16="http://schemas.microsoft.com/office/drawing/2014/main" id="{3E79CF94-752F-0AD4-1DCB-3ABC4982A457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20" name="Line 87">
          <a:extLst>
            <a:ext uri="{FF2B5EF4-FFF2-40B4-BE49-F238E27FC236}">
              <a16:creationId xmlns:a16="http://schemas.microsoft.com/office/drawing/2014/main" id="{B93D4A05-5768-C901-3003-C517B54C234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50021" name="Line 1">
          <a:extLst>
            <a:ext uri="{FF2B5EF4-FFF2-40B4-BE49-F238E27FC236}">
              <a16:creationId xmlns:a16="http://schemas.microsoft.com/office/drawing/2014/main" id="{FE54DB4B-952F-8277-0A3F-2454A7B71B24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22" name="Line 22">
          <a:extLst>
            <a:ext uri="{FF2B5EF4-FFF2-40B4-BE49-F238E27FC236}">
              <a16:creationId xmlns:a16="http://schemas.microsoft.com/office/drawing/2014/main" id="{444DEBAC-CA6D-4A8B-6D01-25C90EA39917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23" name="Line 33">
          <a:extLst>
            <a:ext uri="{FF2B5EF4-FFF2-40B4-BE49-F238E27FC236}">
              <a16:creationId xmlns:a16="http://schemas.microsoft.com/office/drawing/2014/main" id="{C7D06859-5BF6-CE4E-E043-6EA89B6A5E3C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24" name="Line 48">
          <a:extLst>
            <a:ext uri="{FF2B5EF4-FFF2-40B4-BE49-F238E27FC236}">
              <a16:creationId xmlns:a16="http://schemas.microsoft.com/office/drawing/2014/main" id="{B49BB0DA-1EE2-A6DD-03A6-6FA4AEC24BCC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25" name="Line 49">
          <a:extLst>
            <a:ext uri="{FF2B5EF4-FFF2-40B4-BE49-F238E27FC236}">
              <a16:creationId xmlns:a16="http://schemas.microsoft.com/office/drawing/2014/main" id="{BA260C03-EEA0-5620-B1CE-252E82ADA587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26" name="Line 79">
          <a:extLst>
            <a:ext uri="{FF2B5EF4-FFF2-40B4-BE49-F238E27FC236}">
              <a16:creationId xmlns:a16="http://schemas.microsoft.com/office/drawing/2014/main" id="{B2F6566A-7E26-CC7C-1947-2563ACDE2F6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27" name="Line 80">
          <a:extLst>
            <a:ext uri="{FF2B5EF4-FFF2-40B4-BE49-F238E27FC236}">
              <a16:creationId xmlns:a16="http://schemas.microsoft.com/office/drawing/2014/main" id="{F24B2FE2-EC3D-E2FE-3072-AE9345E66C0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28" name="Line 81">
          <a:extLst>
            <a:ext uri="{FF2B5EF4-FFF2-40B4-BE49-F238E27FC236}">
              <a16:creationId xmlns:a16="http://schemas.microsoft.com/office/drawing/2014/main" id="{12BAE80B-5B8B-8994-8C51-94577B2D418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29" name="Line 82">
          <a:extLst>
            <a:ext uri="{FF2B5EF4-FFF2-40B4-BE49-F238E27FC236}">
              <a16:creationId xmlns:a16="http://schemas.microsoft.com/office/drawing/2014/main" id="{EBC35B25-DFC2-B775-4FC0-76485391CA07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30" name="Line 83">
          <a:extLst>
            <a:ext uri="{FF2B5EF4-FFF2-40B4-BE49-F238E27FC236}">
              <a16:creationId xmlns:a16="http://schemas.microsoft.com/office/drawing/2014/main" id="{3CE6A3C5-496D-C0EC-7157-060851402489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31" name="Line 84">
          <a:extLst>
            <a:ext uri="{FF2B5EF4-FFF2-40B4-BE49-F238E27FC236}">
              <a16:creationId xmlns:a16="http://schemas.microsoft.com/office/drawing/2014/main" id="{93AEE206-C12E-A870-323E-D6F19298B95F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32" name="Line 85">
          <a:extLst>
            <a:ext uri="{FF2B5EF4-FFF2-40B4-BE49-F238E27FC236}">
              <a16:creationId xmlns:a16="http://schemas.microsoft.com/office/drawing/2014/main" id="{404AC5FB-61BB-CB3A-4F44-CDDC099E683C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33" name="Line 86">
          <a:extLst>
            <a:ext uri="{FF2B5EF4-FFF2-40B4-BE49-F238E27FC236}">
              <a16:creationId xmlns:a16="http://schemas.microsoft.com/office/drawing/2014/main" id="{B2706C00-D3F8-67A9-1CBC-523F7151F7AA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34" name="Line 87">
          <a:extLst>
            <a:ext uri="{FF2B5EF4-FFF2-40B4-BE49-F238E27FC236}">
              <a16:creationId xmlns:a16="http://schemas.microsoft.com/office/drawing/2014/main" id="{322A6CAB-5D0D-CB0A-74B7-CF9614EFD1FB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50035" name="Line 1">
          <a:extLst>
            <a:ext uri="{FF2B5EF4-FFF2-40B4-BE49-F238E27FC236}">
              <a16:creationId xmlns:a16="http://schemas.microsoft.com/office/drawing/2014/main" id="{36CA079A-EB76-34F4-6595-3F068A50BC69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36" name="Line 22">
          <a:extLst>
            <a:ext uri="{FF2B5EF4-FFF2-40B4-BE49-F238E27FC236}">
              <a16:creationId xmlns:a16="http://schemas.microsoft.com/office/drawing/2014/main" id="{2ABD6FEA-2387-D05B-AD29-D59C555CFA35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37" name="Line 33">
          <a:extLst>
            <a:ext uri="{FF2B5EF4-FFF2-40B4-BE49-F238E27FC236}">
              <a16:creationId xmlns:a16="http://schemas.microsoft.com/office/drawing/2014/main" id="{F5FE57BD-CE13-74EE-856B-7DCF6A76EC84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38" name="Line 48">
          <a:extLst>
            <a:ext uri="{FF2B5EF4-FFF2-40B4-BE49-F238E27FC236}">
              <a16:creationId xmlns:a16="http://schemas.microsoft.com/office/drawing/2014/main" id="{67D36E3D-09FA-AF2C-D9AB-125D025F4F50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39" name="Line 49">
          <a:extLst>
            <a:ext uri="{FF2B5EF4-FFF2-40B4-BE49-F238E27FC236}">
              <a16:creationId xmlns:a16="http://schemas.microsoft.com/office/drawing/2014/main" id="{F546C014-EC61-BCBD-5BBA-411C5C504506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40" name="Line 79">
          <a:extLst>
            <a:ext uri="{FF2B5EF4-FFF2-40B4-BE49-F238E27FC236}">
              <a16:creationId xmlns:a16="http://schemas.microsoft.com/office/drawing/2014/main" id="{50B2D7C6-20F9-2CC3-1878-FEB346AD0DAC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41" name="Line 80">
          <a:extLst>
            <a:ext uri="{FF2B5EF4-FFF2-40B4-BE49-F238E27FC236}">
              <a16:creationId xmlns:a16="http://schemas.microsoft.com/office/drawing/2014/main" id="{157A114B-F8B3-28A9-E4DC-8FAEB3177F3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42" name="Line 81">
          <a:extLst>
            <a:ext uri="{FF2B5EF4-FFF2-40B4-BE49-F238E27FC236}">
              <a16:creationId xmlns:a16="http://schemas.microsoft.com/office/drawing/2014/main" id="{9F7C8541-1D2F-94C6-8AFB-1138625BD18D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43" name="Line 82">
          <a:extLst>
            <a:ext uri="{FF2B5EF4-FFF2-40B4-BE49-F238E27FC236}">
              <a16:creationId xmlns:a16="http://schemas.microsoft.com/office/drawing/2014/main" id="{46A52F8A-9956-2852-9834-D6219FBBB2E0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44" name="Line 83">
          <a:extLst>
            <a:ext uri="{FF2B5EF4-FFF2-40B4-BE49-F238E27FC236}">
              <a16:creationId xmlns:a16="http://schemas.microsoft.com/office/drawing/2014/main" id="{5196B72D-3F8C-A13D-FDF9-FD3AB237816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45" name="Line 84">
          <a:extLst>
            <a:ext uri="{FF2B5EF4-FFF2-40B4-BE49-F238E27FC236}">
              <a16:creationId xmlns:a16="http://schemas.microsoft.com/office/drawing/2014/main" id="{5A2231F8-E4A5-006F-62D9-43F375440120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46" name="Line 85">
          <a:extLst>
            <a:ext uri="{FF2B5EF4-FFF2-40B4-BE49-F238E27FC236}">
              <a16:creationId xmlns:a16="http://schemas.microsoft.com/office/drawing/2014/main" id="{52A6D91A-EBFC-6C91-9E7B-796903754DC0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47" name="Line 86">
          <a:extLst>
            <a:ext uri="{FF2B5EF4-FFF2-40B4-BE49-F238E27FC236}">
              <a16:creationId xmlns:a16="http://schemas.microsoft.com/office/drawing/2014/main" id="{5558714B-315D-0444-3678-10EA43008108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48" name="Line 87">
          <a:extLst>
            <a:ext uri="{FF2B5EF4-FFF2-40B4-BE49-F238E27FC236}">
              <a16:creationId xmlns:a16="http://schemas.microsoft.com/office/drawing/2014/main" id="{1479AA00-8B56-4B07-A2BA-7092E5C0A3F7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50049" name="Line 1">
          <a:extLst>
            <a:ext uri="{FF2B5EF4-FFF2-40B4-BE49-F238E27FC236}">
              <a16:creationId xmlns:a16="http://schemas.microsoft.com/office/drawing/2014/main" id="{370F4691-B7E9-BC80-A431-DD7614C77796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50" name="Line 22">
          <a:extLst>
            <a:ext uri="{FF2B5EF4-FFF2-40B4-BE49-F238E27FC236}">
              <a16:creationId xmlns:a16="http://schemas.microsoft.com/office/drawing/2014/main" id="{370232FA-8B76-AB4F-4AF1-E74BAA4A5EB2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51" name="Line 33">
          <a:extLst>
            <a:ext uri="{FF2B5EF4-FFF2-40B4-BE49-F238E27FC236}">
              <a16:creationId xmlns:a16="http://schemas.microsoft.com/office/drawing/2014/main" id="{18448B38-40B3-4602-D4D5-116FB372CB5C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52" name="Line 48">
          <a:extLst>
            <a:ext uri="{FF2B5EF4-FFF2-40B4-BE49-F238E27FC236}">
              <a16:creationId xmlns:a16="http://schemas.microsoft.com/office/drawing/2014/main" id="{084DDE3F-A606-EDE3-3FB0-607ECB4B47E6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53" name="Line 49">
          <a:extLst>
            <a:ext uri="{FF2B5EF4-FFF2-40B4-BE49-F238E27FC236}">
              <a16:creationId xmlns:a16="http://schemas.microsoft.com/office/drawing/2014/main" id="{52E5B4F4-C514-B9B9-9DB0-1979B1F38047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54" name="Line 79">
          <a:extLst>
            <a:ext uri="{FF2B5EF4-FFF2-40B4-BE49-F238E27FC236}">
              <a16:creationId xmlns:a16="http://schemas.microsoft.com/office/drawing/2014/main" id="{20F4FA4D-1B15-EE31-BC32-DE3C83A245B4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55" name="Line 80">
          <a:extLst>
            <a:ext uri="{FF2B5EF4-FFF2-40B4-BE49-F238E27FC236}">
              <a16:creationId xmlns:a16="http://schemas.microsoft.com/office/drawing/2014/main" id="{E1145375-E3AF-A032-BC7A-7F5AD663105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56" name="Line 81">
          <a:extLst>
            <a:ext uri="{FF2B5EF4-FFF2-40B4-BE49-F238E27FC236}">
              <a16:creationId xmlns:a16="http://schemas.microsoft.com/office/drawing/2014/main" id="{D3436596-3A49-4E8F-7F71-FFABE59885C4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57" name="Line 82">
          <a:extLst>
            <a:ext uri="{FF2B5EF4-FFF2-40B4-BE49-F238E27FC236}">
              <a16:creationId xmlns:a16="http://schemas.microsoft.com/office/drawing/2014/main" id="{6E91EB0C-D50B-04F4-462F-976FA142F37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58" name="Line 83">
          <a:extLst>
            <a:ext uri="{FF2B5EF4-FFF2-40B4-BE49-F238E27FC236}">
              <a16:creationId xmlns:a16="http://schemas.microsoft.com/office/drawing/2014/main" id="{BBC0C64F-5BA8-82C2-9EAD-DFA15F2B0D61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59" name="Line 84">
          <a:extLst>
            <a:ext uri="{FF2B5EF4-FFF2-40B4-BE49-F238E27FC236}">
              <a16:creationId xmlns:a16="http://schemas.microsoft.com/office/drawing/2014/main" id="{948910C3-AF04-4928-A977-9835397D7824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60" name="Line 85">
          <a:extLst>
            <a:ext uri="{FF2B5EF4-FFF2-40B4-BE49-F238E27FC236}">
              <a16:creationId xmlns:a16="http://schemas.microsoft.com/office/drawing/2014/main" id="{6033DDCA-DCC9-BBA6-17F0-ACFFD6A0F5B0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61" name="Line 86">
          <a:extLst>
            <a:ext uri="{FF2B5EF4-FFF2-40B4-BE49-F238E27FC236}">
              <a16:creationId xmlns:a16="http://schemas.microsoft.com/office/drawing/2014/main" id="{E4192D6D-895A-312C-1386-3C23362A57A4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62" name="Line 87">
          <a:extLst>
            <a:ext uri="{FF2B5EF4-FFF2-40B4-BE49-F238E27FC236}">
              <a16:creationId xmlns:a16="http://schemas.microsoft.com/office/drawing/2014/main" id="{7534492D-DAB3-C667-26A9-C3E9E370C560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50063" name="Line 1">
          <a:extLst>
            <a:ext uri="{FF2B5EF4-FFF2-40B4-BE49-F238E27FC236}">
              <a16:creationId xmlns:a16="http://schemas.microsoft.com/office/drawing/2014/main" id="{2609186D-C7AF-F2BD-B971-51CCB1E3898A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64" name="Line 22">
          <a:extLst>
            <a:ext uri="{FF2B5EF4-FFF2-40B4-BE49-F238E27FC236}">
              <a16:creationId xmlns:a16="http://schemas.microsoft.com/office/drawing/2014/main" id="{331FE08B-AFE6-0F6E-CB02-1158997F7F11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65" name="Line 33">
          <a:extLst>
            <a:ext uri="{FF2B5EF4-FFF2-40B4-BE49-F238E27FC236}">
              <a16:creationId xmlns:a16="http://schemas.microsoft.com/office/drawing/2014/main" id="{906D237B-D601-61AD-5CA4-57BFAB631D7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66" name="Line 48">
          <a:extLst>
            <a:ext uri="{FF2B5EF4-FFF2-40B4-BE49-F238E27FC236}">
              <a16:creationId xmlns:a16="http://schemas.microsoft.com/office/drawing/2014/main" id="{0BB9C45D-6EE0-9249-E809-D5A4CF8E61FA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067" name="Line 49">
          <a:extLst>
            <a:ext uri="{FF2B5EF4-FFF2-40B4-BE49-F238E27FC236}">
              <a16:creationId xmlns:a16="http://schemas.microsoft.com/office/drawing/2014/main" id="{4AF62DD2-E5E1-6B95-9CA0-3A2238B5E26B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68" name="Line 79">
          <a:extLst>
            <a:ext uri="{FF2B5EF4-FFF2-40B4-BE49-F238E27FC236}">
              <a16:creationId xmlns:a16="http://schemas.microsoft.com/office/drawing/2014/main" id="{94B8E246-177B-2ECC-035D-42F945598A27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69" name="Line 80">
          <a:extLst>
            <a:ext uri="{FF2B5EF4-FFF2-40B4-BE49-F238E27FC236}">
              <a16:creationId xmlns:a16="http://schemas.microsoft.com/office/drawing/2014/main" id="{860F6C0E-7749-8C02-1CDC-E94423DD8135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70" name="Line 81">
          <a:extLst>
            <a:ext uri="{FF2B5EF4-FFF2-40B4-BE49-F238E27FC236}">
              <a16:creationId xmlns:a16="http://schemas.microsoft.com/office/drawing/2014/main" id="{8C6BFE46-19B8-D399-BE4D-84FB60D989F1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071" name="Line 82">
          <a:extLst>
            <a:ext uri="{FF2B5EF4-FFF2-40B4-BE49-F238E27FC236}">
              <a16:creationId xmlns:a16="http://schemas.microsoft.com/office/drawing/2014/main" id="{278DCFC2-1A10-323F-8FBF-7F7E8504E615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72" name="Line 83">
          <a:extLst>
            <a:ext uri="{FF2B5EF4-FFF2-40B4-BE49-F238E27FC236}">
              <a16:creationId xmlns:a16="http://schemas.microsoft.com/office/drawing/2014/main" id="{F6CEBDD4-597F-DDBB-0F56-705017652B92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73" name="Line 84">
          <a:extLst>
            <a:ext uri="{FF2B5EF4-FFF2-40B4-BE49-F238E27FC236}">
              <a16:creationId xmlns:a16="http://schemas.microsoft.com/office/drawing/2014/main" id="{03D38163-5191-A0CD-57DA-8A231A1D3D46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74" name="Line 85">
          <a:extLst>
            <a:ext uri="{FF2B5EF4-FFF2-40B4-BE49-F238E27FC236}">
              <a16:creationId xmlns:a16="http://schemas.microsoft.com/office/drawing/2014/main" id="{6D26EA18-243F-A448-3885-1357D257C9F4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75" name="Line 86">
          <a:extLst>
            <a:ext uri="{FF2B5EF4-FFF2-40B4-BE49-F238E27FC236}">
              <a16:creationId xmlns:a16="http://schemas.microsoft.com/office/drawing/2014/main" id="{B401D508-F993-EE88-176D-3D7FB1BDEF10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250076" name="Line 87">
          <a:extLst>
            <a:ext uri="{FF2B5EF4-FFF2-40B4-BE49-F238E27FC236}">
              <a16:creationId xmlns:a16="http://schemas.microsoft.com/office/drawing/2014/main" id="{5237C4D1-CF49-2373-BC8F-888C183D855D}"/>
            </a:ext>
          </a:extLst>
        </xdr:cNvPr>
        <xdr:cNvSpPr>
          <a:spLocks noChangeShapeType="1"/>
        </xdr:cNvSpPr>
      </xdr:nvSpPr>
      <xdr:spPr bwMode="auto">
        <a:xfrm>
          <a:off x="10201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50077" name="Line 1">
          <a:extLst>
            <a:ext uri="{FF2B5EF4-FFF2-40B4-BE49-F238E27FC236}">
              <a16:creationId xmlns:a16="http://schemas.microsoft.com/office/drawing/2014/main" id="{E88F11B3-A094-77D0-9B3E-ED9B3351744B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50078" name="Line 22">
          <a:extLst>
            <a:ext uri="{FF2B5EF4-FFF2-40B4-BE49-F238E27FC236}">
              <a16:creationId xmlns:a16="http://schemas.microsoft.com/office/drawing/2014/main" id="{934816CA-59D7-3061-E09C-D26211F8E0F0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079" name="Line 23">
          <a:extLst>
            <a:ext uri="{FF2B5EF4-FFF2-40B4-BE49-F238E27FC236}">
              <a16:creationId xmlns:a16="http://schemas.microsoft.com/office/drawing/2014/main" id="{B0F25627-1500-0788-3829-574171D2A971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50080" name="Line 33">
          <a:extLst>
            <a:ext uri="{FF2B5EF4-FFF2-40B4-BE49-F238E27FC236}">
              <a16:creationId xmlns:a16="http://schemas.microsoft.com/office/drawing/2014/main" id="{AD88108B-337C-CF13-CBB5-C626CF659B8D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081" name="Line 42">
          <a:extLst>
            <a:ext uri="{FF2B5EF4-FFF2-40B4-BE49-F238E27FC236}">
              <a16:creationId xmlns:a16="http://schemas.microsoft.com/office/drawing/2014/main" id="{6950415B-DCB8-74AD-FE6E-A3BEFC322215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082" name="Line 45">
          <a:extLst>
            <a:ext uri="{FF2B5EF4-FFF2-40B4-BE49-F238E27FC236}">
              <a16:creationId xmlns:a16="http://schemas.microsoft.com/office/drawing/2014/main" id="{01C94245-8D56-3CF3-7B44-7177B1E81FBA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50083" name="Line 48">
          <a:extLst>
            <a:ext uri="{FF2B5EF4-FFF2-40B4-BE49-F238E27FC236}">
              <a16:creationId xmlns:a16="http://schemas.microsoft.com/office/drawing/2014/main" id="{7891532B-1CD4-01A7-3E8D-FCE407FB2670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50084" name="Line 49">
          <a:extLst>
            <a:ext uri="{FF2B5EF4-FFF2-40B4-BE49-F238E27FC236}">
              <a16:creationId xmlns:a16="http://schemas.microsoft.com/office/drawing/2014/main" id="{7B271C3A-A1D6-2654-FE93-F4083F823B22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085" name="Line 50">
          <a:extLst>
            <a:ext uri="{FF2B5EF4-FFF2-40B4-BE49-F238E27FC236}">
              <a16:creationId xmlns:a16="http://schemas.microsoft.com/office/drawing/2014/main" id="{FD9D563C-6761-4170-21D3-733D5F787A5A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086" name="Line 51">
          <a:extLst>
            <a:ext uri="{FF2B5EF4-FFF2-40B4-BE49-F238E27FC236}">
              <a16:creationId xmlns:a16="http://schemas.microsoft.com/office/drawing/2014/main" id="{B4E4815B-A6B6-08AE-3233-3587104FDD83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087" name="Line 79">
          <a:extLst>
            <a:ext uri="{FF2B5EF4-FFF2-40B4-BE49-F238E27FC236}">
              <a16:creationId xmlns:a16="http://schemas.microsoft.com/office/drawing/2014/main" id="{E8030EB8-E60D-121E-1EE5-912AC43A023F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088" name="Line 80">
          <a:extLst>
            <a:ext uri="{FF2B5EF4-FFF2-40B4-BE49-F238E27FC236}">
              <a16:creationId xmlns:a16="http://schemas.microsoft.com/office/drawing/2014/main" id="{A6D95E18-7562-A75C-AB05-7E54B0223D5A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089" name="Line 81">
          <a:extLst>
            <a:ext uri="{FF2B5EF4-FFF2-40B4-BE49-F238E27FC236}">
              <a16:creationId xmlns:a16="http://schemas.microsoft.com/office/drawing/2014/main" id="{3975A790-384B-7D80-591B-0F1545461202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090" name="Line 82">
          <a:extLst>
            <a:ext uri="{FF2B5EF4-FFF2-40B4-BE49-F238E27FC236}">
              <a16:creationId xmlns:a16="http://schemas.microsoft.com/office/drawing/2014/main" id="{EF2EC701-8115-4E09-EBF8-FBCF01C65249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091" name="Line 83">
          <a:extLst>
            <a:ext uri="{FF2B5EF4-FFF2-40B4-BE49-F238E27FC236}">
              <a16:creationId xmlns:a16="http://schemas.microsoft.com/office/drawing/2014/main" id="{509DBF03-F620-8D10-D5E6-3D5D1176E233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092" name="Line 84">
          <a:extLst>
            <a:ext uri="{FF2B5EF4-FFF2-40B4-BE49-F238E27FC236}">
              <a16:creationId xmlns:a16="http://schemas.microsoft.com/office/drawing/2014/main" id="{4768A4EE-C1AD-A8D9-D05D-D606CB7512EB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093" name="Line 85">
          <a:extLst>
            <a:ext uri="{FF2B5EF4-FFF2-40B4-BE49-F238E27FC236}">
              <a16:creationId xmlns:a16="http://schemas.microsoft.com/office/drawing/2014/main" id="{EBD4EEEF-A8F4-8281-1AF7-614936423385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094" name="Line 86">
          <a:extLst>
            <a:ext uri="{FF2B5EF4-FFF2-40B4-BE49-F238E27FC236}">
              <a16:creationId xmlns:a16="http://schemas.microsoft.com/office/drawing/2014/main" id="{61B033D0-A150-77BB-4712-8563CF511262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095" name="Line 87">
          <a:extLst>
            <a:ext uri="{FF2B5EF4-FFF2-40B4-BE49-F238E27FC236}">
              <a16:creationId xmlns:a16="http://schemas.microsoft.com/office/drawing/2014/main" id="{62A12DEC-20BF-4863-60A6-CB9361B8375C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50096" name="Line 1">
          <a:extLst>
            <a:ext uri="{FF2B5EF4-FFF2-40B4-BE49-F238E27FC236}">
              <a16:creationId xmlns:a16="http://schemas.microsoft.com/office/drawing/2014/main" id="{43163B08-73E8-8682-FDC9-3F7AE2F20913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50097" name="Line 22">
          <a:extLst>
            <a:ext uri="{FF2B5EF4-FFF2-40B4-BE49-F238E27FC236}">
              <a16:creationId xmlns:a16="http://schemas.microsoft.com/office/drawing/2014/main" id="{705C54A1-8527-1FA3-9EB9-5366FAD8B33F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098" name="Line 23">
          <a:extLst>
            <a:ext uri="{FF2B5EF4-FFF2-40B4-BE49-F238E27FC236}">
              <a16:creationId xmlns:a16="http://schemas.microsoft.com/office/drawing/2014/main" id="{73AF06EC-490C-8691-5492-F9F6CC5E6BA2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50099" name="Line 33">
          <a:extLst>
            <a:ext uri="{FF2B5EF4-FFF2-40B4-BE49-F238E27FC236}">
              <a16:creationId xmlns:a16="http://schemas.microsoft.com/office/drawing/2014/main" id="{4BF308D8-10CE-27A5-0230-D09887540A05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00" name="Line 42">
          <a:extLst>
            <a:ext uri="{FF2B5EF4-FFF2-40B4-BE49-F238E27FC236}">
              <a16:creationId xmlns:a16="http://schemas.microsoft.com/office/drawing/2014/main" id="{B3CC525C-CF35-E01D-D3E4-5822B86C66E5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01" name="Line 45">
          <a:extLst>
            <a:ext uri="{FF2B5EF4-FFF2-40B4-BE49-F238E27FC236}">
              <a16:creationId xmlns:a16="http://schemas.microsoft.com/office/drawing/2014/main" id="{0F17CE99-B5A1-2277-334B-86D4D72CAE39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50102" name="Line 48">
          <a:extLst>
            <a:ext uri="{FF2B5EF4-FFF2-40B4-BE49-F238E27FC236}">
              <a16:creationId xmlns:a16="http://schemas.microsoft.com/office/drawing/2014/main" id="{176A3A98-456F-E2EE-91CF-DC6B6614F526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250103" name="Line 49">
          <a:extLst>
            <a:ext uri="{FF2B5EF4-FFF2-40B4-BE49-F238E27FC236}">
              <a16:creationId xmlns:a16="http://schemas.microsoft.com/office/drawing/2014/main" id="{098EEB57-830B-33BC-3779-6E88F203043E}"/>
            </a:ext>
          </a:extLst>
        </xdr:cNvPr>
        <xdr:cNvSpPr>
          <a:spLocks noChangeShapeType="1"/>
        </xdr:cNvSpPr>
      </xdr:nvSpPr>
      <xdr:spPr bwMode="auto">
        <a:xfrm>
          <a:off x="4114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04" name="Line 50">
          <a:extLst>
            <a:ext uri="{FF2B5EF4-FFF2-40B4-BE49-F238E27FC236}">
              <a16:creationId xmlns:a16="http://schemas.microsoft.com/office/drawing/2014/main" id="{A2D453D8-9961-ECD5-2074-7B4AB3A25F8D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05" name="Line 51">
          <a:extLst>
            <a:ext uri="{FF2B5EF4-FFF2-40B4-BE49-F238E27FC236}">
              <a16:creationId xmlns:a16="http://schemas.microsoft.com/office/drawing/2014/main" id="{8A83B757-92DD-AF89-827F-30B1E2F3711D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06" name="Line 79">
          <a:extLst>
            <a:ext uri="{FF2B5EF4-FFF2-40B4-BE49-F238E27FC236}">
              <a16:creationId xmlns:a16="http://schemas.microsoft.com/office/drawing/2014/main" id="{029EA94C-FE66-C024-7A19-0BDD6BA752C4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07" name="Line 80">
          <a:extLst>
            <a:ext uri="{FF2B5EF4-FFF2-40B4-BE49-F238E27FC236}">
              <a16:creationId xmlns:a16="http://schemas.microsoft.com/office/drawing/2014/main" id="{DF12A19D-FE73-C75D-D2B9-287D8F708506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08" name="Line 81">
          <a:extLst>
            <a:ext uri="{FF2B5EF4-FFF2-40B4-BE49-F238E27FC236}">
              <a16:creationId xmlns:a16="http://schemas.microsoft.com/office/drawing/2014/main" id="{6A740F27-70EA-5985-1EEB-20C3BF31C043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09" name="Line 82">
          <a:extLst>
            <a:ext uri="{FF2B5EF4-FFF2-40B4-BE49-F238E27FC236}">
              <a16:creationId xmlns:a16="http://schemas.microsoft.com/office/drawing/2014/main" id="{FF2600B6-5A2F-10FD-6688-D727AF1E595F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10" name="Line 83">
          <a:extLst>
            <a:ext uri="{FF2B5EF4-FFF2-40B4-BE49-F238E27FC236}">
              <a16:creationId xmlns:a16="http://schemas.microsoft.com/office/drawing/2014/main" id="{DF32BE0A-C0D3-6048-2A07-66D07B9E15E0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11" name="Line 84">
          <a:extLst>
            <a:ext uri="{FF2B5EF4-FFF2-40B4-BE49-F238E27FC236}">
              <a16:creationId xmlns:a16="http://schemas.microsoft.com/office/drawing/2014/main" id="{CF31E894-A080-C1BD-93AB-6BEBD64A6372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12" name="Line 85">
          <a:extLst>
            <a:ext uri="{FF2B5EF4-FFF2-40B4-BE49-F238E27FC236}">
              <a16:creationId xmlns:a16="http://schemas.microsoft.com/office/drawing/2014/main" id="{B852236D-F7A8-F593-3788-9AE2FB353BB1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13" name="Line 86">
          <a:extLst>
            <a:ext uri="{FF2B5EF4-FFF2-40B4-BE49-F238E27FC236}">
              <a16:creationId xmlns:a16="http://schemas.microsoft.com/office/drawing/2014/main" id="{C286A0FD-D9C3-4359-943D-233541DE8665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14" name="Line 87">
          <a:extLst>
            <a:ext uri="{FF2B5EF4-FFF2-40B4-BE49-F238E27FC236}">
              <a16:creationId xmlns:a16="http://schemas.microsoft.com/office/drawing/2014/main" id="{1D303734-9720-64A3-38C9-8A7097750901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50115" name="Line 1">
          <a:extLst>
            <a:ext uri="{FF2B5EF4-FFF2-40B4-BE49-F238E27FC236}">
              <a16:creationId xmlns:a16="http://schemas.microsoft.com/office/drawing/2014/main" id="{BFB5AD20-B080-FF4A-405C-E5FBF6C99BF7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16" name="Line 22">
          <a:extLst>
            <a:ext uri="{FF2B5EF4-FFF2-40B4-BE49-F238E27FC236}">
              <a16:creationId xmlns:a16="http://schemas.microsoft.com/office/drawing/2014/main" id="{2A511D62-61A8-B7AC-C22D-7F97FD15A2A1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17" name="Line 23">
          <a:extLst>
            <a:ext uri="{FF2B5EF4-FFF2-40B4-BE49-F238E27FC236}">
              <a16:creationId xmlns:a16="http://schemas.microsoft.com/office/drawing/2014/main" id="{D2E1BE2F-1C1A-15E7-A4E6-FA965E512002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18" name="Line 33">
          <a:extLst>
            <a:ext uri="{FF2B5EF4-FFF2-40B4-BE49-F238E27FC236}">
              <a16:creationId xmlns:a16="http://schemas.microsoft.com/office/drawing/2014/main" id="{6D52327F-95DF-91D9-CE06-814B12257D02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19" name="Line 42">
          <a:extLst>
            <a:ext uri="{FF2B5EF4-FFF2-40B4-BE49-F238E27FC236}">
              <a16:creationId xmlns:a16="http://schemas.microsoft.com/office/drawing/2014/main" id="{A40DCEFE-4D6A-CDB4-4BCA-E019FF9818D0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20" name="Line 45">
          <a:extLst>
            <a:ext uri="{FF2B5EF4-FFF2-40B4-BE49-F238E27FC236}">
              <a16:creationId xmlns:a16="http://schemas.microsoft.com/office/drawing/2014/main" id="{E2FE01D0-D989-8B1A-32F5-8DB842EA90BD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21" name="Line 48">
          <a:extLst>
            <a:ext uri="{FF2B5EF4-FFF2-40B4-BE49-F238E27FC236}">
              <a16:creationId xmlns:a16="http://schemas.microsoft.com/office/drawing/2014/main" id="{F5A51EB4-2E57-CAB3-58A8-5ACC0658213F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22" name="Line 49">
          <a:extLst>
            <a:ext uri="{FF2B5EF4-FFF2-40B4-BE49-F238E27FC236}">
              <a16:creationId xmlns:a16="http://schemas.microsoft.com/office/drawing/2014/main" id="{C5CB0473-2B10-2F37-2310-2CE38027769A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23" name="Line 50">
          <a:extLst>
            <a:ext uri="{FF2B5EF4-FFF2-40B4-BE49-F238E27FC236}">
              <a16:creationId xmlns:a16="http://schemas.microsoft.com/office/drawing/2014/main" id="{A6C0227F-DC73-EB1C-672B-E4CFB03C91A0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24" name="Line 51">
          <a:extLst>
            <a:ext uri="{FF2B5EF4-FFF2-40B4-BE49-F238E27FC236}">
              <a16:creationId xmlns:a16="http://schemas.microsoft.com/office/drawing/2014/main" id="{C5976B53-41C4-3E7A-E7DC-86474DCB6DDD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25" name="Line 79">
          <a:extLst>
            <a:ext uri="{FF2B5EF4-FFF2-40B4-BE49-F238E27FC236}">
              <a16:creationId xmlns:a16="http://schemas.microsoft.com/office/drawing/2014/main" id="{454E5ABD-0492-B910-F0C1-7054043DD6CD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26" name="Line 80">
          <a:extLst>
            <a:ext uri="{FF2B5EF4-FFF2-40B4-BE49-F238E27FC236}">
              <a16:creationId xmlns:a16="http://schemas.microsoft.com/office/drawing/2014/main" id="{14BBEEEF-EF77-0D67-F533-C4432B1F2F33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27" name="Line 81">
          <a:extLst>
            <a:ext uri="{FF2B5EF4-FFF2-40B4-BE49-F238E27FC236}">
              <a16:creationId xmlns:a16="http://schemas.microsoft.com/office/drawing/2014/main" id="{58894580-A961-8615-56DA-BB8CDBEAD4A7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28" name="Line 82">
          <a:extLst>
            <a:ext uri="{FF2B5EF4-FFF2-40B4-BE49-F238E27FC236}">
              <a16:creationId xmlns:a16="http://schemas.microsoft.com/office/drawing/2014/main" id="{5839D50A-5D9B-4201-DECF-48EE78D0F0BA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29" name="Line 83">
          <a:extLst>
            <a:ext uri="{FF2B5EF4-FFF2-40B4-BE49-F238E27FC236}">
              <a16:creationId xmlns:a16="http://schemas.microsoft.com/office/drawing/2014/main" id="{671BE638-694D-55F1-516C-9B5549980336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30" name="Line 84">
          <a:extLst>
            <a:ext uri="{FF2B5EF4-FFF2-40B4-BE49-F238E27FC236}">
              <a16:creationId xmlns:a16="http://schemas.microsoft.com/office/drawing/2014/main" id="{0CD299E2-7806-02D1-223F-7BFF24DF4307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31" name="Line 85">
          <a:extLst>
            <a:ext uri="{FF2B5EF4-FFF2-40B4-BE49-F238E27FC236}">
              <a16:creationId xmlns:a16="http://schemas.microsoft.com/office/drawing/2014/main" id="{F685B7D1-EFC2-E150-4FDD-FCEB1AB8A241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32" name="Line 86">
          <a:extLst>
            <a:ext uri="{FF2B5EF4-FFF2-40B4-BE49-F238E27FC236}">
              <a16:creationId xmlns:a16="http://schemas.microsoft.com/office/drawing/2014/main" id="{2F8E7462-5C8D-A813-7351-4A526A96E34C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33" name="Line 87">
          <a:extLst>
            <a:ext uri="{FF2B5EF4-FFF2-40B4-BE49-F238E27FC236}">
              <a16:creationId xmlns:a16="http://schemas.microsoft.com/office/drawing/2014/main" id="{7AD9A9F9-A316-93DF-96FE-D376E20190C9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50134" name="Line 1">
          <a:extLst>
            <a:ext uri="{FF2B5EF4-FFF2-40B4-BE49-F238E27FC236}">
              <a16:creationId xmlns:a16="http://schemas.microsoft.com/office/drawing/2014/main" id="{4BF10C73-C402-D5B6-CD51-C2AC6857D79D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35" name="Line 22">
          <a:extLst>
            <a:ext uri="{FF2B5EF4-FFF2-40B4-BE49-F238E27FC236}">
              <a16:creationId xmlns:a16="http://schemas.microsoft.com/office/drawing/2014/main" id="{EF49DBC6-CF3F-5695-1392-F301981423A3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36" name="Line 23">
          <a:extLst>
            <a:ext uri="{FF2B5EF4-FFF2-40B4-BE49-F238E27FC236}">
              <a16:creationId xmlns:a16="http://schemas.microsoft.com/office/drawing/2014/main" id="{0B67A3A8-DB89-545B-D69D-309A3D892CF1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37" name="Line 33">
          <a:extLst>
            <a:ext uri="{FF2B5EF4-FFF2-40B4-BE49-F238E27FC236}">
              <a16:creationId xmlns:a16="http://schemas.microsoft.com/office/drawing/2014/main" id="{F696D417-492F-7D1A-9D83-0B8537A97B44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38" name="Line 42">
          <a:extLst>
            <a:ext uri="{FF2B5EF4-FFF2-40B4-BE49-F238E27FC236}">
              <a16:creationId xmlns:a16="http://schemas.microsoft.com/office/drawing/2014/main" id="{FBDF0AB6-62D6-E156-9755-9A34572EEBDC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39" name="Line 45">
          <a:extLst>
            <a:ext uri="{FF2B5EF4-FFF2-40B4-BE49-F238E27FC236}">
              <a16:creationId xmlns:a16="http://schemas.microsoft.com/office/drawing/2014/main" id="{83867F1D-BE2B-FF4B-51A5-70108E1BDF3B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40" name="Line 48">
          <a:extLst>
            <a:ext uri="{FF2B5EF4-FFF2-40B4-BE49-F238E27FC236}">
              <a16:creationId xmlns:a16="http://schemas.microsoft.com/office/drawing/2014/main" id="{22EB1309-8462-FBB5-0083-226EF26F0BB4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41" name="Line 49">
          <a:extLst>
            <a:ext uri="{FF2B5EF4-FFF2-40B4-BE49-F238E27FC236}">
              <a16:creationId xmlns:a16="http://schemas.microsoft.com/office/drawing/2014/main" id="{0D74455E-9EAE-ECF5-3CBC-17445CF3D840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42" name="Line 50">
          <a:extLst>
            <a:ext uri="{FF2B5EF4-FFF2-40B4-BE49-F238E27FC236}">
              <a16:creationId xmlns:a16="http://schemas.microsoft.com/office/drawing/2014/main" id="{201E4122-9E11-8D5E-43E8-3AC2AF1A3242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43" name="Line 51">
          <a:extLst>
            <a:ext uri="{FF2B5EF4-FFF2-40B4-BE49-F238E27FC236}">
              <a16:creationId xmlns:a16="http://schemas.microsoft.com/office/drawing/2014/main" id="{D3067F89-68DF-60A2-D7EB-711D624D8870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44" name="Line 79">
          <a:extLst>
            <a:ext uri="{FF2B5EF4-FFF2-40B4-BE49-F238E27FC236}">
              <a16:creationId xmlns:a16="http://schemas.microsoft.com/office/drawing/2014/main" id="{9804616E-3BC0-CC6F-2BA6-26D54260C193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45" name="Line 80">
          <a:extLst>
            <a:ext uri="{FF2B5EF4-FFF2-40B4-BE49-F238E27FC236}">
              <a16:creationId xmlns:a16="http://schemas.microsoft.com/office/drawing/2014/main" id="{A6B8A6B2-B029-AB34-08D1-46CFEA7218B3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46" name="Line 81">
          <a:extLst>
            <a:ext uri="{FF2B5EF4-FFF2-40B4-BE49-F238E27FC236}">
              <a16:creationId xmlns:a16="http://schemas.microsoft.com/office/drawing/2014/main" id="{461E04A8-C2EE-3240-5C79-6596F21146FA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47" name="Line 82">
          <a:extLst>
            <a:ext uri="{FF2B5EF4-FFF2-40B4-BE49-F238E27FC236}">
              <a16:creationId xmlns:a16="http://schemas.microsoft.com/office/drawing/2014/main" id="{0FC53155-CFA3-0F3D-6663-B6F6DB8CA28D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48" name="Line 83">
          <a:extLst>
            <a:ext uri="{FF2B5EF4-FFF2-40B4-BE49-F238E27FC236}">
              <a16:creationId xmlns:a16="http://schemas.microsoft.com/office/drawing/2014/main" id="{C032B89E-92FD-2137-E280-A2338352D7EC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49" name="Line 84">
          <a:extLst>
            <a:ext uri="{FF2B5EF4-FFF2-40B4-BE49-F238E27FC236}">
              <a16:creationId xmlns:a16="http://schemas.microsoft.com/office/drawing/2014/main" id="{0B251ED2-9C00-6458-70E4-E4DA632491F1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50" name="Line 85">
          <a:extLst>
            <a:ext uri="{FF2B5EF4-FFF2-40B4-BE49-F238E27FC236}">
              <a16:creationId xmlns:a16="http://schemas.microsoft.com/office/drawing/2014/main" id="{887AA25E-B898-56C8-78A4-ABF9F6F79975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51" name="Line 86">
          <a:extLst>
            <a:ext uri="{FF2B5EF4-FFF2-40B4-BE49-F238E27FC236}">
              <a16:creationId xmlns:a16="http://schemas.microsoft.com/office/drawing/2014/main" id="{01B69035-CFB1-5D5B-6CF0-D2626BF4E8D0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52" name="Line 87">
          <a:extLst>
            <a:ext uri="{FF2B5EF4-FFF2-40B4-BE49-F238E27FC236}">
              <a16:creationId xmlns:a16="http://schemas.microsoft.com/office/drawing/2014/main" id="{87D041FC-5A1F-AAC2-F37D-F0E231D4B954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50153" name="Line 1">
          <a:extLst>
            <a:ext uri="{FF2B5EF4-FFF2-40B4-BE49-F238E27FC236}">
              <a16:creationId xmlns:a16="http://schemas.microsoft.com/office/drawing/2014/main" id="{71EA23B2-E63F-B56A-5C55-363E5EEF7C38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54" name="Line 22">
          <a:extLst>
            <a:ext uri="{FF2B5EF4-FFF2-40B4-BE49-F238E27FC236}">
              <a16:creationId xmlns:a16="http://schemas.microsoft.com/office/drawing/2014/main" id="{72ED0B7B-7372-B8F8-80A3-B7F9FEE5792E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55" name="Line 23">
          <a:extLst>
            <a:ext uri="{FF2B5EF4-FFF2-40B4-BE49-F238E27FC236}">
              <a16:creationId xmlns:a16="http://schemas.microsoft.com/office/drawing/2014/main" id="{D4AFCE70-3C87-4005-853B-797EB923B375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56" name="Line 33">
          <a:extLst>
            <a:ext uri="{FF2B5EF4-FFF2-40B4-BE49-F238E27FC236}">
              <a16:creationId xmlns:a16="http://schemas.microsoft.com/office/drawing/2014/main" id="{B9535D0D-460A-E5CB-4582-0D96553FEBAE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57" name="Line 42">
          <a:extLst>
            <a:ext uri="{FF2B5EF4-FFF2-40B4-BE49-F238E27FC236}">
              <a16:creationId xmlns:a16="http://schemas.microsoft.com/office/drawing/2014/main" id="{D9476AC6-03A3-1900-4F74-74D2B3D90320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58" name="Line 45">
          <a:extLst>
            <a:ext uri="{FF2B5EF4-FFF2-40B4-BE49-F238E27FC236}">
              <a16:creationId xmlns:a16="http://schemas.microsoft.com/office/drawing/2014/main" id="{46B5AF6D-ACA1-8B06-0759-360511BEF1D9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59" name="Line 48">
          <a:extLst>
            <a:ext uri="{FF2B5EF4-FFF2-40B4-BE49-F238E27FC236}">
              <a16:creationId xmlns:a16="http://schemas.microsoft.com/office/drawing/2014/main" id="{19496313-FD80-9620-0560-0BAFA0047802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60" name="Line 49">
          <a:extLst>
            <a:ext uri="{FF2B5EF4-FFF2-40B4-BE49-F238E27FC236}">
              <a16:creationId xmlns:a16="http://schemas.microsoft.com/office/drawing/2014/main" id="{D4608723-FDA8-F54D-CFA3-3206166A02A4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61" name="Line 50">
          <a:extLst>
            <a:ext uri="{FF2B5EF4-FFF2-40B4-BE49-F238E27FC236}">
              <a16:creationId xmlns:a16="http://schemas.microsoft.com/office/drawing/2014/main" id="{CDE1EEEE-9ED0-11D0-87BF-DF1B09FFCE98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62" name="Line 51">
          <a:extLst>
            <a:ext uri="{FF2B5EF4-FFF2-40B4-BE49-F238E27FC236}">
              <a16:creationId xmlns:a16="http://schemas.microsoft.com/office/drawing/2014/main" id="{5F14C629-20A1-1312-0B57-4DDBBB9C9E91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63" name="Line 79">
          <a:extLst>
            <a:ext uri="{FF2B5EF4-FFF2-40B4-BE49-F238E27FC236}">
              <a16:creationId xmlns:a16="http://schemas.microsoft.com/office/drawing/2014/main" id="{B342F85E-CD30-E450-8CBD-E9F5C949510E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64" name="Line 80">
          <a:extLst>
            <a:ext uri="{FF2B5EF4-FFF2-40B4-BE49-F238E27FC236}">
              <a16:creationId xmlns:a16="http://schemas.microsoft.com/office/drawing/2014/main" id="{74C42A86-7B6F-3B87-EB9F-5C4777B6D7D5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65" name="Line 81">
          <a:extLst>
            <a:ext uri="{FF2B5EF4-FFF2-40B4-BE49-F238E27FC236}">
              <a16:creationId xmlns:a16="http://schemas.microsoft.com/office/drawing/2014/main" id="{F6C4EEE1-7A99-692A-82DE-179FB31D1AB1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66" name="Line 82">
          <a:extLst>
            <a:ext uri="{FF2B5EF4-FFF2-40B4-BE49-F238E27FC236}">
              <a16:creationId xmlns:a16="http://schemas.microsoft.com/office/drawing/2014/main" id="{03481E5B-4F72-BF0C-70A7-078FC4BB8426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67" name="Line 83">
          <a:extLst>
            <a:ext uri="{FF2B5EF4-FFF2-40B4-BE49-F238E27FC236}">
              <a16:creationId xmlns:a16="http://schemas.microsoft.com/office/drawing/2014/main" id="{935E19B6-C080-2ED6-6409-D897050684E7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68" name="Line 84">
          <a:extLst>
            <a:ext uri="{FF2B5EF4-FFF2-40B4-BE49-F238E27FC236}">
              <a16:creationId xmlns:a16="http://schemas.microsoft.com/office/drawing/2014/main" id="{5A0DA1F4-5AA7-95B8-4800-B606BB296FDA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69" name="Line 85">
          <a:extLst>
            <a:ext uri="{FF2B5EF4-FFF2-40B4-BE49-F238E27FC236}">
              <a16:creationId xmlns:a16="http://schemas.microsoft.com/office/drawing/2014/main" id="{B75CB7CF-2037-6376-40AE-15D3044B3F1B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70" name="Line 86">
          <a:extLst>
            <a:ext uri="{FF2B5EF4-FFF2-40B4-BE49-F238E27FC236}">
              <a16:creationId xmlns:a16="http://schemas.microsoft.com/office/drawing/2014/main" id="{1AA1F675-702D-D3AF-06D1-49C82ADBEB89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71" name="Line 87">
          <a:extLst>
            <a:ext uri="{FF2B5EF4-FFF2-40B4-BE49-F238E27FC236}">
              <a16:creationId xmlns:a16="http://schemas.microsoft.com/office/drawing/2014/main" id="{FD072B72-F12D-7BE9-DFC5-5D9EB3853ADD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50172" name="Line 1">
          <a:extLst>
            <a:ext uri="{FF2B5EF4-FFF2-40B4-BE49-F238E27FC236}">
              <a16:creationId xmlns:a16="http://schemas.microsoft.com/office/drawing/2014/main" id="{180CB8D5-70D8-E835-565E-88FDA91528DF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73" name="Line 22">
          <a:extLst>
            <a:ext uri="{FF2B5EF4-FFF2-40B4-BE49-F238E27FC236}">
              <a16:creationId xmlns:a16="http://schemas.microsoft.com/office/drawing/2014/main" id="{A3D4F5BA-7C0D-EB97-F72D-E69A9B09671A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74" name="Line 23">
          <a:extLst>
            <a:ext uri="{FF2B5EF4-FFF2-40B4-BE49-F238E27FC236}">
              <a16:creationId xmlns:a16="http://schemas.microsoft.com/office/drawing/2014/main" id="{336B4C8F-5402-B09A-A531-03AC33E49E84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75" name="Line 33">
          <a:extLst>
            <a:ext uri="{FF2B5EF4-FFF2-40B4-BE49-F238E27FC236}">
              <a16:creationId xmlns:a16="http://schemas.microsoft.com/office/drawing/2014/main" id="{D775A474-1B9B-84C6-1B21-5E60E247333D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76" name="Line 42">
          <a:extLst>
            <a:ext uri="{FF2B5EF4-FFF2-40B4-BE49-F238E27FC236}">
              <a16:creationId xmlns:a16="http://schemas.microsoft.com/office/drawing/2014/main" id="{CA7BBEE1-9F47-35DF-4998-CD51851C6C8A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77" name="Line 45">
          <a:extLst>
            <a:ext uri="{FF2B5EF4-FFF2-40B4-BE49-F238E27FC236}">
              <a16:creationId xmlns:a16="http://schemas.microsoft.com/office/drawing/2014/main" id="{8F2DE2DF-F5DD-7C37-623F-1C224BF25E18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78" name="Line 48">
          <a:extLst>
            <a:ext uri="{FF2B5EF4-FFF2-40B4-BE49-F238E27FC236}">
              <a16:creationId xmlns:a16="http://schemas.microsoft.com/office/drawing/2014/main" id="{0B9CD3E8-E801-ADF3-F9F0-0487CA3A49A9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79" name="Line 49">
          <a:extLst>
            <a:ext uri="{FF2B5EF4-FFF2-40B4-BE49-F238E27FC236}">
              <a16:creationId xmlns:a16="http://schemas.microsoft.com/office/drawing/2014/main" id="{E255D62A-5E9B-5BE4-CDF1-C0416ADFE809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80" name="Line 50">
          <a:extLst>
            <a:ext uri="{FF2B5EF4-FFF2-40B4-BE49-F238E27FC236}">
              <a16:creationId xmlns:a16="http://schemas.microsoft.com/office/drawing/2014/main" id="{986CB988-877A-B8EB-8BF7-E0B551B38875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81" name="Line 51">
          <a:extLst>
            <a:ext uri="{FF2B5EF4-FFF2-40B4-BE49-F238E27FC236}">
              <a16:creationId xmlns:a16="http://schemas.microsoft.com/office/drawing/2014/main" id="{3E0B4BDE-F965-3BA6-40D9-33EC4B6C6AC5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82" name="Line 79">
          <a:extLst>
            <a:ext uri="{FF2B5EF4-FFF2-40B4-BE49-F238E27FC236}">
              <a16:creationId xmlns:a16="http://schemas.microsoft.com/office/drawing/2014/main" id="{3BC6B8A2-40DD-F3A3-EEE3-9D941EEB8139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83" name="Line 80">
          <a:extLst>
            <a:ext uri="{FF2B5EF4-FFF2-40B4-BE49-F238E27FC236}">
              <a16:creationId xmlns:a16="http://schemas.microsoft.com/office/drawing/2014/main" id="{63AF5DAC-12DA-034B-5EDE-659EFA7BD227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84" name="Line 81">
          <a:extLst>
            <a:ext uri="{FF2B5EF4-FFF2-40B4-BE49-F238E27FC236}">
              <a16:creationId xmlns:a16="http://schemas.microsoft.com/office/drawing/2014/main" id="{9876EDA3-2D33-94CA-DA12-71AB1DBFC3F1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185" name="Line 82">
          <a:extLst>
            <a:ext uri="{FF2B5EF4-FFF2-40B4-BE49-F238E27FC236}">
              <a16:creationId xmlns:a16="http://schemas.microsoft.com/office/drawing/2014/main" id="{771485BE-347F-E896-411F-0671C12082F6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86" name="Line 83">
          <a:extLst>
            <a:ext uri="{FF2B5EF4-FFF2-40B4-BE49-F238E27FC236}">
              <a16:creationId xmlns:a16="http://schemas.microsoft.com/office/drawing/2014/main" id="{7782D9D0-054D-6C38-9E43-7DDAC008A1FA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87" name="Line 84">
          <a:extLst>
            <a:ext uri="{FF2B5EF4-FFF2-40B4-BE49-F238E27FC236}">
              <a16:creationId xmlns:a16="http://schemas.microsoft.com/office/drawing/2014/main" id="{74C8A55E-7051-5F02-93B6-55176A77811A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88" name="Line 85">
          <a:extLst>
            <a:ext uri="{FF2B5EF4-FFF2-40B4-BE49-F238E27FC236}">
              <a16:creationId xmlns:a16="http://schemas.microsoft.com/office/drawing/2014/main" id="{ED2A71D5-453B-38AD-756F-2DEA94F51737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89" name="Line 86">
          <a:extLst>
            <a:ext uri="{FF2B5EF4-FFF2-40B4-BE49-F238E27FC236}">
              <a16:creationId xmlns:a16="http://schemas.microsoft.com/office/drawing/2014/main" id="{CE446BBF-C91A-BFC4-68A6-AE346BF56F16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190" name="Line 87">
          <a:extLst>
            <a:ext uri="{FF2B5EF4-FFF2-40B4-BE49-F238E27FC236}">
              <a16:creationId xmlns:a16="http://schemas.microsoft.com/office/drawing/2014/main" id="{195FB064-A0EF-B56E-9D5E-E2F5BC371DF2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28575</xdr:colOff>
      <xdr:row>28</xdr:row>
      <xdr:rowOff>0</xdr:rowOff>
    </xdr:to>
    <xdr:sp macro="" textlink="">
      <xdr:nvSpPr>
        <xdr:cNvPr id="1250191" name="Line 1">
          <a:extLst>
            <a:ext uri="{FF2B5EF4-FFF2-40B4-BE49-F238E27FC236}">
              <a16:creationId xmlns:a16="http://schemas.microsoft.com/office/drawing/2014/main" id="{61A2E134-2F98-ADB7-C328-B22C8604E07F}"/>
            </a:ext>
          </a:extLst>
        </xdr:cNvPr>
        <xdr:cNvSpPr>
          <a:spLocks noChangeShapeType="1"/>
        </xdr:cNvSpPr>
      </xdr:nvSpPr>
      <xdr:spPr bwMode="auto">
        <a:xfrm>
          <a:off x="1123950" y="58674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92" name="Line 22">
          <a:extLst>
            <a:ext uri="{FF2B5EF4-FFF2-40B4-BE49-F238E27FC236}">
              <a16:creationId xmlns:a16="http://schemas.microsoft.com/office/drawing/2014/main" id="{0EBE0618-09C4-C62A-9A38-A3FBF57413FD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93" name="Line 23">
          <a:extLst>
            <a:ext uri="{FF2B5EF4-FFF2-40B4-BE49-F238E27FC236}">
              <a16:creationId xmlns:a16="http://schemas.microsoft.com/office/drawing/2014/main" id="{29D47B61-D150-356C-22EE-53A25A6936F1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94" name="Line 33">
          <a:extLst>
            <a:ext uri="{FF2B5EF4-FFF2-40B4-BE49-F238E27FC236}">
              <a16:creationId xmlns:a16="http://schemas.microsoft.com/office/drawing/2014/main" id="{9024EAA2-A0E5-28F8-9871-6BC5ED6A181E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95" name="Line 42">
          <a:extLst>
            <a:ext uri="{FF2B5EF4-FFF2-40B4-BE49-F238E27FC236}">
              <a16:creationId xmlns:a16="http://schemas.microsoft.com/office/drawing/2014/main" id="{F566662B-B775-DCF4-8B0E-1DF49EABEDB0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96" name="Line 45">
          <a:extLst>
            <a:ext uri="{FF2B5EF4-FFF2-40B4-BE49-F238E27FC236}">
              <a16:creationId xmlns:a16="http://schemas.microsoft.com/office/drawing/2014/main" id="{C9B7A81E-4C29-2F31-2FF2-C69361EA0856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97" name="Line 48">
          <a:extLst>
            <a:ext uri="{FF2B5EF4-FFF2-40B4-BE49-F238E27FC236}">
              <a16:creationId xmlns:a16="http://schemas.microsoft.com/office/drawing/2014/main" id="{E9FF5112-2831-A236-C388-1FD0DB2BA802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8</xdr:col>
      <xdr:colOff>9525</xdr:colOff>
      <xdr:row>28</xdr:row>
      <xdr:rowOff>0</xdr:rowOff>
    </xdr:to>
    <xdr:sp macro="" textlink="">
      <xdr:nvSpPr>
        <xdr:cNvPr id="1250198" name="Line 49">
          <a:extLst>
            <a:ext uri="{FF2B5EF4-FFF2-40B4-BE49-F238E27FC236}">
              <a16:creationId xmlns:a16="http://schemas.microsoft.com/office/drawing/2014/main" id="{0189DAA2-30E0-3DF5-FDF6-DFAD6976C0A8}"/>
            </a:ext>
          </a:extLst>
        </xdr:cNvPr>
        <xdr:cNvSpPr>
          <a:spLocks noChangeShapeType="1"/>
        </xdr:cNvSpPr>
      </xdr:nvSpPr>
      <xdr:spPr bwMode="auto">
        <a:xfrm>
          <a:off x="46672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199" name="Line 50">
          <a:extLst>
            <a:ext uri="{FF2B5EF4-FFF2-40B4-BE49-F238E27FC236}">
              <a16:creationId xmlns:a16="http://schemas.microsoft.com/office/drawing/2014/main" id="{0F6B720F-6501-B60D-DC4C-8342E0EBA54E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0</xdr:rowOff>
    </xdr:from>
    <xdr:to>
      <xdr:col>23</xdr:col>
      <xdr:colOff>9525</xdr:colOff>
      <xdr:row>28</xdr:row>
      <xdr:rowOff>0</xdr:rowOff>
    </xdr:to>
    <xdr:sp macro="" textlink="">
      <xdr:nvSpPr>
        <xdr:cNvPr id="1250200" name="Line 51">
          <a:extLst>
            <a:ext uri="{FF2B5EF4-FFF2-40B4-BE49-F238E27FC236}">
              <a16:creationId xmlns:a16="http://schemas.microsoft.com/office/drawing/2014/main" id="{6CA1434A-E352-4DB2-D60E-A0C08F2E25BB}"/>
            </a:ext>
          </a:extLst>
        </xdr:cNvPr>
        <xdr:cNvSpPr>
          <a:spLocks noChangeShapeType="1"/>
        </xdr:cNvSpPr>
      </xdr:nvSpPr>
      <xdr:spPr bwMode="auto">
        <a:xfrm>
          <a:off x="1021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201" name="Line 79">
          <a:extLst>
            <a:ext uri="{FF2B5EF4-FFF2-40B4-BE49-F238E27FC236}">
              <a16:creationId xmlns:a16="http://schemas.microsoft.com/office/drawing/2014/main" id="{65268E77-1D45-D90B-72CA-74990503D0B0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202" name="Line 80">
          <a:extLst>
            <a:ext uri="{FF2B5EF4-FFF2-40B4-BE49-F238E27FC236}">
              <a16:creationId xmlns:a16="http://schemas.microsoft.com/office/drawing/2014/main" id="{601D5D5B-21FD-FAAA-8110-D339FA33F657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203" name="Line 81">
          <a:extLst>
            <a:ext uri="{FF2B5EF4-FFF2-40B4-BE49-F238E27FC236}">
              <a16:creationId xmlns:a16="http://schemas.microsoft.com/office/drawing/2014/main" id="{56A72EB9-C9DF-F026-FF73-9F4902B66C49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28</xdr:row>
      <xdr:rowOff>0</xdr:rowOff>
    </xdr:from>
    <xdr:to>
      <xdr:col>28</xdr:col>
      <xdr:colOff>9525</xdr:colOff>
      <xdr:row>28</xdr:row>
      <xdr:rowOff>0</xdr:rowOff>
    </xdr:to>
    <xdr:sp macro="" textlink="">
      <xdr:nvSpPr>
        <xdr:cNvPr id="1250204" name="Line 82">
          <a:extLst>
            <a:ext uri="{FF2B5EF4-FFF2-40B4-BE49-F238E27FC236}">
              <a16:creationId xmlns:a16="http://schemas.microsoft.com/office/drawing/2014/main" id="{4EC974E7-2CCB-8281-CEF4-4CC908E3C336}"/>
            </a:ext>
          </a:extLst>
        </xdr:cNvPr>
        <xdr:cNvSpPr>
          <a:spLocks noChangeShapeType="1"/>
        </xdr:cNvSpPr>
      </xdr:nvSpPr>
      <xdr:spPr bwMode="auto">
        <a:xfrm>
          <a:off x="14020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205" name="Line 83">
          <a:extLst>
            <a:ext uri="{FF2B5EF4-FFF2-40B4-BE49-F238E27FC236}">
              <a16:creationId xmlns:a16="http://schemas.microsoft.com/office/drawing/2014/main" id="{671444FF-FA7D-87E9-130C-463B24C51DBC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206" name="Line 84">
          <a:extLst>
            <a:ext uri="{FF2B5EF4-FFF2-40B4-BE49-F238E27FC236}">
              <a16:creationId xmlns:a16="http://schemas.microsoft.com/office/drawing/2014/main" id="{7F77EF21-B0C2-E741-DD92-C33A1F9954CB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207" name="Line 85">
          <a:extLst>
            <a:ext uri="{FF2B5EF4-FFF2-40B4-BE49-F238E27FC236}">
              <a16:creationId xmlns:a16="http://schemas.microsoft.com/office/drawing/2014/main" id="{34E34D5C-F774-DFEC-9BFA-4730788619DA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208" name="Line 86">
          <a:extLst>
            <a:ext uri="{FF2B5EF4-FFF2-40B4-BE49-F238E27FC236}">
              <a16:creationId xmlns:a16="http://schemas.microsoft.com/office/drawing/2014/main" id="{5FA38BD8-B337-C641-A817-D26573861624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250209" name="Line 87">
          <a:extLst>
            <a:ext uri="{FF2B5EF4-FFF2-40B4-BE49-F238E27FC236}">
              <a16:creationId xmlns:a16="http://schemas.microsoft.com/office/drawing/2014/main" id="{BF3B541E-CEF3-706D-E459-4DF713F1371F}"/>
            </a:ext>
          </a:extLst>
        </xdr:cNvPr>
        <xdr:cNvSpPr>
          <a:spLocks noChangeShapeType="1"/>
        </xdr:cNvSpPr>
      </xdr:nvSpPr>
      <xdr:spPr bwMode="auto">
        <a:xfrm>
          <a:off x="147732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50210" name="Line 22">
          <a:extLst>
            <a:ext uri="{FF2B5EF4-FFF2-40B4-BE49-F238E27FC236}">
              <a16:creationId xmlns:a16="http://schemas.microsoft.com/office/drawing/2014/main" id="{D47F285A-8A1B-B449-4FD2-144A98D1DCDA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50211" name="Line 33">
          <a:extLst>
            <a:ext uri="{FF2B5EF4-FFF2-40B4-BE49-F238E27FC236}">
              <a16:creationId xmlns:a16="http://schemas.microsoft.com/office/drawing/2014/main" id="{1FE1209C-08A2-82B0-D9BB-F79113B061DA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50212" name="Line 48">
          <a:extLst>
            <a:ext uri="{FF2B5EF4-FFF2-40B4-BE49-F238E27FC236}">
              <a16:creationId xmlns:a16="http://schemas.microsoft.com/office/drawing/2014/main" id="{DB022DC6-24A7-F2C5-F85A-A673ED9CEDD4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50213" name="Line 49">
          <a:extLst>
            <a:ext uri="{FF2B5EF4-FFF2-40B4-BE49-F238E27FC236}">
              <a16:creationId xmlns:a16="http://schemas.microsoft.com/office/drawing/2014/main" id="{FA58C0DF-FC5E-2F89-35F6-FE4214164C2B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50214" name="Line 22">
          <a:extLst>
            <a:ext uri="{FF2B5EF4-FFF2-40B4-BE49-F238E27FC236}">
              <a16:creationId xmlns:a16="http://schemas.microsoft.com/office/drawing/2014/main" id="{2DF53EE5-A42D-04DF-1AC0-51C78C5EDFBE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50215" name="Line 33">
          <a:extLst>
            <a:ext uri="{FF2B5EF4-FFF2-40B4-BE49-F238E27FC236}">
              <a16:creationId xmlns:a16="http://schemas.microsoft.com/office/drawing/2014/main" id="{662E457A-0B10-8BDE-7147-7CA0B4F51E90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50216" name="Line 48">
          <a:extLst>
            <a:ext uri="{FF2B5EF4-FFF2-40B4-BE49-F238E27FC236}">
              <a16:creationId xmlns:a16="http://schemas.microsoft.com/office/drawing/2014/main" id="{11A7F3A4-E7E8-2856-BFF4-4BA6ADEC1CED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0</xdr:rowOff>
    </xdr:from>
    <xdr:to>
      <xdr:col>21</xdr:col>
      <xdr:colOff>9525</xdr:colOff>
      <xdr:row>28</xdr:row>
      <xdr:rowOff>0</xdr:rowOff>
    </xdr:to>
    <xdr:sp macro="" textlink="">
      <xdr:nvSpPr>
        <xdr:cNvPr id="1250217" name="Line 49">
          <a:extLst>
            <a:ext uri="{FF2B5EF4-FFF2-40B4-BE49-F238E27FC236}">
              <a16:creationId xmlns:a16="http://schemas.microsoft.com/office/drawing/2014/main" id="{5660A039-0072-56F5-DF58-D5C4CFDB7D3C}"/>
            </a:ext>
          </a:extLst>
        </xdr:cNvPr>
        <xdr:cNvSpPr>
          <a:spLocks noChangeShapeType="1"/>
        </xdr:cNvSpPr>
      </xdr:nvSpPr>
      <xdr:spPr bwMode="auto">
        <a:xfrm>
          <a:off x="85344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18" name="Line 22">
          <a:extLst>
            <a:ext uri="{FF2B5EF4-FFF2-40B4-BE49-F238E27FC236}">
              <a16:creationId xmlns:a16="http://schemas.microsoft.com/office/drawing/2014/main" id="{C18B5ECB-2B88-10F5-A5AA-DF94625598C7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19" name="Line 33">
          <a:extLst>
            <a:ext uri="{FF2B5EF4-FFF2-40B4-BE49-F238E27FC236}">
              <a16:creationId xmlns:a16="http://schemas.microsoft.com/office/drawing/2014/main" id="{63CED7CB-E4AD-1687-3432-F2EE98710E44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20" name="Line 48">
          <a:extLst>
            <a:ext uri="{FF2B5EF4-FFF2-40B4-BE49-F238E27FC236}">
              <a16:creationId xmlns:a16="http://schemas.microsoft.com/office/drawing/2014/main" id="{2AE219B1-68E0-13D7-D268-505CC8451BCC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21" name="Line 49">
          <a:extLst>
            <a:ext uri="{FF2B5EF4-FFF2-40B4-BE49-F238E27FC236}">
              <a16:creationId xmlns:a16="http://schemas.microsoft.com/office/drawing/2014/main" id="{5C64E826-ABEA-A3F4-7BF7-91B4DB931CE0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22" name="Line 22">
          <a:extLst>
            <a:ext uri="{FF2B5EF4-FFF2-40B4-BE49-F238E27FC236}">
              <a16:creationId xmlns:a16="http://schemas.microsoft.com/office/drawing/2014/main" id="{14A26EC9-37AC-9E88-C0F0-A15660FA15F2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23" name="Line 33">
          <a:extLst>
            <a:ext uri="{FF2B5EF4-FFF2-40B4-BE49-F238E27FC236}">
              <a16:creationId xmlns:a16="http://schemas.microsoft.com/office/drawing/2014/main" id="{AB14A2BD-38D3-8DB3-5C20-11A523453FA4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24" name="Line 48">
          <a:extLst>
            <a:ext uri="{FF2B5EF4-FFF2-40B4-BE49-F238E27FC236}">
              <a16:creationId xmlns:a16="http://schemas.microsoft.com/office/drawing/2014/main" id="{BE2FE9C1-128B-7447-89CC-09E2D8E12B9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25" name="Line 49">
          <a:extLst>
            <a:ext uri="{FF2B5EF4-FFF2-40B4-BE49-F238E27FC236}">
              <a16:creationId xmlns:a16="http://schemas.microsoft.com/office/drawing/2014/main" id="{2AC93B62-6C07-6E9E-4522-B96685F6A708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26" name="Line 22">
          <a:extLst>
            <a:ext uri="{FF2B5EF4-FFF2-40B4-BE49-F238E27FC236}">
              <a16:creationId xmlns:a16="http://schemas.microsoft.com/office/drawing/2014/main" id="{85A754F0-AE9C-5E36-CFD6-BC97BECDE464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27" name="Line 33">
          <a:extLst>
            <a:ext uri="{FF2B5EF4-FFF2-40B4-BE49-F238E27FC236}">
              <a16:creationId xmlns:a16="http://schemas.microsoft.com/office/drawing/2014/main" id="{458E1348-3A57-E17C-3A9A-F9A3C9BCB372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28" name="Line 48">
          <a:extLst>
            <a:ext uri="{FF2B5EF4-FFF2-40B4-BE49-F238E27FC236}">
              <a16:creationId xmlns:a16="http://schemas.microsoft.com/office/drawing/2014/main" id="{CE0EA4A1-4537-F761-CF07-5E82B1B8735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29" name="Line 49">
          <a:extLst>
            <a:ext uri="{FF2B5EF4-FFF2-40B4-BE49-F238E27FC236}">
              <a16:creationId xmlns:a16="http://schemas.microsoft.com/office/drawing/2014/main" id="{1F39E0AF-97FB-3498-0A78-93D2FF1FFB9A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30" name="Line 22">
          <a:extLst>
            <a:ext uri="{FF2B5EF4-FFF2-40B4-BE49-F238E27FC236}">
              <a16:creationId xmlns:a16="http://schemas.microsoft.com/office/drawing/2014/main" id="{5E09990F-569D-4A56-B3C0-2AE8530E2AA8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31" name="Line 33">
          <a:extLst>
            <a:ext uri="{FF2B5EF4-FFF2-40B4-BE49-F238E27FC236}">
              <a16:creationId xmlns:a16="http://schemas.microsoft.com/office/drawing/2014/main" id="{5BD9FD67-0CAA-F924-01F3-B7019D9B7C40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32" name="Line 48">
          <a:extLst>
            <a:ext uri="{FF2B5EF4-FFF2-40B4-BE49-F238E27FC236}">
              <a16:creationId xmlns:a16="http://schemas.microsoft.com/office/drawing/2014/main" id="{FA2D4E78-EF55-3690-0DD5-A31C195C351D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33" name="Line 49">
          <a:extLst>
            <a:ext uri="{FF2B5EF4-FFF2-40B4-BE49-F238E27FC236}">
              <a16:creationId xmlns:a16="http://schemas.microsoft.com/office/drawing/2014/main" id="{035E212E-0135-DFF7-DA80-3ACFE8A2B305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34" name="Line 22">
          <a:extLst>
            <a:ext uri="{FF2B5EF4-FFF2-40B4-BE49-F238E27FC236}">
              <a16:creationId xmlns:a16="http://schemas.microsoft.com/office/drawing/2014/main" id="{71691A8D-B408-940E-BA13-1594DFDA3329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35" name="Line 33">
          <a:extLst>
            <a:ext uri="{FF2B5EF4-FFF2-40B4-BE49-F238E27FC236}">
              <a16:creationId xmlns:a16="http://schemas.microsoft.com/office/drawing/2014/main" id="{F1351C37-97B9-0A8D-5862-5D5513038971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36" name="Line 48">
          <a:extLst>
            <a:ext uri="{FF2B5EF4-FFF2-40B4-BE49-F238E27FC236}">
              <a16:creationId xmlns:a16="http://schemas.microsoft.com/office/drawing/2014/main" id="{8F599B82-8427-B1A8-01FF-CA1DB580B6BE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22</xdr:col>
      <xdr:colOff>9525</xdr:colOff>
      <xdr:row>28</xdr:row>
      <xdr:rowOff>0</xdr:rowOff>
    </xdr:to>
    <xdr:sp macro="" textlink="">
      <xdr:nvSpPr>
        <xdr:cNvPr id="1250237" name="Line 49">
          <a:extLst>
            <a:ext uri="{FF2B5EF4-FFF2-40B4-BE49-F238E27FC236}">
              <a16:creationId xmlns:a16="http://schemas.microsoft.com/office/drawing/2014/main" id="{E73D6304-7823-7389-E298-8ED4F5F532E9}"/>
            </a:ext>
          </a:extLst>
        </xdr:cNvPr>
        <xdr:cNvSpPr>
          <a:spLocks noChangeShapeType="1"/>
        </xdr:cNvSpPr>
      </xdr:nvSpPr>
      <xdr:spPr bwMode="auto">
        <a:xfrm>
          <a:off x="94488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50238" name="Line 22">
          <a:extLst>
            <a:ext uri="{FF2B5EF4-FFF2-40B4-BE49-F238E27FC236}">
              <a16:creationId xmlns:a16="http://schemas.microsoft.com/office/drawing/2014/main" id="{90E8D5D3-4792-0C02-B5AB-27A914C45671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50239" name="Line 33">
          <a:extLst>
            <a:ext uri="{FF2B5EF4-FFF2-40B4-BE49-F238E27FC236}">
              <a16:creationId xmlns:a16="http://schemas.microsoft.com/office/drawing/2014/main" id="{EF1E4D24-E75E-163C-31AF-2F12D79AF91F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50240" name="Line 48">
          <a:extLst>
            <a:ext uri="{FF2B5EF4-FFF2-40B4-BE49-F238E27FC236}">
              <a16:creationId xmlns:a16="http://schemas.microsoft.com/office/drawing/2014/main" id="{0972CBE5-4BE7-9BE5-BA01-2B18DDF9D832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50241" name="Line 49">
          <a:extLst>
            <a:ext uri="{FF2B5EF4-FFF2-40B4-BE49-F238E27FC236}">
              <a16:creationId xmlns:a16="http://schemas.microsoft.com/office/drawing/2014/main" id="{10A3C41D-7532-0427-452A-D813EA2BFB34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50242" name="Line 22">
          <a:extLst>
            <a:ext uri="{FF2B5EF4-FFF2-40B4-BE49-F238E27FC236}">
              <a16:creationId xmlns:a16="http://schemas.microsoft.com/office/drawing/2014/main" id="{0652040A-7841-5F96-8404-EB1CC6029AC8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50243" name="Line 33">
          <a:extLst>
            <a:ext uri="{FF2B5EF4-FFF2-40B4-BE49-F238E27FC236}">
              <a16:creationId xmlns:a16="http://schemas.microsoft.com/office/drawing/2014/main" id="{C6F09792-660D-9DF6-BF57-B098B851EEA3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50244" name="Line 48">
          <a:extLst>
            <a:ext uri="{FF2B5EF4-FFF2-40B4-BE49-F238E27FC236}">
              <a16:creationId xmlns:a16="http://schemas.microsoft.com/office/drawing/2014/main" id="{88F05EB0-5CA6-5C25-E6B3-584844E63DFD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0</xdr:rowOff>
    </xdr:from>
    <xdr:to>
      <xdr:col>9</xdr:col>
      <xdr:colOff>9525</xdr:colOff>
      <xdr:row>28</xdr:row>
      <xdr:rowOff>0</xdr:rowOff>
    </xdr:to>
    <xdr:sp macro="" textlink="">
      <xdr:nvSpPr>
        <xdr:cNvPr id="1250245" name="Line 49">
          <a:extLst>
            <a:ext uri="{FF2B5EF4-FFF2-40B4-BE49-F238E27FC236}">
              <a16:creationId xmlns:a16="http://schemas.microsoft.com/office/drawing/2014/main" id="{1220D6AA-28C4-5AFB-7A2A-28337148662F}"/>
            </a:ext>
          </a:extLst>
        </xdr:cNvPr>
        <xdr:cNvSpPr>
          <a:spLocks noChangeShapeType="1"/>
        </xdr:cNvSpPr>
      </xdr:nvSpPr>
      <xdr:spPr bwMode="auto">
        <a:xfrm>
          <a:off x="52197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46" name="Line 22">
          <a:extLst>
            <a:ext uri="{FF2B5EF4-FFF2-40B4-BE49-F238E27FC236}">
              <a16:creationId xmlns:a16="http://schemas.microsoft.com/office/drawing/2014/main" id="{FE6002DB-EF77-2FF8-434A-484246485C57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47" name="Line 33">
          <a:extLst>
            <a:ext uri="{FF2B5EF4-FFF2-40B4-BE49-F238E27FC236}">
              <a16:creationId xmlns:a16="http://schemas.microsoft.com/office/drawing/2014/main" id="{B17CA02F-EBC4-D91F-607E-19651EAAE7F6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48" name="Line 48">
          <a:extLst>
            <a:ext uri="{FF2B5EF4-FFF2-40B4-BE49-F238E27FC236}">
              <a16:creationId xmlns:a16="http://schemas.microsoft.com/office/drawing/2014/main" id="{D35DB7FB-51FE-A2CA-ECD3-36DA617BB013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49" name="Line 49">
          <a:extLst>
            <a:ext uri="{FF2B5EF4-FFF2-40B4-BE49-F238E27FC236}">
              <a16:creationId xmlns:a16="http://schemas.microsoft.com/office/drawing/2014/main" id="{E489CC19-46BF-A5ED-5567-4DE9781E1CA2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50" name="Line 22">
          <a:extLst>
            <a:ext uri="{FF2B5EF4-FFF2-40B4-BE49-F238E27FC236}">
              <a16:creationId xmlns:a16="http://schemas.microsoft.com/office/drawing/2014/main" id="{347597C0-1AD7-87E5-A94E-0418A77DA92D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51" name="Line 33">
          <a:extLst>
            <a:ext uri="{FF2B5EF4-FFF2-40B4-BE49-F238E27FC236}">
              <a16:creationId xmlns:a16="http://schemas.microsoft.com/office/drawing/2014/main" id="{6FDC7AD8-87E5-3344-F25A-B94EF728E1D2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52" name="Line 48">
          <a:extLst>
            <a:ext uri="{FF2B5EF4-FFF2-40B4-BE49-F238E27FC236}">
              <a16:creationId xmlns:a16="http://schemas.microsoft.com/office/drawing/2014/main" id="{24CA6567-3F2A-2310-C5DF-45A085B7A04E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53" name="Line 49">
          <a:extLst>
            <a:ext uri="{FF2B5EF4-FFF2-40B4-BE49-F238E27FC236}">
              <a16:creationId xmlns:a16="http://schemas.microsoft.com/office/drawing/2014/main" id="{EC2472E8-5EEA-9D53-C88D-D29DBA642BF0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54" name="Line 22">
          <a:extLst>
            <a:ext uri="{FF2B5EF4-FFF2-40B4-BE49-F238E27FC236}">
              <a16:creationId xmlns:a16="http://schemas.microsoft.com/office/drawing/2014/main" id="{5F349206-080C-CF56-9844-BC68DB38B644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55" name="Line 33">
          <a:extLst>
            <a:ext uri="{FF2B5EF4-FFF2-40B4-BE49-F238E27FC236}">
              <a16:creationId xmlns:a16="http://schemas.microsoft.com/office/drawing/2014/main" id="{B0474D1B-0B28-D4D3-1009-4402FD03910B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56" name="Line 48">
          <a:extLst>
            <a:ext uri="{FF2B5EF4-FFF2-40B4-BE49-F238E27FC236}">
              <a16:creationId xmlns:a16="http://schemas.microsoft.com/office/drawing/2014/main" id="{ECF3D6EC-48B4-144F-5B50-F9E9A94F849C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57" name="Line 49">
          <a:extLst>
            <a:ext uri="{FF2B5EF4-FFF2-40B4-BE49-F238E27FC236}">
              <a16:creationId xmlns:a16="http://schemas.microsoft.com/office/drawing/2014/main" id="{BE8CFFA5-4F44-DF5F-550B-D12695203FC5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58" name="Line 22">
          <a:extLst>
            <a:ext uri="{FF2B5EF4-FFF2-40B4-BE49-F238E27FC236}">
              <a16:creationId xmlns:a16="http://schemas.microsoft.com/office/drawing/2014/main" id="{AAAB2F74-4E67-208F-C2EF-F613B998A724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59" name="Line 33">
          <a:extLst>
            <a:ext uri="{FF2B5EF4-FFF2-40B4-BE49-F238E27FC236}">
              <a16:creationId xmlns:a16="http://schemas.microsoft.com/office/drawing/2014/main" id="{24948FFF-FADF-F32E-A2C8-B027C7AA41BA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60" name="Line 48">
          <a:extLst>
            <a:ext uri="{FF2B5EF4-FFF2-40B4-BE49-F238E27FC236}">
              <a16:creationId xmlns:a16="http://schemas.microsoft.com/office/drawing/2014/main" id="{46A89CB3-55FB-2A45-E3A0-E81BD86ADEA5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61" name="Line 49">
          <a:extLst>
            <a:ext uri="{FF2B5EF4-FFF2-40B4-BE49-F238E27FC236}">
              <a16:creationId xmlns:a16="http://schemas.microsoft.com/office/drawing/2014/main" id="{28D1E69E-0BB0-FE40-F4EA-069ED4AA0B6A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62" name="Line 22">
          <a:extLst>
            <a:ext uri="{FF2B5EF4-FFF2-40B4-BE49-F238E27FC236}">
              <a16:creationId xmlns:a16="http://schemas.microsoft.com/office/drawing/2014/main" id="{7DD3F495-1C79-3A70-BB75-2555118A0E28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63" name="Line 33">
          <a:extLst>
            <a:ext uri="{FF2B5EF4-FFF2-40B4-BE49-F238E27FC236}">
              <a16:creationId xmlns:a16="http://schemas.microsoft.com/office/drawing/2014/main" id="{CC91BEB1-3A28-CA7D-683E-A09C4719BCCD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64" name="Line 48">
          <a:extLst>
            <a:ext uri="{FF2B5EF4-FFF2-40B4-BE49-F238E27FC236}">
              <a16:creationId xmlns:a16="http://schemas.microsoft.com/office/drawing/2014/main" id="{51AD651A-4FEE-14B5-AF4E-86FC9186EC17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0</xdr:rowOff>
    </xdr:from>
    <xdr:to>
      <xdr:col>12</xdr:col>
      <xdr:colOff>9525</xdr:colOff>
      <xdr:row>28</xdr:row>
      <xdr:rowOff>0</xdr:rowOff>
    </xdr:to>
    <xdr:sp macro="" textlink="">
      <xdr:nvSpPr>
        <xdr:cNvPr id="1250265" name="Line 49">
          <a:extLst>
            <a:ext uri="{FF2B5EF4-FFF2-40B4-BE49-F238E27FC236}">
              <a16:creationId xmlns:a16="http://schemas.microsoft.com/office/drawing/2014/main" id="{17396756-DDC4-7F8A-59D3-99954B363822}"/>
            </a:ext>
          </a:extLst>
        </xdr:cNvPr>
        <xdr:cNvSpPr>
          <a:spLocks noChangeShapeType="1"/>
        </xdr:cNvSpPr>
      </xdr:nvSpPr>
      <xdr:spPr bwMode="auto">
        <a:xfrm>
          <a:off x="68770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266" name="Line 1">
          <a:extLst>
            <a:ext uri="{FF2B5EF4-FFF2-40B4-BE49-F238E27FC236}">
              <a16:creationId xmlns:a16="http://schemas.microsoft.com/office/drawing/2014/main" id="{4BB83EEA-BACC-1322-9D8D-7E94C21617E2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267" name="Line 22">
          <a:extLst>
            <a:ext uri="{FF2B5EF4-FFF2-40B4-BE49-F238E27FC236}">
              <a16:creationId xmlns:a16="http://schemas.microsoft.com/office/drawing/2014/main" id="{42BF5AAC-4702-3E72-55F2-CFC2C4FE3D4A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268" name="Line 33">
          <a:extLst>
            <a:ext uri="{FF2B5EF4-FFF2-40B4-BE49-F238E27FC236}">
              <a16:creationId xmlns:a16="http://schemas.microsoft.com/office/drawing/2014/main" id="{ED6ACAB6-F36C-E163-56CF-996BC24C8215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269" name="Line 48">
          <a:extLst>
            <a:ext uri="{FF2B5EF4-FFF2-40B4-BE49-F238E27FC236}">
              <a16:creationId xmlns:a16="http://schemas.microsoft.com/office/drawing/2014/main" id="{A1C04DF3-68B2-4016-0F6B-3A8DAA453ACF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270" name="Line 49">
          <a:extLst>
            <a:ext uri="{FF2B5EF4-FFF2-40B4-BE49-F238E27FC236}">
              <a16:creationId xmlns:a16="http://schemas.microsoft.com/office/drawing/2014/main" id="{C1F52080-CDD8-8783-0E38-8F5F80AA84B7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71" name="Line 80">
          <a:extLst>
            <a:ext uri="{FF2B5EF4-FFF2-40B4-BE49-F238E27FC236}">
              <a16:creationId xmlns:a16="http://schemas.microsoft.com/office/drawing/2014/main" id="{1F31025C-9B9D-1EA7-5478-0C0BBBD4F630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72" name="Line 83">
          <a:extLst>
            <a:ext uri="{FF2B5EF4-FFF2-40B4-BE49-F238E27FC236}">
              <a16:creationId xmlns:a16="http://schemas.microsoft.com/office/drawing/2014/main" id="{7B018B8C-7545-8D16-20EF-9B772F4D3BCF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73" name="Line 84">
          <a:extLst>
            <a:ext uri="{FF2B5EF4-FFF2-40B4-BE49-F238E27FC236}">
              <a16:creationId xmlns:a16="http://schemas.microsoft.com/office/drawing/2014/main" id="{C07CF75F-6232-1CBE-6C72-111082FEE57E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74" name="Line 85">
          <a:extLst>
            <a:ext uri="{FF2B5EF4-FFF2-40B4-BE49-F238E27FC236}">
              <a16:creationId xmlns:a16="http://schemas.microsoft.com/office/drawing/2014/main" id="{05D947E2-63FD-03DC-AE1C-85FF9DAC9017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75" name="Line 86">
          <a:extLst>
            <a:ext uri="{FF2B5EF4-FFF2-40B4-BE49-F238E27FC236}">
              <a16:creationId xmlns:a16="http://schemas.microsoft.com/office/drawing/2014/main" id="{AAF026F3-7019-20DC-29D5-9E3A48C40767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76" name="Line 87">
          <a:extLst>
            <a:ext uri="{FF2B5EF4-FFF2-40B4-BE49-F238E27FC236}">
              <a16:creationId xmlns:a16="http://schemas.microsoft.com/office/drawing/2014/main" id="{37A9A2F3-7F4A-7654-DBCD-255C6391D301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277" name="Line 1">
          <a:extLst>
            <a:ext uri="{FF2B5EF4-FFF2-40B4-BE49-F238E27FC236}">
              <a16:creationId xmlns:a16="http://schemas.microsoft.com/office/drawing/2014/main" id="{701757AB-2AA0-8CF5-8C70-A2616F27DBA3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278" name="Line 22">
          <a:extLst>
            <a:ext uri="{FF2B5EF4-FFF2-40B4-BE49-F238E27FC236}">
              <a16:creationId xmlns:a16="http://schemas.microsoft.com/office/drawing/2014/main" id="{C84F0EC8-AECB-F173-C67A-C9D7960EDD39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279" name="Line 33">
          <a:extLst>
            <a:ext uri="{FF2B5EF4-FFF2-40B4-BE49-F238E27FC236}">
              <a16:creationId xmlns:a16="http://schemas.microsoft.com/office/drawing/2014/main" id="{A221762A-27C5-A881-4E76-1674B5CF12BE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280" name="Line 48">
          <a:extLst>
            <a:ext uri="{FF2B5EF4-FFF2-40B4-BE49-F238E27FC236}">
              <a16:creationId xmlns:a16="http://schemas.microsoft.com/office/drawing/2014/main" id="{72931CEA-77C9-F094-B8A4-061EA8045F70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281" name="Line 49">
          <a:extLst>
            <a:ext uri="{FF2B5EF4-FFF2-40B4-BE49-F238E27FC236}">
              <a16:creationId xmlns:a16="http://schemas.microsoft.com/office/drawing/2014/main" id="{B63D17A9-CC62-1D70-7681-61C7C752CE35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82" name="Line 80">
          <a:extLst>
            <a:ext uri="{FF2B5EF4-FFF2-40B4-BE49-F238E27FC236}">
              <a16:creationId xmlns:a16="http://schemas.microsoft.com/office/drawing/2014/main" id="{DE7546CE-0A6A-7325-5351-B1AC25D3C5DC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83" name="Line 83">
          <a:extLst>
            <a:ext uri="{FF2B5EF4-FFF2-40B4-BE49-F238E27FC236}">
              <a16:creationId xmlns:a16="http://schemas.microsoft.com/office/drawing/2014/main" id="{A7EC239D-DA4A-F694-D42A-66ECAB16BA27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84" name="Line 84">
          <a:extLst>
            <a:ext uri="{FF2B5EF4-FFF2-40B4-BE49-F238E27FC236}">
              <a16:creationId xmlns:a16="http://schemas.microsoft.com/office/drawing/2014/main" id="{6F2EE163-A84F-05FF-5FED-170AC6A09D0F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85" name="Line 85">
          <a:extLst>
            <a:ext uri="{FF2B5EF4-FFF2-40B4-BE49-F238E27FC236}">
              <a16:creationId xmlns:a16="http://schemas.microsoft.com/office/drawing/2014/main" id="{21F4A2AF-EEDD-E646-1F45-9A935D73E25F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86" name="Line 86">
          <a:extLst>
            <a:ext uri="{FF2B5EF4-FFF2-40B4-BE49-F238E27FC236}">
              <a16:creationId xmlns:a16="http://schemas.microsoft.com/office/drawing/2014/main" id="{D001B724-BE07-2D2E-F53F-1C45FA6F65D8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87" name="Line 87">
          <a:extLst>
            <a:ext uri="{FF2B5EF4-FFF2-40B4-BE49-F238E27FC236}">
              <a16:creationId xmlns:a16="http://schemas.microsoft.com/office/drawing/2014/main" id="{7FA27C1B-0EE5-73B2-5FE4-DDB6F41AE090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288" name="Line 1">
          <a:extLst>
            <a:ext uri="{FF2B5EF4-FFF2-40B4-BE49-F238E27FC236}">
              <a16:creationId xmlns:a16="http://schemas.microsoft.com/office/drawing/2014/main" id="{AF5A06D4-59CE-9D33-24C0-AA02BE498760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289" name="Line 22">
          <a:extLst>
            <a:ext uri="{FF2B5EF4-FFF2-40B4-BE49-F238E27FC236}">
              <a16:creationId xmlns:a16="http://schemas.microsoft.com/office/drawing/2014/main" id="{365D4EAB-33A1-F3B6-01A8-297DF6F591E6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290" name="Line 33">
          <a:extLst>
            <a:ext uri="{FF2B5EF4-FFF2-40B4-BE49-F238E27FC236}">
              <a16:creationId xmlns:a16="http://schemas.microsoft.com/office/drawing/2014/main" id="{1BD88578-F89D-372B-A151-AFBDDD524095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291" name="Line 48">
          <a:extLst>
            <a:ext uri="{FF2B5EF4-FFF2-40B4-BE49-F238E27FC236}">
              <a16:creationId xmlns:a16="http://schemas.microsoft.com/office/drawing/2014/main" id="{0C7A281F-A744-CA7A-BDA8-14848640A80F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292" name="Line 49">
          <a:extLst>
            <a:ext uri="{FF2B5EF4-FFF2-40B4-BE49-F238E27FC236}">
              <a16:creationId xmlns:a16="http://schemas.microsoft.com/office/drawing/2014/main" id="{1BD9A09C-4C79-7F8B-76B5-83F18DBC1285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93" name="Line 80">
          <a:extLst>
            <a:ext uri="{FF2B5EF4-FFF2-40B4-BE49-F238E27FC236}">
              <a16:creationId xmlns:a16="http://schemas.microsoft.com/office/drawing/2014/main" id="{F027A1EB-6F1D-C2A3-7E95-49F07058C5CF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94" name="Line 83">
          <a:extLst>
            <a:ext uri="{FF2B5EF4-FFF2-40B4-BE49-F238E27FC236}">
              <a16:creationId xmlns:a16="http://schemas.microsoft.com/office/drawing/2014/main" id="{F1698FA1-E2F6-DA96-6679-25810AA80A68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95" name="Line 84">
          <a:extLst>
            <a:ext uri="{FF2B5EF4-FFF2-40B4-BE49-F238E27FC236}">
              <a16:creationId xmlns:a16="http://schemas.microsoft.com/office/drawing/2014/main" id="{30BA3885-E4E8-2EDC-F1FB-A25DD97A50F4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96" name="Line 85">
          <a:extLst>
            <a:ext uri="{FF2B5EF4-FFF2-40B4-BE49-F238E27FC236}">
              <a16:creationId xmlns:a16="http://schemas.microsoft.com/office/drawing/2014/main" id="{40627240-732A-B0FD-2FAE-F731979DD0BC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97" name="Line 86">
          <a:extLst>
            <a:ext uri="{FF2B5EF4-FFF2-40B4-BE49-F238E27FC236}">
              <a16:creationId xmlns:a16="http://schemas.microsoft.com/office/drawing/2014/main" id="{640AE893-372A-5C9C-495C-FF7E8C1FFA0F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298" name="Line 87">
          <a:extLst>
            <a:ext uri="{FF2B5EF4-FFF2-40B4-BE49-F238E27FC236}">
              <a16:creationId xmlns:a16="http://schemas.microsoft.com/office/drawing/2014/main" id="{36A9892F-F691-BBEE-8C17-FBACEE699F62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299" name="Line 1">
          <a:extLst>
            <a:ext uri="{FF2B5EF4-FFF2-40B4-BE49-F238E27FC236}">
              <a16:creationId xmlns:a16="http://schemas.microsoft.com/office/drawing/2014/main" id="{95ABF2BC-72CB-9B81-0C30-C809E078FFD1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00" name="Line 22">
          <a:extLst>
            <a:ext uri="{FF2B5EF4-FFF2-40B4-BE49-F238E27FC236}">
              <a16:creationId xmlns:a16="http://schemas.microsoft.com/office/drawing/2014/main" id="{8804F4DA-EE43-F648-7760-30F0BA97EA45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01" name="Line 33">
          <a:extLst>
            <a:ext uri="{FF2B5EF4-FFF2-40B4-BE49-F238E27FC236}">
              <a16:creationId xmlns:a16="http://schemas.microsoft.com/office/drawing/2014/main" id="{03210F03-7801-EAA0-B1FC-702D525E0BA1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02" name="Line 48">
          <a:extLst>
            <a:ext uri="{FF2B5EF4-FFF2-40B4-BE49-F238E27FC236}">
              <a16:creationId xmlns:a16="http://schemas.microsoft.com/office/drawing/2014/main" id="{394A197A-80B0-A7B1-7A80-219655CB9079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03" name="Line 49">
          <a:extLst>
            <a:ext uri="{FF2B5EF4-FFF2-40B4-BE49-F238E27FC236}">
              <a16:creationId xmlns:a16="http://schemas.microsoft.com/office/drawing/2014/main" id="{3AE65A7B-E226-A77F-E64D-B0173C65680E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04" name="Line 80">
          <a:extLst>
            <a:ext uri="{FF2B5EF4-FFF2-40B4-BE49-F238E27FC236}">
              <a16:creationId xmlns:a16="http://schemas.microsoft.com/office/drawing/2014/main" id="{CAA09810-7C34-3583-09DC-16F612942082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05" name="Line 83">
          <a:extLst>
            <a:ext uri="{FF2B5EF4-FFF2-40B4-BE49-F238E27FC236}">
              <a16:creationId xmlns:a16="http://schemas.microsoft.com/office/drawing/2014/main" id="{B6CA13AC-CFCB-F46C-F4A1-364655B3BF3B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06" name="Line 84">
          <a:extLst>
            <a:ext uri="{FF2B5EF4-FFF2-40B4-BE49-F238E27FC236}">
              <a16:creationId xmlns:a16="http://schemas.microsoft.com/office/drawing/2014/main" id="{AB444A73-C6C8-512C-0D3A-DC35F83C256A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07" name="Line 85">
          <a:extLst>
            <a:ext uri="{FF2B5EF4-FFF2-40B4-BE49-F238E27FC236}">
              <a16:creationId xmlns:a16="http://schemas.microsoft.com/office/drawing/2014/main" id="{5827F625-0566-AB8A-5A4F-8BBD3889DB96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08" name="Line 86">
          <a:extLst>
            <a:ext uri="{FF2B5EF4-FFF2-40B4-BE49-F238E27FC236}">
              <a16:creationId xmlns:a16="http://schemas.microsoft.com/office/drawing/2014/main" id="{5690E2A4-4B93-EF71-1E90-F404A1A5A16F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09" name="Line 87">
          <a:extLst>
            <a:ext uri="{FF2B5EF4-FFF2-40B4-BE49-F238E27FC236}">
              <a16:creationId xmlns:a16="http://schemas.microsoft.com/office/drawing/2014/main" id="{4A67B523-1AD7-AFB0-8D7D-A6CF9CE83DCD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310" name="Line 1">
          <a:extLst>
            <a:ext uri="{FF2B5EF4-FFF2-40B4-BE49-F238E27FC236}">
              <a16:creationId xmlns:a16="http://schemas.microsoft.com/office/drawing/2014/main" id="{A3A37FAD-07DC-D41F-E833-D0F7B478A2D9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11" name="Line 22">
          <a:extLst>
            <a:ext uri="{FF2B5EF4-FFF2-40B4-BE49-F238E27FC236}">
              <a16:creationId xmlns:a16="http://schemas.microsoft.com/office/drawing/2014/main" id="{75FFF0E6-4EA5-0F5D-5A51-A62A7188EFB4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12" name="Line 33">
          <a:extLst>
            <a:ext uri="{FF2B5EF4-FFF2-40B4-BE49-F238E27FC236}">
              <a16:creationId xmlns:a16="http://schemas.microsoft.com/office/drawing/2014/main" id="{C60B1CA4-DF1A-BBA9-2FBB-DAB925014CBD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13" name="Line 48">
          <a:extLst>
            <a:ext uri="{FF2B5EF4-FFF2-40B4-BE49-F238E27FC236}">
              <a16:creationId xmlns:a16="http://schemas.microsoft.com/office/drawing/2014/main" id="{604CA9B8-B594-B7DF-CEDD-244AC5872357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14" name="Line 49">
          <a:extLst>
            <a:ext uri="{FF2B5EF4-FFF2-40B4-BE49-F238E27FC236}">
              <a16:creationId xmlns:a16="http://schemas.microsoft.com/office/drawing/2014/main" id="{D6A09648-A702-CDA0-F2EF-7859F1149DF2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15" name="Line 80">
          <a:extLst>
            <a:ext uri="{FF2B5EF4-FFF2-40B4-BE49-F238E27FC236}">
              <a16:creationId xmlns:a16="http://schemas.microsoft.com/office/drawing/2014/main" id="{C6577828-C839-1A9B-C424-C95F7E6200A4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16" name="Line 83">
          <a:extLst>
            <a:ext uri="{FF2B5EF4-FFF2-40B4-BE49-F238E27FC236}">
              <a16:creationId xmlns:a16="http://schemas.microsoft.com/office/drawing/2014/main" id="{D1733027-1FFD-7F24-84FC-CCFEA6C7299A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17" name="Line 84">
          <a:extLst>
            <a:ext uri="{FF2B5EF4-FFF2-40B4-BE49-F238E27FC236}">
              <a16:creationId xmlns:a16="http://schemas.microsoft.com/office/drawing/2014/main" id="{CAE7B66F-9B15-2200-DB61-CEBBD36C4947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18" name="Line 85">
          <a:extLst>
            <a:ext uri="{FF2B5EF4-FFF2-40B4-BE49-F238E27FC236}">
              <a16:creationId xmlns:a16="http://schemas.microsoft.com/office/drawing/2014/main" id="{B2F8273B-1DFE-CD67-EFEB-62FB6A18E015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19" name="Line 86">
          <a:extLst>
            <a:ext uri="{FF2B5EF4-FFF2-40B4-BE49-F238E27FC236}">
              <a16:creationId xmlns:a16="http://schemas.microsoft.com/office/drawing/2014/main" id="{F068D1A0-C815-C5DB-77E7-CF7B408A7C9D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20" name="Line 87">
          <a:extLst>
            <a:ext uri="{FF2B5EF4-FFF2-40B4-BE49-F238E27FC236}">
              <a16:creationId xmlns:a16="http://schemas.microsoft.com/office/drawing/2014/main" id="{60E377E2-826C-30C4-6107-62FFA5BAA6BC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321" name="Line 1">
          <a:extLst>
            <a:ext uri="{FF2B5EF4-FFF2-40B4-BE49-F238E27FC236}">
              <a16:creationId xmlns:a16="http://schemas.microsoft.com/office/drawing/2014/main" id="{12F79CB6-7E0D-1C56-6D0B-3FA5D1629219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22" name="Line 22">
          <a:extLst>
            <a:ext uri="{FF2B5EF4-FFF2-40B4-BE49-F238E27FC236}">
              <a16:creationId xmlns:a16="http://schemas.microsoft.com/office/drawing/2014/main" id="{645B58C6-080F-F361-9470-3247F4D4B412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23" name="Line 33">
          <a:extLst>
            <a:ext uri="{FF2B5EF4-FFF2-40B4-BE49-F238E27FC236}">
              <a16:creationId xmlns:a16="http://schemas.microsoft.com/office/drawing/2014/main" id="{D80A0E8F-71DA-ED49-8EA0-B09E83AB99E8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24" name="Line 48">
          <a:extLst>
            <a:ext uri="{FF2B5EF4-FFF2-40B4-BE49-F238E27FC236}">
              <a16:creationId xmlns:a16="http://schemas.microsoft.com/office/drawing/2014/main" id="{937FEA93-DB7B-FFD8-41C7-4D6CAC51D26F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25" name="Line 49">
          <a:extLst>
            <a:ext uri="{FF2B5EF4-FFF2-40B4-BE49-F238E27FC236}">
              <a16:creationId xmlns:a16="http://schemas.microsoft.com/office/drawing/2014/main" id="{3651B1BB-5121-71BB-94D2-B26F0F036B0B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26" name="Line 80">
          <a:extLst>
            <a:ext uri="{FF2B5EF4-FFF2-40B4-BE49-F238E27FC236}">
              <a16:creationId xmlns:a16="http://schemas.microsoft.com/office/drawing/2014/main" id="{39C08C06-CAA1-C0F0-4295-15C005C91077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27" name="Line 83">
          <a:extLst>
            <a:ext uri="{FF2B5EF4-FFF2-40B4-BE49-F238E27FC236}">
              <a16:creationId xmlns:a16="http://schemas.microsoft.com/office/drawing/2014/main" id="{F665553E-E782-3175-CA25-D6043559EEB5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28" name="Line 84">
          <a:extLst>
            <a:ext uri="{FF2B5EF4-FFF2-40B4-BE49-F238E27FC236}">
              <a16:creationId xmlns:a16="http://schemas.microsoft.com/office/drawing/2014/main" id="{36B69073-3C7B-F36B-0B75-AF2FD2F1CC45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29" name="Line 85">
          <a:extLst>
            <a:ext uri="{FF2B5EF4-FFF2-40B4-BE49-F238E27FC236}">
              <a16:creationId xmlns:a16="http://schemas.microsoft.com/office/drawing/2014/main" id="{3D57D05B-1E0A-789F-7B49-2638C97773BE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30" name="Line 86">
          <a:extLst>
            <a:ext uri="{FF2B5EF4-FFF2-40B4-BE49-F238E27FC236}">
              <a16:creationId xmlns:a16="http://schemas.microsoft.com/office/drawing/2014/main" id="{46AF42A1-0D4C-DC9F-194D-415CF60629B1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31" name="Line 87">
          <a:extLst>
            <a:ext uri="{FF2B5EF4-FFF2-40B4-BE49-F238E27FC236}">
              <a16:creationId xmlns:a16="http://schemas.microsoft.com/office/drawing/2014/main" id="{E098FC4C-66D8-0F3A-D0A0-B4411CB9C5A1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332" name="Line 1">
          <a:extLst>
            <a:ext uri="{FF2B5EF4-FFF2-40B4-BE49-F238E27FC236}">
              <a16:creationId xmlns:a16="http://schemas.microsoft.com/office/drawing/2014/main" id="{977EFFA8-FEE1-7187-7584-70953D20D337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33" name="Line 22">
          <a:extLst>
            <a:ext uri="{FF2B5EF4-FFF2-40B4-BE49-F238E27FC236}">
              <a16:creationId xmlns:a16="http://schemas.microsoft.com/office/drawing/2014/main" id="{46E66E56-0502-E2D5-2AF1-592ABEA79DD1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34" name="Line 33">
          <a:extLst>
            <a:ext uri="{FF2B5EF4-FFF2-40B4-BE49-F238E27FC236}">
              <a16:creationId xmlns:a16="http://schemas.microsoft.com/office/drawing/2014/main" id="{E988781E-CFCD-DDD5-B25A-4D063BD783C5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35" name="Line 48">
          <a:extLst>
            <a:ext uri="{FF2B5EF4-FFF2-40B4-BE49-F238E27FC236}">
              <a16:creationId xmlns:a16="http://schemas.microsoft.com/office/drawing/2014/main" id="{E3B9A904-C7E2-1CEE-BE5C-4311D4BEB427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36" name="Line 49">
          <a:extLst>
            <a:ext uri="{FF2B5EF4-FFF2-40B4-BE49-F238E27FC236}">
              <a16:creationId xmlns:a16="http://schemas.microsoft.com/office/drawing/2014/main" id="{0FBCD7E9-4837-541A-7FFE-557B4D46ED9A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37" name="Line 80">
          <a:extLst>
            <a:ext uri="{FF2B5EF4-FFF2-40B4-BE49-F238E27FC236}">
              <a16:creationId xmlns:a16="http://schemas.microsoft.com/office/drawing/2014/main" id="{65852E1A-3F62-5426-4D32-8AFF38ACCA9D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38" name="Line 83">
          <a:extLst>
            <a:ext uri="{FF2B5EF4-FFF2-40B4-BE49-F238E27FC236}">
              <a16:creationId xmlns:a16="http://schemas.microsoft.com/office/drawing/2014/main" id="{71FEB21C-3237-F007-FABD-93F122A57405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39" name="Line 84">
          <a:extLst>
            <a:ext uri="{FF2B5EF4-FFF2-40B4-BE49-F238E27FC236}">
              <a16:creationId xmlns:a16="http://schemas.microsoft.com/office/drawing/2014/main" id="{63478F39-56E5-B430-B30F-04F170086D87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40" name="Line 85">
          <a:extLst>
            <a:ext uri="{FF2B5EF4-FFF2-40B4-BE49-F238E27FC236}">
              <a16:creationId xmlns:a16="http://schemas.microsoft.com/office/drawing/2014/main" id="{3D2D5F9B-7399-D614-8760-DBD5F4ADD5ED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41" name="Line 86">
          <a:extLst>
            <a:ext uri="{FF2B5EF4-FFF2-40B4-BE49-F238E27FC236}">
              <a16:creationId xmlns:a16="http://schemas.microsoft.com/office/drawing/2014/main" id="{8F6EDC91-64CA-08A2-A9F0-AAAF0F1054AC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42" name="Line 87">
          <a:extLst>
            <a:ext uri="{FF2B5EF4-FFF2-40B4-BE49-F238E27FC236}">
              <a16:creationId xmlns:a16="http://schemas.microsoft.com/office/drawing/2014/main" id="{CDDB4C16-27D1-D653-2027-FEA18B2B9477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343" name="Line 1">
          <a:extLst>
            <a:ext uri="{FF2B5EF4-FFF2-40B4-BE49-F238E27FC236}">
              <a16:creationId xmlns:a16="http://schemas.microsoft.com/office/drawing/2014/main" id="{BEDE1E0F-E1AA-DEE7-9D06-EA726451ECCA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344" name="Line 22">
          <a:extLst>
            <a:ext uri="{FF2B5EF4-FFF2-40B4-BE49-F238E27FC236}">
              <a16:creationId xmlns:a16="http://schemas.microsoft.com/office/drawing/2014/main" id="{DE482140-0FB7-3663-4A9F-6A27F8DE2164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345" name="Line 33">
          <a:extLst>
            <a:ext uri="{FF2B5EF4-FFF2-40B4-BE49-F238E27FC236}">
              <a16:creationId xmlns:a16="http://schemas.microsoft.com/office/drawing/2014/main" id="{2380218D-09DC-B77C-401D-8DDFE81BE9E7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346" name="Line 48">
          <a:extLst>
            <a:ext uri="{FF2B5EF4-FFF2-40B4-BE49-F238E27FC236}">
              <a16:creationId xmlns:a16="http://schemas.microsoft.com/office/drawing/2014/main" id="{002AE920-6040-2E87-90A6-734BBBD2D8B0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347" name="Line 49">
          <a:extLst>
            <a:ext uri="{FF2B5EF4-FFF2-40B4-BE49-F238E27FC236}">
              <a16:creationId xmlns:a16="http://schemas.microsoft.com/office/drawing/2014/main" id="{7F343210-6F57-0CB4-00DA-C27B9C562145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48" name="Line 80">
          <a:extLst>
            <a:ext uri="{FF2B5EF4-FFF2-40B4-BE49-F238E27FC236}">
              <a16:creationId xmlns:a16="http://schemas.microsoft.com/office/drawing/2014/main" id="{AE811308-86DF-76CA-8FE1-698CB81ECCA6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49" name="Line 83">
          <a:extLst>
            <a:ext uri="{FF2B5EF4-FFF2-40B4-BE49-F238E27FC236}">
              <a16:creationId xmlns:a16="http://schemas.microsoft.com/office/drawing/2014/main" id="{85E3F204-7167-B9FB-6686-C5713EAC65FD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50" name="Line 84">
          <a:extLst>
            <a:ext uri="{FF2B5EF4-FFF2-40B4-BE49-F238E27FC236}">
              <a16:creationId xmlns:a16="http://schemas.microsoft.com/office/drawing/2014/main" id="{77DE9736-2ED5-BD5D-A5EF-609F00D33288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51" name="Line 85">
          <a:extLst>
            <a:ext uri="{FF2B5EF4-FFF2-40B4-BE49-F238E27FC236}">
              <a16:creationId xmlns:a16="http://schemas.microsoft.com/office/drawing/2014/main" id="{E4E35C91-F08D-0417-38FD-AB2604A63720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52" name="Line 86">
          <a:extLst>
            <a:ext uri="{FF2B5EF4-FFF2-40B4-BE49-F238E27FC236}">
              <a16:creationId xmlns:a16="http://schemas.microsoft.com/office/drawing/2014/main" id="{9B1A60B7-FCC7-259E-FE26-EB0BBFED9C3D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53" name="Line 87">
          <a:extLst>
            <a:ext uri="{FF2B5EF4-FFF2-40B4-BE49-F238E27FC236}">
              <a16:creationId xmlns:a16="http://schemas.microsoft.com/office/drawing/2014/main" id="{C8FE566F-6558-74F8-2868-797636FAA0F5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354" name="Line 1">
          <a:extLst>
            <a:ext uri="{FF2B5EF4-FFF2-40B4-BE49-F238E27FC236}">
              <a16:creationId xmlns:a16="http://schemas.microsoft.com/office/drawing/2014/main" id="{91E95D36-063B-1072-444D-681C0A195BA2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355" name="Line 22">
          <a:extLst>
            <a:ext uri="{FF2B5EF4-FFF2-40B4-BE49-F238E27FC236}">
              <a16:creationId xmlns:a16="http://schemas.microsoft.com/office/drawing/2014/main" id="{3BC368AD-B20C-6B2D-2464-A6EA99A9B17F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356" name="Line 33">
          <a:extLst>
            <a:ext uri="{FF2B5EF4-FFF2-40B4-BE49-F238E27FC236}">
              <a16:creationId xmlns:a16="http://schemas.microsoft.com/office/drawing/2014/main" id="{6987F6EA-B937-0D5E-5BE7-A5AEB746D7A6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357" name="Line 48">
          <a:extLst>
            <a:ext uri="{FF2B5EF4-FFF2-40B4-BE49-F238E27FC236}">
              <a16:creationId xmlns:a16="http://schemas.microsoft.com/office/drawing/2014/main" id="{ACC8DAE8-E2BA-980A-F9FA-7CA193411FAE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358" name="Line 49">
          <a:extLst>
            <a:ext uri="{FF2B5EF4-FFF2-40B4-BE49-F238E27FC236}">
              <a16:creationId xmlns:a16="http://schemas.microsoft.com/office/drawing/2014/main" id="{6156006A-DB40-D143-5102-F83458215CF5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59" name="Line 80">
          <a:extLst>
            <a:ext uri="{FF2B5EF4-FFF2-40B4-BE49-F238E27FC236}">
              <a16:creationId xmlns:a16="http://schemas.microsoft.com/office/drawing/2014/main" id="{5C544093-961D-3E9A-E20A-6D9A1EB8FA3C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60" name="Line 83">
          <a:extLst>
            <a:ext uri="{FF2B5EF4-FFF2-40B4-BE49-F238E27FC236}">
              <a16:creationId xmlns:a16="http://schemas.microsoft.com/office/drawing/2014/main" id="{F5C47126-8B6F-34BC-67E8-51BA93203982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61" name="Line 84">
          <a:extLst>
            <a:ext uri="{FF2B5EF4-FFF2-40B4-BE49-F238E27FC236}">
              <a16:creationId xmlns:a16="http://schemas.microsoft.com/office/drawing/2014/main" id="{04E15E17-D928-AA39-966A-B228330E03B8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62" name="Line 85">
          <a:extLst>
            <a:ext uri="{FF2B5EF4-FFF2-40B4-BE49-F238E27FC236}">
              <a16:creationId xmlns:a16="http://schemas.microsoft.com/office/drawing/2014/main" id="{17116647-5E5C-1424-570E-59675A9DE747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63" name="Line 86">
          <a:extLst>
            <a:ext uri="{FF2B5EF4-FFF2-40B4-BE49-F238E27FC236}">
              <a16:creationId xmlns:a16="http://schemas.microsoft.com/office/drawing/2014/main" id="{3DA9F1E8-10F2-3453-05ED-A06F984CF1CF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64" name="Line 87">
          <a:extLst>
            <a:ext uri="{FF2B5EF4-FFF2-40B4-BE49-F238E27FC236}">
              <a16:creationId xmlns:a16="http://schemas.microsoft.com/office/drawing/2014/main" id="{1080A76D-E824-106D-AC38-61BD8D81AA1B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365" name="Line 1">
          <a:extLst>
            <a:ext uri="{FF2B5EF4-FFF2-40B4-BE49-F238E27FC236}">
              <a16:creationId xmlns:a16="http://schemas.microsoft.com/office/drawing/2014/main" id="{1E320B64-9DBA-76B5-7318-4B8D5538F582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66" name="Line 22">
          <a:extLst>
            <a:ext uri="{FF2B5EF4-FFF2-40B4-BE49-F238E27FC236}">
              <a16:creationId xmlns:a16="http://schemas.microsoft.com/office/drawing/2014/main" id="{36FFEF39-1B7B-5A2E-F29A-CD9025F1A69B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67" name="Line 33">
          <a:extLst>
            <a:ext uri="{FF2B5EF4-FFF2-40B4-BE49-F238E27FC236}">
              <a16:creationId xmlns:a16="http://schemas.microsoft.com/office/drawing/2014/main" id="{04B4AFC5-A6BB-7FED-B274-9A3594AFC64C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68" name="Line 48">
          <a:extLst>
            <a:ext uri="{FF2B5EF4-FFF2-40B4-BE49-F238E27FC236}">
              <a16:creationId xmlns:a16="http://schemas.microsoft.com/office/drawing/2014/main" id="{33E66986-B214-C0C2-3826-83540AC9A697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69" name="Line 49">
          <a:extLst>
            <a:ext uri="{FF2B5EF4-FFF2-40B4-BE49-F238E27FC236}">
              <a16:creationId xmlns:a16="http://schemas.microsoft.com/office/drawing/2014/main" id="{1E39FF8A-5960-199A-2F27-7BE932EE7D6B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70" name="Line 80">
          <a:extLst>
            <a:ext uri="{FF2B5EF4-FFF2-40B4-BE49-F238E27FC236}">
              <a16:creationId xmlns:a16="http://schemas.microsoft.com/office/drawing/2014/main" id="{EE367DB2-0DF3-A124-5737-DC0C2A4B3758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71" name="Line 83">
          <a:extLst>
            <a:ext uri="{FF2B5EF4-FFF2-40B4-BE49-F238E27FC236}">
              <a16:creationId xmlns:a16="http://schemas.microsoft.com/office/drawing/2014/main" id="{EB8D8BA5-3322-76BE-BDB4-B5B4DA4249B3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72" name="Line 84">
          <a:extLst>
            <a:ext uri="{FF2B5EF4-FFF2-40B4-BE49-F238E27FC236}">
              <a16:creationId xmlns:a16="http://schemas.microsoft.com/office/drawing/2014/main" id="{634D92EB-33C4-E868-DF1D-C618C21B97E9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73" name="Line 85">
          <a:extLst>
            <a:ext uri="{FF2B5EF4-FFF2-40B4-BE49-F238E27FC236}">
              <a16:creationId xmlns:a16="http://schemas.microsoft.com/office/drawing/2014/main" id="{EA7E1AC9-3E5D-A34A-E37F-E287A7EB0D8A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74" name="Line 86">
          <a:extLst>
            <a:ext uri="{FF2B5EF4-FFF2-40B4-BE49-F238E27FC236}">
              <a16:creationId xmlns:a16="http://schemas.microsoft.com/office/drawing/2014/main" id="{F23FF443-1D6D-B507-0934-007DEC4311C9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75" name="Line 87">
          <a:extLst>
            <a:ext uri="{FF2B5EF4-FFF2-40B4-BE49-F238E27FC236}">
              <a16:creationId xmlns:a16="http://schemas.microsoft.com/office/drawing/2014/main" id="{D042B2AF-A44B-43D2-122D-1C80CA3F8C12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376" name="Line 1">
          <a:extLst>
            <a:ext uri="{FF2B5EF4-FFF2-40B4-BE49-F238E27FC236}">
              <a16:creationId xmlns:a16="http://schemas.microsoft.com/office/drawing/2014/main" id="{D6F80345-AD87-AE28-9677-B0484ECE1939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77" name="Line 22">
          <a:extLst>
            <a:ext uri="{FF2B5EF4-FFF2-40B4-BE49-F238E27FC236}">
              <a16:creationId xmlns:a16="http://schemas.microsoft.com/office/drawing/2014/main" id="{634679C7-AA4A-08A4-5FFF-0F6B5EBDD74C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78" name="Line 33">
          <a:extLst>
            <a:ext uri="{FF2B5EF4-FFF2-40B4-BE49-F238E27FC236}">
              <a16:creationId xmlns:a16="http://schemas.microsoft.com/office/drawing/2014/main" id="{AAD58C09-0B3A-52E1-D658-7DB0FCF78A5F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79" name="Line 48">
          <a:extLst>
            <a:ext uri="{FF2B5EF4-FFF2-40B4-BE49-F238E27FC236}">
              <a16:creationId xmlns:a16="http://schemas.microsoft.com/office/drawing/2014/main" id="{C1E131A2-1D94-0FA8-49AB-80AF72F0C0AD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80" name="Line 49">
          <a:extLst>
            <a:ext uri="{FF2B5EF4-FFF2-40B4-BE49-F238E27FC236}">
              <a16:creationId xmlns:a16="http://schemas.microsoft.com/office/drawing/2014/main" id="{B5B56348-00D7-D15F-9E24-3B57DE977DEB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81" name="Line 80">
          <a:extLst>
            <a:ext uri="{FF2B5EF4-FFF2-40B4-BE49-F238E27FC236}">
              <a16:creationId xmlns:a16="http://schemas.microsoft.com/office/drawing/2014/main" id="{C76D7C66-F2BF-F491-9286-BD20C972D758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82" name="Line 83">
          <a:extLst>
            <a:ext uri="{FF2B5EF4-FFF2-40B4-BE49-F238E27FC236}">
              <a16:creationId xmlns:a16="http://schemas.microsoft.com/office/drawing/2014/main" id="{B9B55558-3FBB-B39D-9D73-B56D952B878E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83" name="Line 84">
          <a:extLst>
            <a:ext uri="{FF2B5EF4-FFF2-40B4-BE49-F238E27FC236}">
              <a16:creationId xmlns:a16="http://schemas.microsoft.com/office/drawing/2014/main" id="{9F74D147-5FFF-DD38-639C-8CE64AAC6C68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84" name="Line 85">
          <a:extLst>
            <a:ext uri="{FF2B5EF4-FFF2-40B4-BE49-F238E27FC236}">
              <a16:creationId xmlns:a16="http://schemas.microsoft.com/office/drawing/2014/main" id="{99E68715-6C97-EB65-9D81-892EB9C221C6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85" name="Line 86">
          <a:extLst>
            <a:ext uri="{FF2B5EF4-FFF2-40B4-BE49-F238E27FC236}">
              <a16:creationId xmlns:a16="http://schemas.microsoft.com/office/drawing/2014/main" id="{0222866B-65CB-AF4B-D75C-C20B4873697A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86" name="Line 87">
          <a:extLst>
            <a:ext uri="{FF2B5EF4-FFF2-40B4-BE49-F238E27FC236}">
              <a16:creationId xmlns:a16="http://schemas.microsoft.com/office/drawing/2014/main" id="{E491655E-A091-E1B6-2A58-03EB5AED00E6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387" name="Line 1">
          <a:extLst>
            <a:ext uri="{FF2B5EF4-FFF2-40B4-BE49-F238E27FC236}">
              <a16:creationId xmlns:a16="http://schemas.microsoft.com/office/drawing/2014/main" id="{AD258833-9193-558F-D06A-F009155CE501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88" name="Line 22">
          <a:extLst>
            <a:ext uri="{FF2B5EF4-FFF2-40B4-BE49-F238E27FC236}">
              <a16:creationId xmlns:a16="http://schemas.microsoft.com/office/drawing/2014/main" id="{9D9871B4-0260-F8FD-F2F4-3B989405D02C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89" name="Line 33">
          <a:extLst>
            <a:ext uri="{FF2B5EF4-FFF2-40B4-BE49-F238E27FC236}">
              <a16:creationId xmlns:a16="http://schemas.microsoft.com/office/drawing/2014/main" id="{2D440634-6293-C7DF-3728-B5C8D9DF12C6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90" name="Line 48">
          <a:extLst>
            <a:ext uri="{FF2B5EF4-FFF2-40B4-BE49-F238E27FC236}">
              <a16:creationId xmlns:a16="http://schemas.microsoft.com/office/drawing/2014/main" id="{D9A76C8C-2C14-3CAD-9180-6B0132953FF6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91" name="Line 49">
          <a:extLst>
            <a:ext uri="{FF2B5EF4-FFF2-40B4-BE49-F238E27FC236}">
              <a16:creationId xmlns:a16="http://schemas.microsoft.com/office/drawing/2014/main" id="{E0F09B65-E638-2345-EA2A-7B7C4339E57A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92" name="Line 80">
          <a:extLst>
            <a:ext uri="{FF2B5EF4-FFF2-40B4-BE49-F238E27FC236}">
              <a16:creationId xmlns:a16="http://schemas.microsoft.com/office/drawing/2014/main" id="{C11C2E10-8918-8A17-7EBA-D1EAE7F5B713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93" name="Line 83">
          <a:extLst>
            <a:ext uri="{FF2B5EF4-FFF2-40B4-BE49-F238E27FC236}">
              <a16:creationId xmlns:a16="http://schemas.microsoft.com/office/drawing/2014/main" id="{3DD05369-1C85-073E-1F96-58BB6C373169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94" name="Line 84">
          <a:extLst>
            <a:ext uri="{FF2B5EF4-FFF2-40B4-BE49-F238E27FC236}">
              <a16:creationId xmlns:a16="http://schemas.microsoft.com/office/drawing/2014/main" id="{968C6614-85C6-D45E-504F-B3E0098B6CE0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95" name="Line 85">
          <a:extLst>
            <a:ext uri="{FF2B5EF4-FFF2-40B4-BE49-F238E27FC236}">
              <a16:creationId xmlns:a16="http://schemas.microsoft.com/office/drawing/2014/main" id="{1A7687DA-8E34-03C9-7888-D040B2295AFC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96" name="Line 86">
          <a:extLst>
            <a:ext uri="{FF2B5EF4-FFF2-40B4-BE49-F238E27FC236}">
              <a16:creationId xmlns:a16="http://schemas.microsoft.com/office/drawing/2014/main" id="{25E419F7-399C-3062-4CB5-630BFC45EC79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397" name="Line 87">
          <a:extLst>
            <a:ext uri="{FF2B5EF4-FFF2-40B4-BE49-F238E27FC236}">
              <a16:creationId xmlns:a16="http://schemas.microsoft.com/office/drawing/2014/main" id="{9ED53D5B-F1A7-5284-5B50-D6C3A76381F2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398" name="Line 1">
          <a:extLst>
            <a:ext uri="{FF2B5EF4-FFF2-40B4-BE49-F238E27FC236}">
              <a16:creationId xmlns:a16="http://schemas.microsoft.com/office/drawing/2014/main" id="{12B15CA3-A4F9-FC59-33BD-E31A10E506B6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399" name="Line 22">
          <a:extLst>
            <a:ext uri="{FF2B5EF4-FFF2-40B4-BE49-F238E27FC236}">
              <a16:creationId xmlns:a16="http://schemas.microsoft.com/office/drawing/2014/main" id="{E2E374D6-CA13-4B5B-2097-A633C66EA5B7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00" name="Line 33">
          <a:extLst>
            <a:ext uri="{FF2B5EF4-FFF2-40B4-BE49-F238E27FC236}">
              <a16:creationId xmlns:a16="http://schemas.microsoft.com/office/drawing/2014/main" id="{4B95F56F-77C1-139D-1482-DDB6C025E3E1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01" name="Line 48">
          <a:extLst>
            <a:ext uri="{FF2B5EF4-FFF2-40B4-BE49-F238E27FC236}">
              <a16:creationId xmlns:a16="http://schemas.microsoft.com/office/drawing/2014/main" id="{8364AFB7-D2FB-5AC2-2DAF-C36C87940AA7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02" name="Line 49">
          <a:extLst>
            <a:ext uri="{FF2B5EF4-FFF2-40B4-BE49-F238E27FC236}">
              <a16:creationId xmlns:a16="http://schemas.microsoft.com/office/drawing/2014/main" id="{018EB66B-FC13-1279-58FA-9E34DDFCB588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403" name="Line 80">
          <a:extLst>
            <a:ext uri="{FF2B5EF4-FFF2-40B4-BE49-F238E27FC236}">
              <a16:creationId xmlns:a16="http://schemas.microsoft.com/office/drawing/2014/main" id="{49C159C4-BF7C-E554-9EC4-879ACF278F4C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404" name="Line 83">
          <a:extLst>
            <a:ext uri="{FF2B5EF4-FFF2-40B4-BE49-F238E27FC236}">
              <a16:creationId xmlns:a16="http://schemas.microsoft.com/office/drawing/2014/main" id="{79FBBD33-9DF7-B570-B76E-AFC8D890F25B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405" name="Line 84">
          <a:extLst>
            <a:ext uri="{FF2B5EF4-FFF2-40B4-BE49-F238E27FC236}">
              <a16:creationId xmlns:a16="http://schemas.microsoft.com/office/drawing/2014/main" id="{E9DF5C53-7064-615D-B31C-747A56ADCF50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406" name="Line 85">
          <a:extLst>
            <a:ext uri="{FF2B5EF4-FFF2-40B4-BE49-F238E27FC236}">
              <a16:creationId xmlns:a16="http://schemas.microsoft.com/office/drawing/2014/main" id="{D28798ED-849C-935C-A872-D3C13252A3BE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407" name="Line 86">
          <a:extLst>
            <a:ext uri="{FF2B5EF4-FFF2-40B4-BE49-F238E27FC236}">
              <a16:creationId xmlns:a16="http://schemas.microsoft.com/office/drawing/2014/main" id="{5BE712C9-15C3-3497-7A07-3592A0810461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408" name="Line 87">
          <a:extLst>
            <a:ext uri="{FF2B5EF4-FFF2-40B4-BE49-F238E27FC236}">
              <a16:creationId xmlns:a16="http://schemas.microsoft.com/office/drawing/2014/main" id="{EEC94CB8-7E90-08FA-17A0-2243967942CD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409" name="Line 1">
          <a:extLst>
            <a:ext uri="{FF2B5EF4-FFF2-40B4-BE49-F238E27FC236}">
              <a16:creationId xmlns:a16="http://schemas.microsoft.com/office/drawing/2014/main" id="{98DDEF02-8342-19E6-45EA-F4C5162B9C87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10" name="Line 22">
          <a:extLst>
            <a:ext uri="{FF2B5EF4-FFF2-40B4-BE49-F238E27FC236}">
              <a16:creationId xmlns:a16="http://schemas.microsoft.com/office/drawing/2014/main" id="{2CAECD16-52E9-2C0C-64B0-C5C9019238D0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11" name="Line 33">
          <a:extLst>
            <a:ext uri="{FF2B5EF4-FFF2-40B4-BE49-F238E27FC236}">
              <a16:creationId xmlns:a16="http://schemas.microsoft.com/office/drawing/2014/main" id="{8F921562-B333-7893-D66F-80EEEF3D8586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12" name="Line 48">
          <a:extLst>
            <a:ext uri="{FF2B5EF4-FFF2-40B4-BE49-F238E27FC236}">
              <a16:creationId xmlns:a16="http://schemas.microsoft.com/office/drawing/2014/main" id="{8C5EF491-BE7D-53A4-5F14-E74C4FEE4F6B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13" name="Line 49">
          <a:extLst>
            <a:ext uri="{FF2B5EF4-FFF2-40B4-BE49-F238E27FC236}">
              <a16:creationId xmlns:a16="http://schemas.microsoft.com/office/drawing/2014/main" id="{01F1271D-3B36-D614-9E79-4F1A543E5802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414" name="Line 80">
          <a:extLst>
            <a:ext uri="{FF2B5EF4-FFF2-40B4-BE49-F238E27FC236}">
              <a16:creationId xmlns:a16="http://schemas.microsoft.com/office/drawing/2014/main" id="{EC3D1C52-C716-FA5B-F8E4-DC94048F1652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415" name="Line 83">
          <a:extLst>
            <a:ext uri="{FF2B5EF4-FFF2-40B4-BE49-F238E27FC236}">
              <a16:creationId xmlns:a16="http://schemas.microsoft.com/office/drawing/2014/main" id="{7F7246CC-FC14-6F91-1623-238CFAF629B5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416" name="Line 84">
          <a:extLst>
            <a:ext uri="{FF2B5EF4-FFF2-40B4-BE49-F238E27FC236}">
              <a16:creationId xmlns:a16="http://schemas.microsoft.com/office/drawing/2014/main" id="{9489EE4F-962F-3FBA-636E-AB059E935146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417" name="Line 85">
          <a:extLst>
            <a:ext uri="{FF2B5EF4-FFF2-40B4-BE49-F238E27FC236}">
              <a16:creationId xmlns:a16="http://schemas.microsoft.com/office/drawing/2014/main" id="{F479BFB9-2BC8-F9E7-DF9F-4E8C4D7D3846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418" name="Line 86">
          <a:extLst>
            <a:ext uri="{FF2B5EF4-FFF2-40B4-BE49-F238E27FC236}">
              <a16:creationId xmlns:a16="http://schemas.microsoft.com/office/drawing/2014/main" id="{DA240A69-6A0B-7D81-5995-5C9FE7889F0D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250419" name="Line 87">
          <a:extLst>
            <a:ext uri="{FF2B5EF4-FFF2-40B4-BE49-F238E27FC236}">
              <a16:creationId xmlns:a16="http://schemas.microsoft.com/office/drawing/2014/main" id="{397546E4-5920-A261-E2B9-45826A0CC898}"/>
            </a:ext>
          </a:extLst>
        </xdr:cNvPr>
        <xdr:cNvSpPr>
          <a:spLocks noChangeShapeType="1"/>
        </xdr:cNvSpPr>
      </xdr:nvSpPr>
      <xdr:spPr bwMode="auto">
        <a:xfrm>
          <a:off x="52101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420" name="Line 1">
          <a:extLst>
            <a:ext uri="{FF2B5EF4-FFF2-40B4-BE49-F238E27FC236}">
              <a16:creationId xmlns:a16="http://schemas.microsoft.com/office/drawing/2014/main" id="{F127CA65-C98F-F3B2-CB16-9D4BEF474DDF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421" name="Line 22">
          <a:extLst>
            <a:ext uri="{FF2B5EF4-FFF2-40B4-BE49-F238E27FC236}">
              <a16:creationId xmlns:a16="http://schemas.microsoft.com/office/drawing/2014/main" id="{7A536AD0-8E15-A5FD-799B-D1356F92E2CF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22" name="Line 23">
          <a:extLst>
            <a:ext uri="{FF2B5EF4-FFF2-40B4-BE49-F238E27FC236}">
              <a16:creationId xmlns:a16="http://schemas.microsoft.com/office/drawing/2014/main" id="{80E0542A-B593-D2AB-47F8-F5E0DA192354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423" name="Line 33">
          <a:extLst>
            <a:ext uri="{FF2B5EF4-FFF2-40B4-BE49-F238E27FC236}">
              <a16:creationId xmlns:a16="http://schemas.microsoft.com/office/drawing/2014/main" id="{72370B56-0106-FC2C-64DB-B04F80457ED0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24" name="Line 42">
          <a:extLst>
            <a:ext uri="{FF2B5EF4-FFF2-40B4-BE49-F238E27FC236}">
              <a16:creationId xmlns:a16="http://schemas.microsoft.com/office/drawing/2014/main" id="{3A03F3BE-DEEC-D155-20E4-FE94DCDD915F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25" name="Line 45">
          <a:extLst>
            <a:ext uri="{FF2B5EF4-FFF2-40B4-BE49-F238E27FC236}">
              <a16:creationId xmlns:a16="http://schemas.microsoft.com/office/drawing/2014/main" id="{4336CF44-5B39-60B3-1359-E5FD1049EA14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426" name="Line 48">
          <a:extLst>
            <a:ext uri="{FF2B5EF4-FFF2-40B4-BE49-F238E27FC236}">
              <a16:creationId xmlns:a16="http://schemas.microsoft.com/office/drawing/2014/main" id="{0F6D7648-D27F-8FDA-DACF-F7C03E3EC34B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427" name="Line 49">
          <a:extLst>
            <a:ext uri="{FF2B5EF4-FFF2-40B4-BE49-F238E27FC236}">
              <a16:creationId xmlns:a16="http://schemas.microsoft.com/office/drawing/2014/main" id="{C70C22F9-606F-68DE-116E-BB517F40D3AB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28" name="Line 50">
          <a:extLst>
            <a:ext uri="{FF2B5EF4-FFF2-40B4-BE49-F238E27FC236}">
              <a16:creationId xmlns:a16="http://schemas.microsoft.com/office/drawing/2014/main" id="{B77AB971-F864-7293-169B-4CEE925CBEEE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29" name="Line 51">
          <a:extLst>
            <a:ext uri="{FF2B5EF4-FFF2-40B4-BE49-F238E27FC236}">
              <a16:creationId xmlns:a16="http://schemas.microsoft.com/office/drawing/2014/main" id="{AD6918B8-562B-5249-9D82-6AEDCEABBEEC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430" name="Line 79">
          <a:extLst>
            <a:ext uri="{FF2B5EF4-FFF2-40B4-BE49-F238E27FC236}">
              <a16:creationId xmlns:a16="http://schemas.microsoft.com/office/drawing/2014/main" id="{C00FAF6A-EF00-805D-613A-D8C5D4603716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31" name="Line 80">
          <a:extLst>
            <a:ext uri="{FF2B5EF4-FFF2-40B4-BE49-F238E27FC236}">
              <a16:creationId xmlns:a16="http://schemas.microsoft.com/office/drawing/2014/main" id="{04F1001B-AF0C-B50A-2E01-9145CA0A4310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432" name="Line 81">
          <a:extLst>
            <a:ext uri="{FF2B5EF4-FFF2-40B4-BE49-F238E27FC236}">
              <a16:creationId xmlns:a16="http://schemas.microsoft.com/office/drawing/2014/main" id="{A5D282B3-0DA8-D08C-CF34-760FE03EDB73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433" name="Line 82">
          <a:extLst>
            <a:ext uri="{FF2B5EF4-FFF2-40B4-BE49-F238E27FC236}">
              <a16:creationId xmlns:a16="http://schemas.microsoft.com/office/drawing/2014/main" id="{A9638643-4331-AECA-09CD-045607888E17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34" name="Line 83">
          <a:extLst>
            <a:ext uri="{FF2B5EF4-FFF2-40B4-BE49-F238E27FC236}">
              <a16:creationId xmlns:a16="http://schemas.microsoft.com/office/drawing/2014/main" id="{8206646F-3613-E865-FA3B-1C1A134352C0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35" name="Line 84">
          <a:extLst>
            <a:ext uri="{FF2B5EF4-FFF2-40B4-BE49-F238E27FC236}">
              <a16:creationId xmlns:a16="http://schemas.microsoft.com/office/drawing/2014/main" id="{95B4F0D4-3592-4138-EE57-92D1A16C93D3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36" name="Line 85">
          <a:extLst>
            <a:ext uri="{FF2B5EF4-FFF2-40B4-BE49-F238E27FC236}">
              <a16:creationId xmlns:a16="http://schemas.microsoft.com/office/drawing/2014/main" id="{15B9820B-B944-7B32-C1E9-80BBE33899D4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37" name="Line 86">
          <a:extLst>
            <a:ext uri="{FF2B5EF4-FFF2-40B4-BE49-F238E27FC236}">
              <a16:creationId xmlns:a16="http://schemas.microsoft.com/office/drawing/2014/main" id="{CF0870AC-6B25-6841-0944-151D40472195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38" name="Line 87">
          <a:extLst>
            <a:ext uri="{FF2B5EF4-FFF2-40B4-BE49-F238E27FC236}">
              <a16:creationId xmlns:a16="http://schemas.microsoft.com/office/drawing/2014/main" id="{974B3765-71F1-8974-D69C-E48FAD4F36C9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439" name="Line 1">
          <a:extLst>
            <a:ext uri="{FF2B5EF4-FFF2-40B4-BE49-F238E27FC236}">
              <a16:creationId xmlns:a16="http://schemas.microsoft.com/office/drawing/2014/main" id="{D39729E5-1B8D-4BA7-EC26-6E7C524BE8B8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440" name="Line 22">
          <a:extLst>
            <a:ext uri="{FF2B5EF4-FFF2-40B4-BE49-F238E27FC236}">
              <a16:creationId xmlns:a16="http://schemas.microsoft.com/office/drawing/2014/main" id="{44D5E35F-4223-85AF-D322-D17884662807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41" name="Line 23">
          <a:extLst>
            <a:ext uri="{FF2B5EF4-FFF2-40B4-BE49-F238E27FC236}">
              <a16:creationId xmlns:a16="http://schemas.microsoft.com/office/drawing/2014/main" id="{8368FC3F-E918-3F9E-121C-96452D10688D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442" name="Line 33">
          <a:extLst>
            <a:ext uri="{FF2B5EF4-FFF2-40B4-BE49-F238E27FC236}">
              <a16:creationId xmlns:a16="http://schemas.microsoft.com/office/drawing/2014/main" id="{6EA0940B-E243-5D91-5700-57EDBAFFCC0C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43" name="Line 42">
          <a:extLst>
            <a:ext uri="{FF2B5EF4-FFF2-40B4-BE49-F238E27FC236}">
              <a16:creationId xmlns:a16="http://schemas.microsoft.com/office/drawing/2014/main" id="{30405AA3-4C67-D53C-7CF1-CE2037AA7ED3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44" name="Line 45">
          <a:extLst>
            <a:ext uri="{FF2B5EF4-FFF2-40B4-BE49-F238E27FC236}">
              <a16:creationId xmlns:a16="http://schemas.microsoft.com/office/drawing/2014/main" id="{DF9E75E0-B90D-ADCB-C8EE-709C553E0125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445" name="Line 48">
          <a:extLst>
            <a:ext uri="{FF2B5EF4-FFF2-40B4-BE49-F238E27FC236}">
              <a16:creationId xmlns:a16="http://schemas.microsoft.com/office/drawing/2014/main" id="{5D2DC89E-4B0C-249A-4C6F-8CBFB8E2C9ED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7</xdr:col>
      <xdr:colOff>9525</xdr:colOff>
      <xdr:row>25</xdr:row>
      <xdr:rowOff>0</xdr:rowOff>
    </xdr:to>
    <xdr:sp macro="" textlink="">
      <xdr:nvSpPr>
        <xdr:cNvPr id="1250446" name="Line 49">
          <a:extLst>
            <a:ext uri="{FF2B5EF4-FFF2-40B4-BE49-F238E27FC236}">
              <a16:creationId xmlns:a16="http://schemas.microsoft.com/office/drawing/2014/main" id="{C861ADBE-72EF-F09B-620E-1E3AD1A5FD1A}"/>
            </a:ext>
          </a:extLst>
        </xdr:cNvPr>
        <xdr:cNvSpPr>
          <a:spLocks noChangeShapeType="1"/>
        </xdr:cNvSpPr>
      </xdr:nvSpPr>
      <xdr:spPr bwMode="auto">
        <a:xfrm>
          <a:off x="4114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47" name="Line 50">
          <a:extLst>
            <a:ext uri="{FF2B5EF4-FFF2-40B4-BE49-F238E27FC236}">
              <a16:creationId xmlns:a16="http://schemas.microsoft.com/office/drawing/2014/main" id="{95053FCF-042D-C878-AC78-6ACD5AAF9AC1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48" name="Line 51">
          <a:extLst>
            <a:ext uri="{FF2B5EF4-FFF2-40B4-BE49-F238E27FC236}">
              <a16:creationId xmlns:a16="http://schemas.microsoft.com/office/drawing/2014/main" id="{25FB033C-A35A-2576-6DAC-A18676BE9F77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449" name="Line 79">
          <a:extLst>
            <a:ext uri="{FF2B5EF4-FFF2-40B4-BE49-F238E27FC236}">
              <a16:creationId xmlns:a16="http://schemas.microsoft.com/office/drawing/2014/main" id="{DD37F4E2-F2CE-401C-8387-2F12DCE6B505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50" name="Line 80">
          <a:extLst>
            <a:ext uri="{FF2B5EF4-FFF2-40B4-BE49-F238E27FC236}">
              <a16:creationId xmlns:a16="http://schemas.microsoft.com/office/drawing/2014/main" id="{79ED92F1-CD76-EC44-A52D-FF5B34BB9A3E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451" name="Line 81">
          <a:extLst>
            <a:ext uri="{FF2B5EF4-FFF2-40B4-BE49-F238E27FC236}">
              <a16:creationId xmlns:a16="http://schemas.microsoft.com/office/drawing/2014/main" id="{030BD665-8124-4807-DCD4-F7FF256F7063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452" name="Line 82">
          <a:extLst>
            <a:ext uri="{FF2B5EF4-FFF2-40B4-BE49-F238E27FC236}">
              <a16:creationId xmlns:a16="http://schemas.microsoft.com/office/drawing/2014/main" id="{336E2CED-13DA-0AD6-F4F0-6E96412753C8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53" name="Line 83">
          <a:extLst>
            <a:ext uri="{FF2B5EF4-FFF2-40B4-BE49-F238E27FC236}">
              <a16:creationId xmlns:a16="http://schemas.microsoft.com/office/drawing/2014/main" id="{82C9EEDC-7C75-C802-167F-7975AD1A8556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54" name="Line 84">
          <a:extLst>
            <a:ext uri="{FF2B5EF4-FFF2-40B4-BE49-F238E27FC236}">
              <a16:creationId xmlns:a16="http://schemas.microsoft.com/office/drawing/2014/main" id="{27BF214F-5FFC-5C95-4749-3DD1A0FC11C8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55" name="Line 85">
          <a:extLst>
            <a:ext uri="{FF2B5EF4-FFF2-40B4-BE49-F238E27FC236}">
              <a16:creationId xmlns:a16="http://schemas.microsoft.com/office/drawing/2014/main" id="{21B138AF-6A63-0348-95F7-288B289FA913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56" name="Line 86">
          <a:extLst>
            <a:ext uri="{FF2B5EF4-FFF2-40B4-BE49-F238E27FC236}">
              <a16:creationId xmlns:a16="http://schemas.microsoft.com/office/drawing/2014/main" id="{90C243A8-96B1-DBDB-AF01-BB6342A39B2D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57" name="Line 87">
          <a:extLst>
            <a:ext uri="{FF2B5EF4-FFF2-40B4-BE49-F238E27FC236}">
              <a16:creationId xmlns:a16="http://schemas.microsoft.com/office/drawing/2014/main" id="{348F547C-DA77-D762-D949-FBF0C282CB3A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458" name="Line 1">
          <a:extLst>
            <a:ext uri="{FF2B5EF4-FFF2-40B4-BE49-F238E27FC236}">
              <a16:creationId xmlns:a16="http://schemas.microsoft.com/office/drawing/2014/main" id="{B3441659-3598-A4B4-8B9B-6AA1D53DA619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59" name="Line 22">
          <a:extLst>
            <a:ext uri="{FF2B5EF4-FFF2-40B4-BE49-F238E27FC236}">
              <a16:creationId xmlns:a16="http://schemas.microsoft.com/office/drawing/2014/main" id="{EEE665E0-8ABF-08AB-3930-FD03E8255335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60" name="Line 23">
          <a:extLst>
            <a:ext uri="{FF2B5EF4-FFF2-40B4-BE49-F238E27FC236}">
              <a16:creationId xmlns:a16="http://schemas.microsoft.com/office/drawing/2014/main" id="{3F4C455A-25F6-CBE2-4631-21E4358F72DB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61" name="Line 33">
          <a:extLst>
            <a:ext uri="{FF2B5EF4-FFF2-40B4-BE49-F238E27FC236}">
              <a16:creationId xmlns:a16="http://schemas.microsoft.com/office/drawing/2014/main" id="{31F5230B-E265-F2D3-2467-E3C07DF8C0AE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62" name="Line 42">
          <a:extLst>
            <a:ext uri="{FF2B5EF4-FFF2-40B4-BE49-F238E27FC236}">
              <a16:creationId xmlns:a16="http://schemas.microsoft.com/office/drawing/2014/main" id="{8EECEE89-0F2D-2D3C-85F8-B93EE744C227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63" name="Line 45">
          <a:extLst>
            <a:ext uri="{FF2B5EF4-FFF2-40B4-BE49-F238E27FC236}">
              <a16:creationId xmlns:a16="http://schemas.microsoft.com/office/drawing/2014/main" id="{843BDA9E-FD9E-7F4A-9497-3FC6F223B9D1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64" name="Line 48">
          <a:extLst>
            <a:ext uri="{FF2B5EF4-FFF2-40B4-BE49-F238E27FC236}">
              <a16:creationId xmlns:a16="http://schemas.microsoft.com/office/drawing/2014/main" id="{427A3646-F967-5C86-56CB-411281B1BD01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65" name="Line 49">
          <a:extLst>
            <a:ext uri="{FF2B5EF4-FFF2-40B4-BE49-F238E27FC236}">
              <a16:creationId xmlns:a16="http://schemas.microsoft.com/office/drawing/2014/main" id="{A0FAEF35-668E-2843-7C00-164884B92696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66" name="Line 50">
          <a:extLst>
            <a:ext uri="{FF2B5EF4-FFF2-40B4-BE49-F238E27FC236}">
              <a16:creationId xmlns:a16="http://schemas.microsoft.com/office/drawing/2014/main" id="{9845BD97-AA89-B7FF-6470-05B817239E94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67" name="Line 51">
          <a:extLst>
            <a:ext uri="{FF2B5EF4-FFF2-40B4-BE49-F238E27FC236}">
              <a16:creationId xmlns:a16="http://schemas.microsoft.com/office/drawing/2014/main" id="{C7409832-4FB1-C0ED-F0B1-8395E967B602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468" name="Line 79">
          <a:extLst>
            <a:ext uri="{FF2B5EF4-FFF2-40B4-BE49-F238E27FC236}">
              <a16:creationId xmlns:a16="http://schemas.microsoft.com/office/drawing/2014/main" id="{81353581-0B98-217A-3C9A-3164B33AF318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69" name="Line 80">
          <a:extLst>
            <a:ext uri="{FF2B5EF4-FFF2-40B4-BE49-F238E27FC236}">
              <a16:creationId xmlns:a16="http://schemas.microsoft.com/office/drawing/2014/main" id="{2CE18F1A-F94D-3EA4-5741-10CCC2B5ED88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470" name="Line 81">
          <a:extLst>
            <a:ext uri="{FF2B5EF4-FFF2-40B4-BE49-F238E27FC236}">
              <a16:creationId xmlns:a16="http://schemas.microsoft.com/office/drawing/2014/main" id="{99996D08-F514-CF40-49D7-27CA2F1E58C1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471" name="Line 82">
          <a:extLst>
            <a:ext uri="{FF2B5EF4-FFF2-40B4-BE49-F238E27FC236}">
              <a16:creationId xmlns:a16="http://schemas.microsoft.com/office/drawing/2014/main" id="{D9E65E08-1E0C-0679-4432-9B5555CFA949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72" name="Line 83">
          <a:extLst>
            <a:ext uri="{FF2B5EF4-FFF2-40B4-BE49-F238E27FC236}">
              <a16:creationId xmlns:a16="http://schemas.microsoft.com/office/drawing/2014/main" id="{79240D50-5546-9182-5066-51C078796D1F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73" name="Line 84">
          <a:extLst>
            <a:ext uri="{FF2B5EF4-FFF2-40B4-BE49-F238E27FC236}">
              <a16:creationId xmlns:a16="http://schemas.microsoft.com/office/drawing/2014/main" id="{2E4F8017-BD32-7CF3-C31E-34A61F07963E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74" name="Line 85">
          <a:extLst>
            <a:ext uri="{FF2B5EF4-FFF2-40B4-BE49-F238E27FC236}">
              <a16:creationId xmlns:a16="http://schemas.microsoft.com/office/drawing/2014/main" id="{F3FFEBBD-5063-9BCC-65D2-D29D4C288EEA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75" name="Line 86">
          <a:extLst>
            <a:ext uri="{FF2B5EF4-FFF2-40B4-BE49-F238E27FC236}">
              <a16:creationId xmlns:a16="http://schemas.microsoft.com/office/drawing/2014/main" id="{6EFD61B7-2F7B-A83C-7969-CD1570905948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76" name="Line 87">
          <a:extLst>
            <a:ext uri="{FF2B5EF4-FFF2-40B4-BE49-F238E27FC236}">
              <a16:creationId xmlns:a16="http://schemas.microsoft.com/office/drawing/2014/main" id="{CE208D93-B696-F06A-8DDB-77BA6F1F1476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477" name="Line 1">
          <a:extLst>
            <a:ext uri="{FF2B5EF4-FFF2-40B4-BE49-F238E27FC236}">
              <a16:creationId xmlns:a16="http://schemas.microsoft.com/office/drawing/2014/main" id="{DB712A98-77BC-2D6B-7000-1AC9D79AF7F5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78" name="Line 22">
          <a:extLst>
            <a:ext uri="{FF2B5EF4-FFF2-40B4-BE49-F238E27FC236}">
              <a16:creationId xmlns:a16="http://schemas.microsoft.com/office/drawing/2014/main" id="{29D6C185-BB5C-8B2C-30DA-AE007665F7B8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79" name="Line 23">
          <a:extLst>
            <a:ext uri="{FF2B5EF4-FFF2-40B4-BE49-F238E27FC236}">
              <a16:creationId xmlns:a16="http://schemas.microsoft.com/office/drawing/2014/main" id="{321C47DB-A791-F371-CCF4-73CFD727FE32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80" name="Line 33">
          <a:extLst>
            <a:ext uri="{FF2B5EF4-FFF2-40B4-BE49-F238E27FC236}">
              <a16:creationId xmlns:a16="http://schemas.microsoft.com/office/drawing/2014/main" id="{375A93B1-806C-AF22-0F6B-3C34E170856E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81" name="Line 42">
          <a:extLst>
            <a:ext uri="{FF2B5EF4-FFF2-40B4-BE49-F238E27FC236}">
              <a16:creationId xmlns:a16="http://schemas.microsoft.com/office/drawing/2014/main" id="{67A59F6E-E995-3A28-7198-E49B2BEE2359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82" name="Line 45">
          <a:extLst>
            <a:ext uri="{FF2B5EF4-FFF2-40B4-BE49-F238E27FC236}">
              <a16:creationId xmlns:a16="http://schemas.microsoft.com/office/drawing/2014/main" id="{9EA9049F-1AA6-5EED-5500-4CD283E3C865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83" name="Line 48">
          <a:extLst>
            <a:ext uri="{FF2B5EF4-FFF2-40B4-BE49-F238E27FC236}">
              <a16:creationId xmlns:a16="http://schemas.microsoft.com/office/drawing/2014/main" id="{194083D9-BE42-2A47-1726-CDF6A339F74E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84" name="Line 49">
          <a:extLst>
            <a:ext uri="{FF2B5EF4-FFF2-40B4-BE49-F238E27FC236}">
              <a16:creationId xmlns:a16="http://schemas.microsoft.com/office/drawing/2014/main" id="{31123D1D-75C4-969B-4053-161691CE71CD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85" name="Line 50">
          <a:extLst>
            <a:ext uri="{FF2B5EF4-FFF2-40B4-BE49-F238E27FC236}">
              <a16:creationId xmlns:a16="http://schemas.microsoft.com/office/drawing/2014/main" id="{EDCFFBAA-EF90-7ECD-FB6C-507414C68E88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86" name="Line 51">
          <a:extLst>
            <a:ext uri="{FF2B5EF4-FFF2-40B4-BE49-F238E27FC236}">
              <a16:creationId xmlns:a16="http://schemas.microsoft.com/office/drawing/2014/main" id="{14255239-39E0-1B26-F1A6-62F605FAC655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487" name="Line 79">
          <a:extLst>
            <a:ext uri="{FF2B5EF4-FFF2-40B4-BE49-F238E27FC236}">
              <a16:creationId xmlns:a16="http://schemas.microsoft.com/office/drawing/2014/main" id="{A4A0EF01-004D-02BC-3657-21D567EE9A7E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88" name="Line 80">
          <a:extLst>
            <a:ext uri="{FF2B5EF4-FFF2-40B4-BE49-F238E27FC236}">
              <a16:creationId xmlns:a16="http://schemas.microsoft.com/office/drawing/2014/main" id="{F0C3BD77-CC96-01B6-7853-E04CB1B41620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489" name="Line 81">
          <a:extLst>
            <a:ext uri="{FF2B5EF4-FFF2-40B4-BE49-F238E27FC236}">
              <a16:creationId xmlns:a16="http://schemas.microsoft.com/office/drawing/2014/main" id="{60B176CB-2438-446D-A998-6C91873B4DD0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490" name="Line 82">
          <a:extLst>
            <a:ext uri="{FF2B5EF4-FFF2-40B4-BE49-F238E27FC236}">
              <a16:creationId xmlns:a16="http://schemas.microsoft.com/office/drawing/2014/main" id="{CA8093F8-4CD5-A35E-D81C-29D9AEAB62CA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91" name="Line 83">
          <a:extLst>
            <a:ext uri="{FF2B5EF4-FFF2-40B4-BE49-F238E27FC236}">
              <a16:creationId xmlns:a16="http://schemas.microsoft.com/office/drawing/2014/main" id="{545E8328-45EF-487E-B816-AD2E3FF61754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92" name="Line 84">
          <a:extLst>
            <a:ext uri="{FF2B5EF4-FFF2-40B4-BE49-F238E27FC236}">
              <a16:creationId xmlns:a16="http://schemas.microsoft.com/office/drawing/2014/main" id="{1904073C-2740-7A3A-62A8-9B9E2E9957B2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93" name="Line 85">
          <a:extLst>
            <a:ext uri="{FF2B5EF4-FFF2-40B4-BE49-F238E27FC236}">
              <a16:creationId xmlns:a16="http://schemas.microsoft.com/office/drawing/2014/main" id="{4205B13B-BAB6-D814-189D-77599849D531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94" name="Line 86">
          <a:extLst>
            <a:ext uri="{FF2B5EF4-FFF2-40B4-BE49-F238E27FC236}">
              <a16:creationId xmlns:a16="http://schemas.microsoft.com/office/drawing/2014/main" id="{A3400206-B980-B7E4-10FC-0C46CF32E3AB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495" name="Line 87">
          <a:extLst>
            <a:ext uri="{FF2B5EF4-FFF2-40B4-BE49-F238E27FC236}">
              <a16:creationId xmlns:a16="http://schemas.microsoft.com/office/drawing/2014/main" id="{9ABED4E9-2515-08C3-8E90-B3D2E5459DAA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496" name="Line 1">
          <a:extLst>
            <a:ext uri="{FF2B5EF4-FFF2-40B4-BE49-F238E27FC236}">
              <a16:creationId xmlns:a16="http://schemas.microsoft.com/office/drawing/2014/main" id="{3D9EBDE5-1DF6-31EB-3C35-F168D905EE03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97" name="Line 22">
          <a:extLst>
            <a:ext uri="{FF2B5EF4-FFF2-40B4-BE49-F238E27FC236}">
              <a16:creationId xmlns:a16="http://schemas.microsoft.com/office/drawing/2014/main" id="{4F24E471-9BB0-EEA9-A8CC-F277237039D3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498" name="Line 23">
          <a:extLst>
            <a:ext uri="{FF2B5EF4-FFF2-40B4-BE49-F238E27FC236}">
              <a16:creationId xmlns:a16="http://schemas.microsoft.com/office/drawing/2014/main" id="{BFD16A93-0F5D-458F-92EB-36CEC5944677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499" name="Line 33">
          <a:extLst>
            <a:ext uri="{FF2B5EF4-FFF2-40B4-BE49-F238E27FC236}">
              <a16:creationId xmlns:a16="http://schemas.microsoft.com/office/drawing/2014/main" id="{D1E09E90-5B81-FEB2-8990-0B403A87E99C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00" name="Line 42">
          <a:extLst>
            <a:ext uri="{FF2B5EF4-FFF2-40B4-BE49-F238E27FC236}">
              <a16:creationId xmlns:a16="http://schemas.microsoft.com/office/drawing/2014/main" id="{E10FF3A4-34A5-08FE-5709-80B44FC9FE8D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01" name="Line 45">
          <a:extLst>
            <a:ext uri="{FF2B5EF4-FFF2-40B4-BE49-F238E27FC236}">
              <a16:creationId xmlns:a16="http://schemas.microsoft.com/office/drawing/2014/main" id="{2787FE97-2A9E-2AA9-E66C-1F9740EC81E3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502" name="Line 48">
          <a:extLst>
            <a:ext uri="{FF2B5EF4-FFF2-40B4-BE49-F238E27FC236}">
              <a16:creationId xmlns:a16="http://schemas.microsoft.com/office/drawing/2014/main" id="{AEFFF542-3967-9293-0EB8-F7D13F9AAC4A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503" name="Line 49">
          <a:extLst>
            <a:ext uri="{FF2B5EF4-FFF2-40B4-BE49-F238E27FC236}">
              <a16:creationId xmlns:a16="http://schemas.microsoft.com/office/drawing/2014/main" id="{BBFD66E1-40C4-C1B5-50B3-6F2F13AEA6DD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04" name="Line 50">
          <a:extLst>
            <a:ext uri="{FF2B5EF4-FFF2-40B4-BE49-F238E27FC236}">
              <a16:creationId xmlns:a16="http://schemas.microsoft.com/office/drawing/2014/main" id="{F2D81A10-C391-2F52-B447-A97D6A4FBA4D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05" name="Line 51">
          <a:extLst>
            <a:ext uri="{FF2B5EF4-FFF2-40B4-BE49-F238E27FC236}">
              <a16:creationId xmlns:a16="http://schemas.microsoft.com/office/drawing/2014/main" id="{661A3E0E-FB6D-3A09-13EB-A3CCB17EF0F8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506" name="Line 79">
          <a:extLst>
            <a:ext uri="{FF2B5EF4-FFF2-40B4-BE49-F238E27FC236}">
              <a16:creationId xmlns:a16="http://schemas.microsoft.com/office/drawing/2014/main" id="{E23B9FF5-D089-D309-59EA-8D8307FB0CF5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07" name="Line 80">
          <a:extLst>
            <a:ext uri="{FF2B5EF4-FFF2-40B4-BE49-F238E27FC236}">
              <a16:creationId xmlns:a16="http://schemas.microsoft.com/office/drawing/2014/main" id="{ADEF8510-EAF7-42D2-D622-D0B9198DAC6D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508" name="Line 81">
          <a:extLst>
            <a:ext uri="{FF2B5EF4-FFF2-40B4-BE49-F238E27FC236}">
              <a16:creationId xmlns:a16="http://schemas.microsoft.com/office/drawing/2014/main" id="{F510EE5A-0FCE-8E72-1CBA-4D57E4B547DE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509" name="Line 82">
          <a:extLst>
            <a:ext uri="{FF2B5EF4-FFF2-40B4-BE49-F238E27FC236}">
              <a16:creationId xmlns:a16="http://schemas.microsoft.com/office/drawing/2014/main" id="{5FB87B93-ADFF-ED07-627A-9B51B5C07799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10" name="Line 83">
          <a:extLst>
            <a:ext uri="{FF2B5EF4-FFF2-40B4-BE49-F238E27FC236}">
              <a16:creationId xmlns:a16="http://schemas.microsoft.com/office/drawing/2014/main" id="{AD82D803-3900-57D4-B1A0-F3054BF65551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11" name="Line 84">
          <a:extLst>
            <a:ext uri="{FF2B5EF4-FFF2-40B4-BE49-F238E27FC236}">
              <a16:creationId xmlns:a16="http://schemas.microsoft.com/office/drawing/2014/main" id="{9A3DA423-0D63-634D-5200-1F8C668D4CB6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12" name="Line 85">
          <a:extLst>
            <a:ext uri="{FF2B5EF4-FFF2-40B4-BE49-F238E27FC236}">
              <a16:creationId xmlns:a16="http://schemas.microsoft.com/office/drawing/2014/main" id="{01E11BAB-B8BE-2594-1F47-170E6BC656EB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13" name="Line 86">
          <a:extLst>
            <a:ext uri="{FF2B5EF4-FFF2-40B4-BE49-F238E27FC236}">
              <a16:creationId xmlns:a16="http://schemas.microsoft.com/office/drawing/2014/main" id="{72368BA0-8B2A-03A5-EE2E-C2210C4D509D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14" name="Line 87">
          <a:extLst>
            <a:ext uri="{FF2B5EF4-FFF2-40B4-BE49-F238E27FC236}">
              <a16:creationId xmlns:a16="http://schemas.microsoft.com/office/drawing/2014/main" id="{A374599F-939C-5C19-D7EB-9446A7932009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515" name="Line 1">
          <a:extLst>
            <a:ext uri="{FF2B5EF4-FFF2-40B4-BE49-F238E27FC236}">
              <a16:creationId xmlns:a16="http://schemas.microsoft.com/office/drawing/2014/main" id="{016B2701-F660-DADC-843D-24E277D5C19D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516" name="Line 22">
          <a:extLst>
            <a:ext uri="{FF2B5EF4-FFF2-40B4-BE49-F238E27FC236}">
              <a16:creationId xmlns:a16="http://schemas.microsoft.com/office/drawing/2014/main" id="{072A4BDC-7F56-0AE8-ACDF-8E566337E534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17" name="Line 23">
          <a:extLst>
            <a:ext uri="{FF2B5EF4-FFF2-40B4-BE49-F238E27FC236}">
              <a16:creationId xmlns:a16="http://schemas.microsoft.com/office/drawing/2014/main" id="{6AFB6EC3-04B2-5DE2-38BE-05C375104BDA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518" name="Line 33">
          <a:extLst>
            <a:ext uri="{FF2B5EF4-FFF2-40B4-BE49-F238E27FC236}">
              <a16:creationId xmlns:a16="http://schemas.microsoft.com/office/drawing/2014/main" id="{15562828-850F-9959-A938-A28DBCF6C968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19" name="Line 42">
          <a:extLst>
            <a:ext uri="{FF2B5EF4-FFF2-40B4-BE49-F238E27FC236}">
              <a16:creationId xmlns:a16="http://schemas.microsoft.com/office/drawing/2014/main" id="{DD37FB9B-5ABE-3419-420A-270BF22AAA94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20" name="Line 45">
          <a:extLst>
            <a:ext uri="{FF2B5EF4-FFF2-40B4-BE49-F238E27FC236}">
              <a16:creationId xmlns:a16="http://schemas.microsoft.com/office/drawing/2014/main" id="{23F23F87-E6E3-8E28-14E4-A067AA0B06A4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521" name="Line 48">
          <a:extLst>
            <a:ext uri="{FF2B5EF4-FFF2-40B4-BE49-F238E27FC236}">
              <a16:creationId xmlns:a16="http://schemas.microsoft.com/office/drawing/2014/main" id="{24D7F7C2-BB5A-2FBE-211A-5FFCBC818E75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522" name="Line 49">
          <a:extLst>
            <a:ext uri="{FF2B5EF4-FFF2-40B4-BE49-F238E27FC236}">
              <a16:creationId xmlns:a16="http://schemas.microsoft.com/office/drawing/2014/main" id="{DE73FFA4-8AC1-B19D-EBF9-4B3807578830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23" name="Line 50">
          <a:extLst>
            <a:ext uri="{FF2B5EF4-FFF2-40B4-BE49-F238E27FC236}">
              <a16:creationId xmlns:a16="http://schemas.microsoft.com/office/drawing/2014/main" id="{C954DD09-9BD6-C80D-1CA4-97E076F01401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24" name="Line 51">
          <a:extLst>
            <a:ext uri="{FF2B5EF4-FFF2-40B4-BE49-F238E27FC236}">
              <a16:creationId xmlns:a16="http://schemas.microsoft.com/office/drawing/2014/main" id="{4E041A78-72A9-4458-866E-BE7FE169F54F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525" name="Line 79">
          <a:extLst>
            <a:ext uri="{FF2B5EF4-FFF2-40B4-BE49-F238E27FC236}">
              <a16:creationId xmlns:a16="http://schemas.microsoft.com/office/drawing/2014/main" id="{F5902568-78A6-8D44-E27F-EB94E332F66E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26" name="Line 80">
          <a:extLst>
            <a:ext uri="{FF2B5EF4-FFF2-40B4-BE49-F238E27FC236}">
              <a16:creationId xmlns:a16="http://schemas.microsoft.com/office/drawing/2014/main" id="{C785D368-C446-C7C7-8EDF-77333ED0E600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527" name="Line 81">
          <a:extLst>
            <a:ext uri="{FF2B5EF4-FFF2-40B4-BE49-F238E27FC236}">
              <a16:creationId xmlns:a16="http://schemas.microsoft.com/office/drawing/2014/main" id="{116167FA-5A2C-E443-6007-CBDDA2D648AC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528" name="Line 82">
          <a:extLst>
            <a:ext uri="{FF2B5EF4-FFF2-40B4-BE49-F238E27FC236}">
              <a16:creationId xmlns:a16="http://schemas.microsoft.com/office/drawing/2014/main" id="{34F66750-2BB0-02F7-EF23-B1DDEF9365E5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29" name="Line 83">
          <a:extLst>
            <a:ext uri="{FF2B5EF4-FFF2-40B4-BE49-F238E27FC236}">
              <a16:creationId xmlns:a16="http://schemas.microsoft.com/office/drawing/2014/main" id="{6541B6BB-9A53-0F7B-E0E1-5571886D7212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30" name="Line 84">
          <a:extLst>
            <a:ext uri="{FF2B5EF4-FFF2-40B4-BE49-F238E27FC236}">
              <a16:creationId xmlns:a16="http://schemas.microsoft.com/office/drawing/2014/main" id="{6C3EAFFB-CAD7-C81D-563A-F14EF777C065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31" name="Line 85">
          <a:extLst>
            <a:ext uri="{FF2B5EF4-FFF2-40B4-BE49-F238E27FC236}">
              <a16:creationId xmlns:a16="http://schemas.microsoft.com/office/drawing/2014/main" id="{B376D1E5-3E1A-9977-4080-2B3EFCAF4628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32" name="Line 86">
          <a:extLst>
            <a:ext uri="{FF2B5EF4-FFF2-40B4-BE49-F238E27FC236}">
              <a16:creationId xmlns:a16="http://schemas.microsoft.com/office/drawing/2014/main" id="{5860EADF-E5A7-129B-BD86-311C93B62412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33" name="Line 87">
          <a:extLst>
            <a:ext uri="{FF2B5EF4-FFF2-40B4-BE49-F238E27FC236}">
              <a16:creationId xmlns:a16="http://schemas.microsoft.com/office/drawing/2014/main" id="{2A91AF12-A3DE-BC2B-1915-FDC98DAAEE1A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28575</xdr:colOff>
      <xdr:row>25</xdr:row>
      <xdr:rowOff>0</xdr:rowOff>
    </xdr:to>
    <xdr:sp macro="" textlink="">
      <xdr:nvSpPr>
        <xdr:cNvPr id="1250534" name="Line 1">
          <a:extLst>
            <a:ext uri="{FF2B5EF4-FFF2-40B4-BE49-F238E27FC236}">
              <a16:creationId xmlns:a16="http://schemas.microsoft.com/office/drawing/2014/main" id="{933434C6-7DA7-140F-9B9D-14876750CC50}"/>
            </a:ext>
          </a:extLst>
        </xdr:cNvPr>
        <xdr:cNvSpPr>
          <a:spLocks noChangeShapeType="1"/>
        </xdr:cNvSpPr>
      </xdr:nvSpPr>
      <xdr:spPr bwMode="auto">
        <a:xfrm>
          <a:off x="1123950" y="523875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535" name="Line 22">
          <a:extLst>
            <a:ext uri="{FF2B5EF4-FFF2-40B4-BE49-F238E27FC236}">
              <a16:creationId xmlns:a16="http://schemas.microsoft.com/office/drawing/2014/main" id="{17085960-E754-C265-7EEF-3DFE3F231F45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36" name="Line 23">
          <a:extLst>
            <a:ext uri="{FF2B5EF4-FFF2-40B4-BE49-F238E27FC236}">
              <a16:creationId xmlns:a16="http://schemas.microsoft.com/office/drawing/2014/main" id="{A17BA2E4-FCBA-5A8E-4E85-6E0505B32508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537" name="Line 33">
          <a:extLst>
            <a:ext uri="{FF2B5EF4-FFF2-40B4-BE49-F238E27FC236}">
              <a16:creationId xmlns:a16="http://schemas.microsoft.com/office/drawing/2014/main" id="{E0F29D73-4F3B-6F7B-3DFB-CA09D90AC3F5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38" name="Line 42">
          <a:extLst>
            <a:ext uri="{FF2B5EF4-FFF2-40B4-BE49-F238E27FC236}">
              <a16:creationId xmlns:a16="http://schemas.microsoft.com/office/drawing/2014/main" id="{8ACAB6DE-077B-E209-FF3B-5C4311449CEB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39" name="Line 45">
          <a:extLst>
            <a:ext uri="{FF2B5EF4-FFF2-40B4-BE49-F238E27FC236}">
              <a16:creationId xmlns:a16="http://schemas.microsoft.com/office/drawing/2014/main" id="{2C96AA1E-85F7-C002-B07B-BB70AEB6ECD2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540" name="Line 48">
          <a:extLst>
            <a:ext uri="{FF2B5EF4-FFF2-40B4-BE49-F238E27FC236}">
              <a16:creationId xmlns:a16="http://schemas.microsoft.com/office/drawing/2014/main" id="{783FAF09-B020-FDD5-72DB-CC5ECBBB2A62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8</xdr:col>
      <xdr:colOff>9525</xdr:colOff>
      <xdr:row>25</xdr:row>
      <xdr:rowOff>0</xdr:rowOff>
    </xdr:to>
    <xdr:sp macro="" textlink="">
      <xdr:nvSpPr>
        <xdr:cNvPr id="1250541" name="Line 49">
          <a:extLst>
            <a:ext uri="{FF2B5EF4-FFF2-40B4-BE49-F238E27FC236}">
              <a16:creationId xmlns:a16="http://schemas.microsoft.com/office/drawing/2014/main" id="{F390DDD2-C767-CE30-B05C-A8ADA718527C}"/>
            </a:ext>
          </a:extLst>
        </xdr:cNvPr>
        <xdr:cNvSpPr>
          <a:spLocks noChangeShapeType="1"/>
        </xdr:cNvSpPr>
      </xdr:nvSpPr>
      <xdr:spPr bwMode="auto">
        <a:xfrm>
          <a:off x="46672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42" name="Line 50">
          <a:extLst>
            <a:ext uri="{FF2B5EF4-FFF2-40B4-BE49-F238E27FC236}">
              <a16:creationId xmlns:a16="http://schemas.microsoft.com/office/drawing/2014/main" id="{8569421C-B1A3-DABF-B799-006F26FCD1AF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1250543" name="Line 51">
          <a:extLst>
            <a:ext uri="{FF2B5EF4-FFF2-40B4-BE49-F238E27FC236}">
              <a16:creationId xmlns:a16="http://schemas.microsoft.com/office/drawing/2014/main" id="{B2F3E0A5-71D8-828C-C757-702F5272E52E}"/>
            </a:ext>
          </a:extLst>
        </xdr:cNvPr>
        <xdr:cNvSpPr>
          <a:spLocks noChangeShapeType="1"/>
        </xdr:cNvSpPr>
      </xdr:nvSpPr>
      <xdr:spPr bwMode="auto">
        <a:xfrm>
          <a:off x="52197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544" name="Line 79">
          <a:extLst>
            <a:ext uri="{FF2B5EF4-FFF2-40B4-BE49-F238E27FC236}">
              <a16:creationId xmlns:a16="http://schemas.microsoft.com/office/drawing/2014/main" id="{8A65CDEE-A8D6-592F-35CD-D9CBDC4404B7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45" name="Line 80">
          <a:extLst>
            <a:ext uri="{FF2B5EF4-FFF2-40B4-BE49-F238E27FC236}">
              <a16:creationId xmlns:a16="http://schemas.microsoft.com/office/drawing/2014/main" id="{E5D1E2A3-399C-D760-DFF2-639457787A97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546" name="Line 81">
          <a:extLst>
            <a:ext uri="{FF2B5EF4-FFF2-40B4-BE49-F238E27FC236}">
              <a16:creationId xmlns:a16="http://schemas.microsoft.com/office/drawing/2014/main" id="{F9C8E9D8-19D5-CB41-E89C-FF229D4DD7AA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9525</xdr:colOff>
      <xdr:row>25</xdr:row>
      <xdr:rowOff>0</xdr:rowOff>
    </xdr:to>
    <xdr:sp macro="" textlink="">
      <xdr:nvSpPr>
        <xdr:cNvPr id="1250547" name="Line 82">
          <a:extLst>
            <a:ext uri="{FF2B5EF4-FFF2-40B4-BE49-F238E27FC236}">
              <a16:creationId xmlns:a16="http://schemas.microsoft.com/office/drawing/2014/main" id="{7091628E-DE77-BDAB-86DF-1CEECC493FAB}"/>
            </a:ext>
          </a:extLst>
        </xdr:cNvPr>
        <xdr:cNvSpPr>
          <a:spLocks noChangeShapeType="1"/>
        </xdr:cNvSpPr>
      </xdr:nvSpPr>
      <xdr:spPr bwMode="auto">
        <a:xfrm>
          <a:off x="109728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48" name="Line 83">
          <a:extLst>
            <a:ext uri="{FF2B5EF4-FFF2-40B4-BE49-F238E27FC236}">
              <a16:creationId xmlns:a16="http://schemas.microsoft.com/office/drawing/2014/main" id="{C9182F99-87AF-6607-950B-473A80195391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49" name="Line 84">
          <a:extLst>
            <a:ext uri="{FF2B5EF4-FFF2-40B4-BE49-F238E27FC236}">
              <a16:creationId xmlns:a16="http://schemas.microsoft.com/office/drawing/2014/main" id="{D7AC9D89-E789-834E-3CD8-491EF5F22DBC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50" name="Line 85">
          <a:extLst>
            <a:ext uri="{FF2B5EF4-FFF2-40B4-BE49-F238E27FC236}">
              <a16:creationId xmlns:a16="http://schemas.microsoft.com/office/drawing/2014/main" id="{310EFCC5-003E-690E-A9C7-426A839BC4D2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51" name="Line 86">
          <a:extLst>
            <a:ext uri="{FF2B5EF4-FFF2-40B4-BE49-F238E27FC236}">
              <a16:creationId xmlns:a16="http://schemas.microsoft.com/office/drawing/2014/main" id="{FD7B7D64-E825-C7E9-00DC-39CEA1DFF13B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1250552" name="Line 87">
          <a:extLst>
            <a:ext uri="{FF2B5EF4-FFF2-40B4-BE49-F238E27FC236}">
              <a16:creationId xmlns:a16="http://schemas.microsoft.com/office/drawing/2014/main" id="{41815C1D-95F1-2127-1A2E-6291AE01CF52}"/>
            </a:ext>
          </a:extLst>
        </xdr:cNvPr>
        <xdr:cNvSpPr>
          <a:spLocks noChangeShapeType="1"/>
        </xdr:cNvSpPr>
      </xdr:nvSpPr>
      <xdr:spPr bwMode="auto">
        <a:xfrm>
          <a:off x="117252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53" name="Line 22">
          <a:extLst>
            <a:ext uri="{FF2B5EF4-FFF2-40B4-BE49-F238E27FC236}">
              <a16:creationId xmlns:a16="http://schemas.microsoft.com/office/drawing/2014/main" id="{970EC33C-03FF-914C-5AC2-1299F2386764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54" name="Line 33">
          <a:extLst>
            <a:ext uri="{FF2B5EF4-FFF2-40B4-BE49-F238E27FC236}">
              <a16:creationId xmlns:a16="http://schemas.microsoft.com/office/drawing/2014/main" id="{F082D094-88BB-E955-519B-FC09CD241511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55" name="Line 48">
          <a:extLst>
            <a:ext uri="{FF2B5EF4-FFF2-40B4-BE49-F238E27FC236}">
              <a16:creationId xmlns:a16="http://schemas.microsoft.com/office/drawing/2014/main" id="{7B364417-3A9B-E1AE-9E4F-2CB5A18BED5D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56" name="Line 49">
          <a:extLst>
            <a:ext uri="{FF2B5EF4-FFF2-40B4-BE49-F238E27FC236}">
              <a16:creationId xmlns:a16="http://schemas.microsoft.com/office/drawing/2014/main" id="{DE3C12A9-0F33-3D8B-FAA8-BBC3835303CF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57" name="Line 22">
          <a:extLst>
            <a:ext uri="{FF2B5EF4-FFF2-40B4-BE49-F238E27FC236}">
              <a16:creationId xmlns:a16="http://schemas.microsoft.com/office/drawing/2014/main" id="{21E862B1-9942-7D47-13E0-9D434F1B50E4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58" name="Line 33">
          <a:extLst>
            <a:ext uri="{FF2B5EF4-FFF2-40B4-BE49-F238E27FC236}">
              <a16:creationId xmlns:a16="http://schemas.microsoft.com/office/drawing/2014/main" id="{C1CED08C-7EFE-6334-0BF0-DBB753B14FDD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59" name="Line 48">
          <a:extLst>
            <a:ext uri="{FF2B5EF4-FFF2-40B4-BE49-F238E27FC236}">
              <a16:creationId xmlns:a16="http://schemas.microsoft.com/office/drawing/2014/main" id="{F9D4FB69-73CC-2586-F287-1E8017273996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60" name="Line 49">
          <a:extLst>
            <a:ext uri="{FF2B5EF4-FFF2-40B4-BE49-F238E27FC236}">
              <a16:creationId xmlns:a16="http://schemas.microsoft.com/office/drawing/2014/main" id="{221F63E0-91F5-9049-B5B9-2534354CE08E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61" name="Line 22">
          <a:extLst>
            <a:ext uri="{FF2B5EF4-FFF2-40B4-BE49-F238E27FC236}">
              <a16:creationId xmlns:a16="http://schemas.microsoft.com/office/drawing/2014/main" id="{0D13F2D7-09BC-571A-63D3-E6F075DA0CF4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62" name="Line 33">
          <a:extLst>
            <a:ext uri="{FF2B5EF4-FFF2-40B4-BE49-F238E27FC236}">
              <a16:creationId xmlns:a16="http://schemas.microsoft.com/office/drawing/2014/main" id="{157B722C-9776-257A-0F5A-B0BDD5EDE8A5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63" name="Line 48">
          <a:extLst>
            <a:ext uri="{FF2B5EF4-FFF2-40B4-BE49-F238E27FC236}">
              <a16:creationId xmlns:a16="http://schemas.microsoft.com/office/drawing/2014/main" id="{51A0FF66-1CBC-8725-1C81-F410ADB7ABCB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64" name="Line 49">
          <a:extLst>
            <a:ext uri="{FF2B5EF4-FFF2-40B4-BE49-F238E27FC236}">
              <a16:creationId xmlns:a16="http://schemas.microsoft.com/office/drawing/2014/main" id="{2B14A995-38C4-03FB-99D5-5B1D995A02DC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65" name="Line 22">
          <a:extLst>
            <a:ext uri="{FF2B5EF4-FFF2-40B4-BE49-F238E27FC236}">
              <a16:creationId xmlns:a16="http://schemas.microsoft.com/office/drawing/2014/main" id="{742BAF5F-789E-9FB9-EAE3-00887246A007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66" name="Line 33">
          <a:extLst>
            <a:ext uri="{FF2B5EF4-FFF2-40B4-BE49-F238E27FC236}">
              <a16:creationId xmlns:a16="http://schemas.microsoft.com/office/drawing/2014/main" id="{AEDF8331-3705-91AD-DE08-354210328EC5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67" name="Line 48">
          <a:extLst>
            <a:ext uri="{FF2B5EF4-FFF2-40B4-BE49-F238E27FC236}">
              <a16:creationId xmlns:a16="http://schemas.microsoft.com/office/drawing/2014/main" id="{71AA82EE-AC02-5973-9DBF-CB5BA49F912C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68" name="Line 49">
          <a:extLst>
            <a:ext uri="{FF2B5EF4-FFF2-40B4-BE49-F238E27FC236}">
              <a16:creationId xmlns:a16="http://schemas.microsoft.com/office/drawing/2014/main" id="{9DF2A962-3CDA-A3BB-3CE8-03B7339D36F6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69" name="Line 22">
          <a:extLst>
            <a:ext uri="{FF2B5EF4-FFF2-40B4-BE49-F238E27FC236}">
              <a16:creationId xmlns:a16="http://schemas.microsoft.com/office/drawing/2014/main" id="{93618A14-52B1-0B33-5F07-3E05E7AE5B68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70" name="Line 33">
          <a:extLst>
            <a:ext uri="{FF2B5EF4-FFF2-40B4-BE49-F238E27FC236}">
              <a16:creationId xmlns:a16="http://schemas.microsoft.com/office/drawing/2014/main" id="{9B304247-BCAF-4FCE-2F46-1D0CCA40A9CE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71" name="Line 48">
          <a:extLst>
            <a:ext uri="{FF2B5EF4-FFF2-40B4-BE49-F238E27FC236}">
              <a16:creationId xmlns:a16="http://schemas.microsoft.com/office/drawing/2014/main" id="{D9CC7A41-A1A3-81AC-C3FE-2062B5BBCBCF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72" name="Line 49">
          <a:extLst>
            <a:ext uri="{FF2B5EF4-FFF2-40B4-BE49-F238E27FC236}">
              <a16:creationId xmlns:a16="http://schemas.microsoft.com/office/drawing/2014/main" id="{DD0F49E3-B5F7-28F9-64AA-22F2884058F3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73" name="Line 22">
          <a:extLst>
            <a:ext uri="{FF2B5EF4-FFF2-40B4-BE49-F238E27FC236}">
              <a16:creationId xmlns:a16="http://schemas.microsoft.com/office/drawing/2014/main" id="{A2722F38-1FEE-EB0B-D5D3-C7152715A4EC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74" name="Line 33">
          <a:extLst>
            <a:ext uri="{FF2B5EF4-FFF2-40B4-BE49-F238E27FC236}">
              <a16:creationId xmlns:a16="http://schemas.microsoft.com/office/drawing/2014/main" id="{D0C28610-2E69-35E5-9BB6-F7723E791FEF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75" name="Line 48">
          <a:extLst>
            <a:ext uri="{FF2B5EF4-FFF2-40B4-BE49-F238E27FC236}">
              <a16:creationId xmlns:a16="http://schemas.microsoft.com/office/drawing/2014/main" id="{CF6F26A3-0148-0024-265A-61E583D4219A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76" name="Line 49">
          <a:extLst>
            <a:ext uri="{FF2B5EF4-FFF2-40B4-BE49-F238E27FC236}">
              <a16:creationId xmlns:a16="http://schemas.microsoft.com/office/drawing/2014/main" id="{D688B24F-376C-8373-8494-733A166E7215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77" name="Line 22">
          <a:extLst>
            <a:ext uri="{FF2B5EF4-FFF2-40B4-BE49-F238E27FC236}">
              <a16:creationId xmlns:a16="http://schemas.microsoft.com/office/drawing/2014/main" id="{44F109D7-5658-23B3-7079-B09D869C3505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78" name="Line 33">
          <a:extLst>
            <a:ext uri="{FF2B5EF4-FFF2-40B4-BE49-F238E27FC236}">
              <a16:creationId xmlns:a16="http://schemas.microsoft.com/office/drawing/2014/main" id="{9C5714AA-EF86-6061-B3AD-C8D50ED1F559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79" name="Line 48">
          <a:extLst>
            <a:ext uri="{FF2B5EF4-FFF2-40B4-BE49-F238E27FC236}">
              <a16:creationId xmlns:a16="http://schemas.microsoft.com/office/drawing/2014/main" id="{D639E774-B196-011B-76F3-B6AB3CFA29A1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80" name="Line 49">
          <a:extLst>
            <a:ext uri="{FF2B5EF4-FFF2-40B4-BE49-F238E27FC236}">
              <a16:creationId xmlns:a16="http://schemas.microsoft.com/office/drawing/2014/main" id="{70DDBE0E-5919-DAE4-D272-9AA22D25536A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81" name="Line 22">
          <a:extLst>
            <a:ext uri="{FF2B5EF4-FFF2-40B4-BE49-F238E27FC236}">
              <a16:creationId xmlns:a16="http://schemas.microsoft.com/office/drawing/2014/main" id="{8B7CE34D-7A97-774B-7A9E-577CB138AC25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82" name="Line 33">
          <a:extLst>
            <a:ext uri="{FF2B5EF4-FFF2-40B4-BE49-F238E27FC236}">
              <a16:creationId xmlns:a16="http://schemas.microsoft.com/office/drawing/2014/main" id="{1F550861-550A-1FDB-1ABC-8AA90D530CF9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83" name="Line 48">
          <a:extLst>
            <a:ext uri="{FF2B5EF4-FFF2-40B4-BE49-F238E27FC236}">
              <a16:creationId xmlns:a16="http://schemas.microsoft.com/office/drawing/2014/main" id="{DC60B759-2A8B-A45B-CF2F-7372B9E1CD49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84" name="Line 49">
          <a:extLst>
            <a:ext uri="{FF2B5EF4-FFF2-40B4-BE49-F238E27FC236}">
              <a16:creationId xmlns:a16="http://schemas.microsoft.com/office/drawing/2014/main" id="{C455A018-8795-82F9-6FFF-458C1876A87B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85" name="Line 22">
          <a:extLst>
            <a:ext uri="{FF2B5EF4-FFF2-40B4-BE49-F238E27FC236}">
              <a16:creationId xmlns:a16="http://schemas.microsoft.com/office/drawing/2014/main" id="{47FDEA71-5A3F-A396-9792-EF15FAB23DE8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86" name="Line 33">
          <a:extLst>
            <a:ext uri="{FF2B5EF4-FFF2-40B4-BE49-F238E27FC236}">
              <a16:creationId xmlns:a16="http://schemas.microsoft.com/office/drawing/2014/main" id="{074C6971-FF32-5319-675E-EA182DF2D6BB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87" name="Line 48">
          <a:extLst>
            <a:ext uri="{FF2B5EF4-FFF2-40B4-BE49-F238E27FC236}">
              <a16:creationId xmlns:a16="http://schemas.microsoft.com/office/drawing/2014/main" id="{62F2E86F-C67E-4BA3-F7B6-F2A1687801FF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88" name="Line 49">
          <a:extLst>
            <a:ext uri="{FF2B5EF4-FFF2-40B4-BE49-F238E27FC236}">
              <a16:creationId xmlns:a16="http://schemas.microsoft.com/office/drawing/2014/main" id="{8CB8A936-35B2-1DE2-8B10-42E13521B955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89" name="Line 22">
          <a:extLst>
            <a:ext uri="{FF2B5EF4-FFF2-40B4-BE49-F238E27FC236}">
              <a16:creationId xmlns:a16="http://schemas.microsoft.com/office/drawing/2014/main" id="{654E07D3-8F82-421A-0360-A0BAD71DDC81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90" name="Line 33">
          <a:extLst>
            <a:ext uri="{FF2B5EF4-FFF2-40B4-BE49-F238E27FC236}">
              <a16:creationId xmlns:a16="http://schemas.microsoft.com/office/drawing/2014/main" id="{C07E1026-1227-1073-686E-79428C2C52AB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91" name="Line 48">
          <a:extLst>
            <a:ext uri="{FF2B5EF4-FFF2-40B4-BE49-F238E27FC236}">
              <a16:creationId xmlns:a16="http://schemas.microsoft.com/office/drawing/2014/main" id="{ACE3AAB9-5769-F8C6-5EA0-6A4CE6007507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9525</xdr:colOff>
      <xdr:row>28</xdr:row>
      <xdr:rowOff>0</xdr:rowOff>
    </xdr:to>
    <xdr:sp macro="" textlink="">
      <xdr:nvSpPr>
        <xdr:cNvPr id="1250592" name="Line 49">
          <a:extLst>
            <a:ext uri="{FF2B5EF4-FFF2-40B4-BE49-F238E27FC236}">
              <a16:creationId xmlns:a16="http://schemas.microsoft.com/office/drawing/2014/main" id="{FE63A6D1-609D-C81B-FD7B-CF55EC667A66}"/>
            </a:ext>
          </a:extLst>
        </xdr:cNvPr>
        <xdr:cNvSpPr>
          <a:spLocks noChangeShapeType="1"/>
        </xdr:cNvSpPr>
      </xdr:nvSpPr>
      <xdr:spPr bwMode="auto">
        <a:xfrm>
          <a:off x="63246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593" name="Line 22">
          <a:extLst>
            <a:ext uri="{FF2B5EF4-FFF2-40B4-BE49-F238E27FC236}">
              <a16:creationId xmlns:a16="http://schemas.microsoft.com/office/drawing/2014/main" id="{58C6E29D-4A27-0694-33B9-793CBF93A0E1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594" name="Line 33">
          <a:extLst>
            <a:ext uri="{FF2B5EF4-FFF2-40B4-BE49-F238E27FC236}">
              <a16:creationId xmlns:a16="http://schemas.microsoft.com/office/drawing/2014/main" id="{C8AC67A4-3DAF-9BAF-2944-B9B84A955ACD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595" name="Line 48">
          <a:extLst>
            <a:ext uri="{FF2B5EF4-FFF2-40B4-BE49-F238E27FC236}">
              <a16:creationId xmlns:a16="http://schemas.microsoft.com/office/drawing/2014/main" id="{6F414936-D524-FA0D-9837-410A204B47E7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596" name="Line 49">
          <a:extLst>
            <a:ext uri="{FF2B5EF4-FFF2-40B4-BE49-F238E27FC236}">
              <a16:creationId xmlns:a16="http://schemas.microsoft.com/office/drawing/2014/main" id="{AB8D91BC-E0A8-378F-D6E5-47399321F2C3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597" name="Line 22">
          <a:extLst>
            <a:ext uri="{FF2B5EF4-FFF2-40B4-BE49-F238E27FC236}">
              <a16:creationId xmlns:a16="http://schemas.microsoft.com/office/drawing/2014/main" id="{1C58C416-0500-5619-A0AB-2F0C6BC59A39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598" name="Line 33">
          <a:extLst>
            <a:ext uri="{FF2B5EF4-FFF2-40B4-BE49-F238E27FC236}">
              <a16:creationId xmlns:a16="http://schemas.microsoft.com/office/drawing/2014/main" id="{7EFD1EB8-928D-A7BB-AD44-C7246EABAB07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599" name="Line 48">
          <a:extLst>
            <a:ext uri="{FF2B5EF4-FFF2-40B4-BE49-F238E27FC236}">
              <a16:creationId xmlns:a16="http://schemas.microsoft.com/office/drawing/2014/main" id="{5E404537-96EB-D592-B69F-A87BBAF8D1D8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600" name="Line 49">
          <a:extLst>
            <a:ext uri="{FF2B5EF4-FFF2-40B4-BE49-F238E27FC236}">
              <a16:creationId xmlns:a16="http://schemas.microsoft.com/office/drawing/2014/main" id="{65B4E135-27FA-0CA7-7BEE-0D5EE01C4ED5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601" name="Line 22">
          <a:extLst>
            <a:ext uri="{FF2B5EF4-FFF2-40B4-BE49-F238E27FC236}">
              <a16:creationId xmlns:a16="http://schemas.microsoft.com/office/drawing/2014/main" id="{B830E156-276E-1957-2C59-37160160569C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602" name="Line 33">
          <a:extLst>
            <a:ext uri="{FF2B5EF4-FFF2-40B4-BE49-F238E27FC236}">
              <a16:creationId xmlns:a16="http://schemas.microsoft.com/office/drawing/2014/main" id="{6C606CE6-43EF-57A3-7546-A28DE1288D31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603" name="Line 48">
          <a:extLst>
            <a:ext uri="{FF2B5EF4-FFF2-40B4-BE49-F238E27FC236}">
              <a16:creationId xmlns:a16="http://schemas.microsoft.com/office/drawing/2014/main" id="{0EC6F6F9-413A-F2FF-10F8-5E4F1E8635AB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604" name="Line 49">
          <a:extLst>
            <a:ext uri="{FF2B5EF4-FFF2-40B4-BE49-F238E27FC236}">
              <a16:creationId xmlns:a16="http://schemas.microsoft.com/office/drawing/2014/main" id="{00061B41-D07C-85BF-FF4D-2F3EA2784EB9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605" name="Line 22">
          <a:extLst>
            <a:ext uri="{FF2B5EF4-FFF2-40B4-BE49-F238E27FC236}">
              <a16:creationId xmlns:a16="http://schemas.microsoft.com/office/drawing/2014/main" id="{B784D67C-3FD4-B4CA-A2BA-42235F475EF2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606" name="Line 33">
          <a:extLst>
            <a:ext uri="{FF2B5EF4-FFF2-40B4-BE49-F238E27FC236}">
              <a16:creationId xmlns:a16="http://schemas.microsoft.com/office/drawing/2014/main" id="{C0074F86-F5B4-822B-746A-41029FEC324D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607" name="Line 48">
          <a:extLst>
            <a:ext uri="{FF2B5EF4-FFF2-40B4-BE49-F238E27FC236}">
              <a16:creationId xmlns:a16="http://schemas.microsoft.com/office/drawing/2014/main" id="{65D5EC84-03D7-4837-0D2A-97CEBCAA0948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9525</xdr:colOff>
      <xdr:row>28</xdr:row>
      <xdr:rowOff>0</xdr:rowOff>
    </xdr:to>
    <xdr:sp macro="" textlink="">
      <xdr:nvSpPr>
        <xdr:cNvPr id="1250608" name="Line 49">
          <a:extLst>
            <a:ext uri="{FF2B5EF4-FFF2-40B4-BE49-F238E27FC236}">
              <a16:creationId xmlns:a16="http://schemas.microsoft.com/office/drawing/2014/main" id="{5C8039C1-D637-BC90-0C43-C20C45F1A8E6}"/>
            </a:ext>
          </a:extLst>
        </xdr:cNvPr>
        <xdr:cNvSpPr>
          <a:spLocks noChangeShapeType="1"/>
        </xdr:cNvSpPr>
      </xdr:nvSpPr>
      <xdr:spPr bwMode="auto">
        <a:xfrm>
          <a:off x="57721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09" name="Line 23">
          <a:extLst>
            <a:ext uri="{FF2B5EF4-FFF2-40B4-BE49-F238E27FC236}">
              <a16:creationId xmlns:a16="http://schemas.microsoft.com/office/drawing/2014/main" id="{83FA7F16-167E-515D-377D-35E8091A3AFF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10" name="Line 42">
          <a:extLst>
            <a:ext uri="{FF2B5EF4-FFF2-40B4-BE49-F238E27FC236}">
              <a16:creationId xmlns:a16="http://schemas.microsoft.com/office/drawing/2014/main" id="{A79ED6B0-69CF-E5DF-4DB9-D34CE5F334E2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11" name="Line 45">
          <a:extLst>
            <a:ext uri="{FF2B5EF4-FFF2-40B4-BE49-F238E27FC236}">
              <a16:creationId xmlns:a16="http://schemas.microsoft.com/office/drawing/2014/main" id="{8F9FED21-7DD7-5BB0-A8DE-368F774874A3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12" name="Line 50">
          <a:extLst>
            <a:ext uri="{FF2B5EF4-FFF2-40B4-BE49-F238E27FC236}">
              <a16:creationId xmlns:a16="http://schemas.microsoft.com/office/drawing/2014/main" id="{158A8830-12C3-DE2A-C5C1-B183E22B4FC0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13" name="Line 51">
          <a:extLst>
            <a:ext uri="{FF2B5EF4-FFF2-40B4-BE49-F238E27FC236}">
              <a16:creationId xmlns:a16="http://schemas.microsoft.com/office/drawing/2014/main" id="{009AEAB5-F8D1-D768-527C-2B6FF3E64012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14" name="Line 23">
          <a:extLst>
            <a:ext uri="{FF2B5EF4-FFF2-40B4-BE49-F238E27FC236}">
              <a16:creationId xmlns:a16="http://schemas.microsoft.com/office/drawing/2014/main" id="{D0F7B791-69BE-3690-0800-C86F2A7E87B9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15" name="Line 42">
          <a:extLst>
            <a:ext uri="{FF2B5EF4-FFF2-40B4-BE49-F238E27FC236}">
              <a16:creationId xmlns:a16="http://schemas.microsoft.com/office/drawing/2014/main" id="{DA24147A-EC69-0981-A8FB-9F820467DB5A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16" name="Line 45">
          <a:extLst>
            <a:ext uri="{FF2B5EF4-FFF2-40B4-BE49-F238E27FC236}">
              <a16:creationId xmlns:a16="http://schemas.microsoft.com/office/drawing/2014/main" id="{C2B46310-629A-C21C-6854-BD89686DA20B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17" name="Line 50">
          <a:extLst>
            <a:ext uri="{FF2B5EF4-FFF2-40B4-BE49-F238E27FC236}">
              <a16:creationId xmlns:a16="http://schemas.microsoft.com/office/drawing/2014/main" id="{25D747B3-BE3A-E793-33D2-E2C799FFF950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18" name="Line 51">
          <a:extLst>
            <a:ext uri="{FF2B5EF4-FFF2-40B4-BE49-F238E27FC236}">
              <a16:creationId xmlns:a16="http://schemas.microsoft.com/office/drawing/2014/main" id="{914F30FC-88F1-E5EA-D42D-8512F73835F9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19" name="Line 23">
          <a:extLst>
            <a:ext uri="{FF2B5EF4-FFF2-40B4-BE49-F238E27FC236}">
              <a16:creationId xmlns:a16="http://schemas.microsoft.com/office/drawing/2014/main" id="{8C633AAD-37E6-DBB1-2EEC-1E0875E35C58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20" name="Line 42">
          <a:extLst>
            <a:ext uri="{FF2B5EF4-FFF2-40B4-BE49-F238E27FC236}">
              <a16:creationId xmlns:a16="http://schemas.microsoft.com/office/drawing/2014/main" id="{4C09FD82-3DA9-770E-5CC9-D98211FE4B2F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21" name="Line 45">
          <a:extLst>
            <a:ext uri="{FF2B5EF4-FFF2-40B4-BE49-F238E27FC236}">
              <a16:creationId xmlns:a16="http://schemas.microsoft.com/office/drawing/2014/main" id="{E2F75C3D-AAEA-4A7D-587A-1D8128AA9E93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22" name="Line 50">
          <a:extLst>
            <a:ext uri="{FF2B5EF4-FFF2-40B4-BE49-F238E27FC236}">
              <a16:creationId xmlns:a16="http://schemas.microsoft.com/office/drawing/2014/main" id="{35B1E457-52A0-DB81-546B-5E9332588DA2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23" name="Line 51">
          <a:extLst>
            <a:ext uri="{FF2B5EF4-FFF2-40B4-BE49-F238E27FC236}">
              <a16:creationId xmlns:a16="http://schemas.microsoft.com/office/drawing/2014/main" id="{9BA41EEA-0A20-BB75-D708-6430CCFE118E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24" name="Line 23">
          <a:extLst>
            <a:ext uri="{FF2B5EF4-FFF2-40B4-BE49-F238E27FC236}">
              <a16:creationId xmlns:a16="http://schemas.microsoft.com/office/drawing/2014/main" id="{1B19E0D3-CBAF-C462-BC7C-013E4C44DB9E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25" name="Line 42">
          <a:extLst>
            <a:ext uri="{FF2B5EF4-FFF2-40B4-BE49-F238E27FC236}">
              <a16:creationId xmlns:a16="http://schemas.microsoft.com/office/drawing/2014/main" id="{C9AF1846-1EE7-11D7-CA28-145B4B38E6D7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26" name="Line 45">
          <a:extLst>
            <a:ext uri="{FF2B5EF4-FFF2-40B4-BE49-F238E27FC236}">
              <a16:creationId xmlns:a16="http://schemas.microsoft.com/office/drawing/2014/main" id="{02349120-4688-371D-5E9C-029464BBACF4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27" name="Line 50">
          <a:extLst>
            <a:ext uri="{FF2B5EF4-FFF2-40B4-BE49-F238E27FC236}">
              <a16:creationId xmlns:a16="http://schemas.microsoft.com/office/drawing/2014/main" id="{E1E2D83F-5375-76A3-0CA8-5238A245D4DF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28" name="Line 51">
          <a:extLst>
            <a:ext uri="{FF2B5EF4-FFF2-40B4-BE49-F238E27FC236}">
              <a16:creationId xmlns:a16="http://schemas.microsoft.com/office/drawing/2014/main" id="{FE4CD039-9AF7-93D4-F11D-A654A8A33C7C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29" name="Line 23">
          <a:extLst>
            <a:ext uri="{FF2B5EF4-FFF2-40B4-BE49-F238E27FC236}">
              <a16:creationId xmlns:a16="http://schemas.microsoft.com/office/drawing/2014/main" id="{0522885B-65AD-C94B-8943-1E97E6E5EBF0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30" name="Line 42">
          <a:extLst>
            <a:ext uri="{FF2B5EF4-FFF2-40B4-BE49-F238E27FC236}">
              <a16:creationId xmlns:a16="http://schemas.microsoft.com/office/drawing/2014/main" id="{1D2162AD-80BC-893D-5D43-36332CA99552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31" name="Line 45">
          <a:extLst>
            <a:ext uri="{FF2B5EF4-FFF2-40B4-BE49-F238E27FC236}">
              <a16:creationId xmlns:a16="http://schemas.microsoft.com/office/drawing/2014/main" id="{0B9FDD2A-125B-C5E9-44DA-8A82783B7B80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32" name="Line 50">
          <a:extLst>
            <a:ext uri="{FF2B5EF4-FFF2-40B4-BE49-F238E27FC236}">
              <a16:creationId xmlns:a16="http://schemas.microsoft.com/office/drawing/2014/main" id="{2D0028AA-E860-D2F6-5475-37791FE9B0E3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33" name="Line 51">
          <a:extLst>
            <a:ext uri="{FF2B5EF4-FFF2-40B4-BE49-F238E27FC236}">
              <a16:creationId xmlns:a16="http://schemas.microsoft.com/office/drawing/2014/main" id="{B0BFEF88-8E55-A324-F30C-98192A5FCB08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34" name="Line 23">
          <a:extLst>
            <a:ext uri="{FF2B5EF4-FFF2-40B4-BE49-F238E27FC236}">
              <a16:creationId xmlns:a16="http://schemas.microsoft.com/office/drawing/2014/main" id="{4E9164BC-1148-7F4E-28AC-3727B62CF1C4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35" name="Line 42">
          <a:extLst>
            <a:ext uri="{FF2B5EF4-FFF2-40B4-BE49-F238E27FC236}">
              <a16:creationId xmlns:a16="http://schemas.microsoft.com/office/drawing/2014/main" id="{525826EC-2776-456F-2FC1-647C26795334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36" name="Line 45">
          <a:extLst>
            <a:ext uri="{FF2B5EF4-FFF2-40B4-BE49-F238E27FC236}">
              <a16:creationId xmlns:a16="http://schemas.microsoft.com/office/drawing/2014/main" id="{48697DC6-46C2-7D9F-9EBC-420BE02F941F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37" name="Line 50">
          <a:extLst>
            <a:ext uri="{FF2B5EF4-FFF2-40B4-BE49-F238E27FC236}">
              <a16:creationId xmlns:a16="http://schemas.microsoft.com/office/drawing/2014/main" id="{8CF0C703-5B39-5AF2-EFB0-1BC8D32A7002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38" name="Line 51">
          <a:extLst>
            <a:ext uri="{FF2B5EF4-FFF2-40B4-BE49-F238E27FC236}">
              <a16:creationId xmlns:a16="http://schemas.microsoft.com/office/drawing/2014/main" id="{06077245-CC93-DF1E-C4C2-DF65C2B1FB0C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39" name="Line 23">
          <a:extLst>
            <a:ext uri="{FF2B5EF4-FFF2-40B4-BE49-F238E27FC236}">
              <a16:creationId xmlns:a16="http://schemas.microsoft.com/office/drawing/2014/main" id="{5285D12A-1D3E-B55A-4EE5-7FAF1D54B0AD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40" name="Line 42">
          <a:extLst>
            <a:ext uri="{FF2B5EF4-FFF2-40B4-BE49-F238E27FC236}">
              <a16:creationId xmlns:a16="http://schemas.microsoft.com/office/drawing/2014/main" id="{BBD42E56-CFF0-967E-5DDC-E28D0C3FBF54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41" name="Line 45">
          <a:extLst>
            <a:ext uri="{FF2B5EF4-FFF2-40B4-BE49-F238E27FC236}">
              <a16:creationId xmlns:a16="http://schemas.microsoft.com/office/drawing/2014/main" id="{1DD48869-1E12-97F2-B95B-6507196E2F4B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42" name="Line 50">
          <a:extLst>
            <a:ext uri="{FF2B5EF4-FFF2-40B4-BE49-F238E27FC236}">
              <a16:creationId xmlns:a16="http://schemas.microsoft.com/office/drawing/2014/main" id="{9B8EB3F6-A578-5BFB-852A-2E8A813EDD2C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9525</xdr:colOff>
      <xdr:row>25</xdr:row>
      <xdr:rowOff>0</xdr:rowOff>
    </xdr:to>
    <xdr:sp macro="" textlink="">
      <xdr:nvSpPr>
        <xdr:cNvPr id="1250643" name="Line 51">
          <a:extLst>
            <a:ext uri="{FF2B5EF4-FFF2-40B4-BE49-F238E27FC236}">
              <a16:creationId xmlns:a16="http://schemas.microsoft.com/office/drawing/2014/main" id="{5ABCADDD-9BBA-30D0-1EC5-C2AD3354A202}"/>
            </a:ext>
          </a:extLst>
        </xdr:cNvPr>
        <xdr:cNvSpPr>
          <a:spLocks noChangeShapeType="1"/>
        </xdr:cNvSpPr>
      </xdr:nvSpPr>
      <xdr:spPr bwMode="auto">
        <a:xfrm>
          <a:off x="57721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44" name="Line 22">
          <a:extLst>
            <a:ext uri="{FF2B5EF4-FFF2-40B4-BE49-F238E27FC236}">
              <a16:creationId xmlns:a16="http://schemas.microsoft.com/office/drawing/2014/main" id="{17AB2D3A-A3E0-C4B7-F90F-6902E64EB8C4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45" name="Line 33">
          <a:extLst>
            <a:ext uri="{FF2B5EF4-FFF2-40B4-BE49-F238E27FC236}">
              <a16:creationId xmlns:a16="http://schemas.microsoft.com/office/drawing/2014/main" id="{7C9D12F3-BA54-74A4-D434-340C7586350C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46" name="Line 48">
          <a:extLst>
            <a:ext uri="{FF2B5EF4-FFF2-40B4-BE49-F238E27FC236}">
              <a16:creationId xmlns:a16="http://schemas.microsoft.com/office/drawing/2014/main" id="{253E4560-ABFB-3B8D-111A-9A596C34B9BA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47" name="Line 49">
          <a:extLst>
            <a:ext uri="{FF2B5EF4-FFF2-40B4-BE49-F238E27FC236}">
              <a16:creationId xmlns:a16="http://schemas.microsoft.com/office/drawing/2014/main" id="{B4A8F3A0-D887-968E-D669-BB2097510E1B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48" name="Line 22">
          <a:extLst>
            <a:ext uri="{FF2B5EF4-FFF2-40B4-BE49-F238E27FC236}">
              <a16:creationId xmlns:a16="http://schemas.microsoft.com/office/drawing/2014/main" id="{BD36AAC8-6FC5-37D2-91FF-146F4DE2AD90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49" name="Line 33">
          <a:extLst>
            <a:ext uri="{FF2B5EF4-FFF2-40B4-BE49-F238E27FC236}">
              <a16:creationId xmlns:a16="http://schemas.microsoft.com/office/drawing/2014/main" id="{F177D03D-3A25-69A4-9636-A0DDD2A4F948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50" name="Line 48">
          <a:extLst>
            <a:ext uri="{FF2B5EF4-FFF2-40B4-BE49-F238E27FC236}">
              <a16:creationId xmlns:a16="http://schemas.microsoft.com/office/drawing/2014/main" id="{86992ECF-E8C1-946B-F012-ED8E684240C0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51" name="Line 49">
          <a:extLst>
            <a:ext uri="{FF2B5EF4-FFF2-40B4-BE49-F238E27FC236}">
              <a16:creationId xmlns:a16="http://schemas.microsoft.com/office/drawing/2014/main" id="{FC502AD9-334E-0191-F3CF-67C23259876A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52" name="Line 22">
          <a:extLst>
            <a:ext uri="{FF2B5EF4-FFF2-40B4-BE49-F238E27FC236}">
              <a16:creationId xmlns:a16="http://schemas.microsoft.com/office/drawing/2014/main" id="{D97CB6D8-1BB0-822A-CE1D-E516E3233563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53" name="Line 33">
          <a:extLst>
            <a:ext uri="{FF2B5EF4-FFF2-40B4-BE49-F238E27FC236}">
              <a16:creationId xmlns:a16="http://schemas.microsoft.com/office/drawing/2014/main" id="{756FFC3D-E8AD-808D-3C0B-A40EE9D0101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54" name="Line 48">
          <a:extLst>
            <a:ext uri="{FF2B5EF4-FFF2-40B4-BE49-F238E27FC236}">
              <a16:creationId xmlns:a16="http://schemas.microsoft.com/office/drawing/2014/main" id="{F2F74C1E-2080-BCE0-6CD2-36900EF34BD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55" name="Line 49">
          <a:extLst>
            <a:ext uri="{FF2B5EF4-FFF2-40B4-BE49-F238E27FC236}">
              <a16:creationId xmlns:a16="http://schemas.microsoft.com/office/drawing/2014/main" id="{EDC72980-8B08-F4F2-B297-4CF2EB32B3A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56" name="Line 22">
          <a:extLst>
            <a:ext uri="{FF2B5EF4-FFF2-40B4-BE49-F238E27FC236}">
              <a16:creationId xmlns:a16="http://schemas.microsoft.com/office/drawing/2014/main" id="{D1BFF2ED-13CE-6BFD-7195-0C91F742F7AB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57" name="Line 33">
          <a:extLst>
            <a:ext uri="{FF2B5EF4-FFF2-40B4-BE49-F238E27FC236}">
              <a16:creationId xmlns:a16="http://schemas.microsoft.com/office/drawing/2014/main" id="{4441BDC8-6BC1-7064-1285-BD4F7131BBB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58" name="Line 48">
          <a:extLst>
            <a:ext uri="{FF2B5EF4-FFF2-40B4-BE49-F238E27FC236}">
              <a16:creationId xmlns:a16="http://schemas.microsoft.com/office/drawing/2014/main" id="{B8F5E6FA-3667-EA3B-CB7C-3ABF74B8D53B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59" name="Line 49">
          <a:extLst>
            <a:ext uri="{FF2B5EF4-FFF2-40B4-BE49-F238E27FC236}">
              <a16:creationId xmlns:a16="http://schemas.microsoft.com/office/drawing/2014/main" id="{EB079C5E-57BF-D11B-A0DB-C155788E62D7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60" name="Line 22">
          <a:extLst>
            <a:ext uri="{FF2B5EF4-FFF2-40B4-BE49-F238E27FC236}">
              <a16:creationId xmlns:a16="http://schemas.microsoft.com/office/drawing/2014/main" id="{9029232B-06BF-C813-AAEA-F605BEE38E2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61" name="Line 33">
          <a:extLst>
            <a:ext uri="{FF2B5EF4-FFF2-40B4-BE49-F238E27FC236}">
              <a16:creationId xmlns:a16="http://schemas.microsoft.com/office/drawing/2014/main" id="{0F7C652D-4ACE-4E49-C273-12B2BF0C535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62" name="Line 48">
          <a:extLst>
            <a:ext uri="{FF2B5EF4-FFF2-40B4-BE49-F238E27FC236}">
              <a16:creationId xmlns:a16="http://schemas.microsoft.com/office/drawing/2014/main" id="{624074A9-0449-A4B1-0C88-7D375944857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63" name="Line 49">
          <a:extLst>
            <a:ext uri="{FF2B5EF4-FFF2-40B4-BE49-F238E27FC236}">
              <a16:creationId xmlns:a16="http://schemas.microsoft.com/office/drawing/2014/main" id="{FD905608-C416-7FDC-88C7-EA145A96638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64" name="Line 22">
          <a:extLst>
            <a:ext uri="{FF2B5EF4-FFF2-40B4-BE49-F238E27FC236}">
              <a16:creationId xmlns:a16="http://schemas.microsoft.com/office/drawing/2014/main" id="{BD2BE985-47FC-5332-74DA-A67F32724F09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65" name="Line 33">
          <a:extLst>
            <a:ext uri="{FF2B5EF4-FFF2-40B4-BE49-F238E27FC236}">
              <a16:creationId xmlns:a16="http://schemas.microsoft.com/office/drawing/2014/main" id="{6C204953-CAF7-A476-08F4-842B696C5FC2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66" name="Line 48">
          <a:extLst>
            <a:ext uri="{FF2B5EF4-FFF2-40B4-BE49-F238E27FC236}">
              <a16:creationId xmlns:a16="http://schemas.microsoft.com/office/drawing/2014/main" id="{6972F4EF-B408-AC6D-A06A-ECCEFED79E6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67" name="Line 49">
          <a:extLst>
            <a:ext uri="{FF2B5EF4-FFF2-40B4-BE49-F238E27FC236}">
              <a16:creationId xmlns:a16="http://schemas.microsoft.com/office/drawing/2014/main" id="{44EB1F3A-DDD9-E6A9-63AE-8367891F8469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68" name="Line 22">
          <a:extLst>
            <a:ext uri="{FF2B5EF4-FFF2-40B4-BE49-F238E27FC236}">
              <a16:creationId xmlns:a16="http://schemas.microsoft.com/office/drawing/2014/main" id="{C3F54E2E-F9EA-1F45-2169-931C58B1E26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69" name="Line 33">
          <a:extLst>
            <a:ext uri="{FF2B5EF4-FFF2-40B4-BE49-F238E27FC236}">
              <a16:creationId xmlns:a16="http://schemas.microsoft.com/office/drawing/2014/main" id="{FFF7A74F-12AB-F8A7-0B36-B1374AA2476B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70" name="Line 48">
          <a:extLst>
            <a:ext uri="{FF2B5EF4-FFF2-40B4-BE49-F238E27FC236}">
              <a16:creationId xmlns:a16="http://schemas.microsoft.com/office/drawing/2014/main" id="{F9CA9FF6-133D-9CEB-498E-6DF330737122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71" name="Line 49">
          <a:extLst>
            <a:ext uri="{FF2B5EF4-FFF2-40B4-BE49-F238E27FC236}">
              <a16:creationId xmlns:a16="http://schemas.microsoft.com/office/drawing/2014/main" id="{8D38A38C-C879-F885-9F36-E3F9EFBF23D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72" name="Line 22">
          <a:extLst>
            <a:ext uri="{FF2B5EF4-FFF2-40B4-BE49-F238E27FC236}">
              <a16:creationId xmlns:a16="http://schemas.microsoft.com/office/drawing/2014/main" id="{C6AE7B86-0B15-95C1-5A57-00264F60A5E1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73" name="Line 33">
          <a:extLst>
            <a:ext uri="{FF2B5EF4-FFF2-40B4-BE49-F238E27FC236}">
              <a16:creationId xmlns:a16="http://schemas.microsoft.com/office/drawing/2014/main" id="{5B8A6B4C-9137-2241-3132-DC86AB69503E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74" name="Line 48">
          <a:extLst>
            <a:ext uri="{FF2B5EF4-FFF2-40B4-BE49-F238E27FC236}">
              <a16:creationId xmlns:a16="http://schemas.microsoft.com/office/drawing/2014/main" id="{A5C49AB5-3759-EA51-DB98-F734E859E9EF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75" name="Line 49">
          <a:extLst>
            <a:ext uri="{FF2B5EF4-FFF2-40B4-BE49-F238E27FC236}">
              <a16:creationId xmlns:a16="http://schemas.microsoft.com/office/drawing/2014/main" id="{5B80B25F-66D0-CBD3-ED2E-81A2C33210FB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76" name="Line 22">
          <a:extLst>
            <a:ext uri="{FF2B5EF4-FFF2-40B4-BE49-F238E27FC236}">
              <a16:creationId xmlns:a16="http://schemas.microsoft.com/office/drawing/2014/main" id="{0F4934BA-4338-4671-03CD-0B9851E66B8E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77" name="Line 33">
          <a:extLst>
            <a:ext uri="{FF2B5EF4-FFF2-40B4-BE49-F238E27FC236}">
              <a16:creationId xmlns:a16="http://schemas.microsoft.com/office/drawing/2014/main" id="{B2C09DFE-D80A-5C30-6CBF-80C25C401467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78" name="Line 48">
          <a:extLst>
            <a:ext uri="{FF2B5EF4-FFF2-40B4-BE49-F238E27FC236}">
              <a16:creationId xmlns:a16="http://schemas.microsoft.com/office/drawing/2014/main" id="{EE6BB1FC-E20D-0DD2-320C-F3168CABF0DB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28</xdr:row>
      <xdr:rowOff>0</xdr:rowOff>
    </xdr:from>
    <xdr:to>
      <xdr:col>13</xdr:col>
      <xdr:colOff>9525</xdr:colOff>
      <xdr:row>28</xdr:row>
      <xdr:rowOff>0</xdr:rowOff>
    </xdr:to>
    <xdr:sp macro="" textlink="">
      <xdr:nvSpPr>
        <xdr:cNvPr id="1250679" name="Line 49">
          <a:extLst>
            <a:ext uri="{FF2B5EF4-FFF2-40B4-BE49-F238E27FC236}">
              <a16:creationId xmlns:a16="http://schemas.microsoft.com/office/drawing/2014/main" id="{48391B1E-461C-6D42-7461-B7BBB012316F}"/>
            </a:ext>
          </a:extLst>
        </xdr:cNvPr>
        <xdr:cNvSpPr>
          <a:spLocks noChangeShapeType="1"/>
        </xdr:cNvSpPr>
      </xdr:nvSpPr>
      <xdr:spPr bwMode="auto">
        <a:xfrm>
          <a:off x="742950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80" name="Line 22">
          <a:extLst>
            <a:ext uri="{FF2B5EF4-FFF2-40B4-BE49-F238E27FC236}">
              <a16:creationId xmlns:a16="http://schemas.microsoft.com/office/drawing/2014/main" id="{3C44C57C-88D8-45E2-69C7-A223ABADB2DC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81" name="Line 33">
          <a:extLst>
            <a:ext uri="{FF2B5EF4-FFF2-40B4-BE49-F238E27FC236}">
              <a16:creationId xmlns:a16="http://schemas.microsoft.com/office/drawing/2014/main" id="{0E86F5F7-D7F2-5262-20E4-9CE85F44257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82" name="Line 48">
          <a:extLst>
            <a:ext uri="{FF2B5EF4-FFF2-40B4-BE49-F238E27FC236}">
              <a16:creationId xmlns:a16="http://schemas.microsoft.com/office/drawing/2014/main" id="{217A8306-05AF-8B3C-7964-3823ED04D38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83" name="Line 49">
          <a:extLst>
            <a:ext uri="{FF2B5EF4-FFF2-40B4-BE49-F238E27FC236}">
              <a16:creationId xmlns:a16="http://schemas.microsoft.com/office/drawing/2014/main" id="{00D8101C-1856-EB28-C97B-20DD9B12B39A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84" name="Line 22">
          <a:extLst>
            <a:ext uri="{FF2B5EF4-FFF2-40B4-BE49-F238E27FC236}">
              <a16:creationId xmlns:a16="http://schemas.microsoft.com/office/drawing/2014/main" id="{D03912CE-F738-C9B4-4EAF-3EBB2D7C40C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85" name="Line 33">
          <a:extLst>
            <a:ext uri="{FF2B5EF4-FFF2-40B4-BE49-F238E27FC236}">
              <a16:creationId xmlns:a16="http://schemas.microsoft.com/office/drawing/2014/main" id="{5AD1B56E-3A66-16DF-52B2-539C640F0FA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86" name="Line 48">
          <a:extLst>
            <a:ext uri="{FF2B5EF4-FFF2-40B4-BE49-F238E27FC236}">
              <a16:creationId xmlns:a16="http://schemas.microsoft.com/office/drawing/2014/main" id="{2BC8C2E5-A456-AA59-8565-EBF5501E772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87" name="Line 49">
          <a:extLst>
            <a:ext uri="{FF2B5EF4-FFF2-40B4-BE49-F238E27FC236}">
              <a16:creationId xmlns:a16="http://schemas.microsoft.com/office/drawing/2014/main" id="{C7C6DA36-1FE0-CC13-8F5A-E17C14DA20D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88" name="Line 22">
          <a:extLst>
            <a:ext uri="{FF2B5EF4-FFF2-40B4-BE49-F238E27FC236}">
              <a16:creationId xmlns:a16="http://schemas.microsoft.com/office/drawing/2014/main" id="{9FE09749-DC09-D179-253E-6C7BA20B0A02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89" name="Line 33">
          <a:extLst>
            <a:ext uri="{FF2B5EF4-FFF2-40B4-BE49-F238E27FC236}">
              <a16:creationId xmlns:a16="http://schemas.microsoft.com/office/drawing/2014/main" id="{1FCC854E-D224-41CA-987A-EB57E3C992A7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90" name="Line 48">
          <a:extLst>
            <a:ext uri="{FF2B5EF4-FFF2-40B4-BE49-F238E27FC236}">
              <a16:creationId xmlns:a16="http://schemas.microsoft.com/office/drawing/2014/main" id="{9A63B957-7EB7-0C52-F4E9-BC65AE99F07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91" name="Line 49">
          <a:extLst>
            <a:ext uri="{FF2B5EF4-FFF2-40B4-BE49-F238E27FC236}">
              <a16:creationId xmlns:a16="http://schemas.microsoft.com/office/drawing/2014/main" id="{A1919D18-7DD1-B498-1DD1-EDA559034A0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92" name="Line 22">
          <a:extLst>
            <a:ext uri="{FF2B5EF4-FFF2-40B4-BE49-F238E27FC236}">
              <a16:creationId xmlns:a16="http://schemas.microsoft.com/office/drawing/2014/main" id="{38504B3D-BAF3-3326-E698-B4D6428BECF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93" name="Line 33">
          <a:extLst>
            <a:ext uri="{FF2B5EF4-FFF2-40B4-BE49-F238E27FC236}">
              <a16:creationId xmlns:a16="http://schemas.microsoft.com/office/drawing/2014/main" id="{7118BBC4-CCBB-246F-8A2B-6E742676981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94" name="Line 48">
          <a:extLst>
            <a:ext uri="{FF2B5EF4-FFF2-40B4-BE49-F238E27FC236}">
              <a16:creationId xmlns:a16="http://schemas.microsoft.com/office/drawing/2014/main" id="{B3DB0299-A7FD-C1B2-95F6-0BCF963B56B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95" name="Line 49">
          <a:extLst>
            <a:ext uri="{FF2B5EF4-FFF2-40B4-BE49-F238E27FC236}">
              <a16:creationId xmlns:a16="http://schemas.microsoft.com/office/drawing/2014/main" id="{751F85C2-5DE1-5E54-60A5-067B180D0CB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96" name="Line 22">
          <a:extLst>
            <a:ext uri="{FF2B5EF4-FFF2-40B4-BE49-F238E27FC236}">
              <a16:creationId xmlns:a16="http://schemas.microsoft.com/office/drawing/2014/main" id="{165316A1-0F35-566B-16E9-AE92B39B208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97" name="Line 33">
          <a:extLst>
            <a:ext uri="{FF2B5EF4-FFF2-40B4-BE49-F238E27FC236}">
              <a16:creationId xmlns:a16="http://schemas.microsoft.com/office/drawing/2014/main" id="{6C8FC3CF-FAFE-9F6F-DC5F-8F95343AC3EB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98" name="Line 48">
          <a:extLst>
            <a:ext uri="{FF2B5EF4-FFF2-40B4-BE49-F238E27FC236}">
              <a16:creationId xmlns:a16="http://schemas.microsoft.com/office/drawing/2014/main" id="{2B8F36E9-E85C-F55E-5368-16B1402F528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28</xdr:row>
      <xdr:rowOff>0</xdr:rowOff>
    </xdr:from>
    <xdr:to>
      <xdr:col>16</xdr:col>
      <xdr:colOff>9525</xdr:colOff>
      <xdr:row>28</xdr:row>
      <xdr:rowOff>0</xdr:rowOff>
    </xdr:to>
    <xdr:sp macro="" textlink="">
      <xdr:nvSpPr>
        <xdr:cNvPr id="1250699" name="Line 49">
          <a:extLst>
            <a:ext uri="{FF2B5EF4-FFF2-40B4-BE49-F238E27FC236}">
              <a16:creationId xmlns:a16="http://schemas.microsoft.com/office/drawing/2014/main" id="{7411C8FB-163D-81A1-8C53-A22EE6D0C233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00" name="Line 23">
          <a:extLst>
            <a:ext uri="{FF2B5EF4-FFF2-40B4-BE49-F238E27FC236}">
              <a16:creationId xmlns:a16="http://schemas.microsoft.com/office/drawing/2014/main" id="{FC1DDC09-EB3B-2378-1C3C-749732741420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01" name="Line 42">
          <a:extLst>
            <a:ext uri="{FF2B5EF4-FFF2-40B4-BE49-F238E27FC236}">
              <a16:creationId xmlns:a16="http://schemas.microsoft.com/office/drawing/2014/main" id="{B3B94EFC-774E-642C-6C9E-27605FD69715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02" name="Line 45">
          <a:extLst>
            <a:ext uri="{FF2B5EF4-FFF2-40B4-BE49-F238E27FC236}">
              <a16:creationId xmlns:a16="http://schemas.microsoft.com/office/drawing/2014/main" id="{80C8D6B7-BAE4-1DFA-56B4-3219A3A8BCC1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03" name="Line 50">
          <a:extLst>
            <a:ext uri="{FF2B5EF4-FFF2-40B4-BE49-F238E27FC236}">
              <a16:creationId xmlns:a16="http://schemas.microsoft.com/office/drawing/2014/main" id="{B452F068-7AD6-AD60-827C-375EDAB3ABA2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04" name="Line 51">
          <a:extLst>
            <a:ext uri="{FF2B5EF4-FFF2-40B4-BE49-F238E27FC236}">
              <a16:creationId xmlns:a16="http://schemas.microsoft.com/office/drawing/2014/main" id="{5B05EA6F-644E-9083-CC63-F685418ED00B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05" name="Line 23">
          <a:extLst>
            <a:ext uri="{FF2B5EF4-FFF2-40B4-BE49-F238E27FC236}">
              <a16:creationId xmlns:a16="http://schemas.microsoft.com/office/drawing/2014/main" id="{ED16EF3A-9294-7550-2C73-F2AC6CBB97A8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06" name="Line 42">
          <a:extLst>
            <a:ext uri="{FF2B5EF4-FFF2-40B4-BE49-F238E27FC236}">
              <a16:creationId xmlns:a16="http://schemas.microsoft.com/office/drawing/2014/main" id="{C278169A-6691-E0BB-53EC-CDBE0C6E8919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07" name="Line 45">
          <a:extLst>
            <a:ext uri="{FF2B5EF4-FFF2-40B4-BE49-F238E27FC236}">
              <a16:creationId xmlns:a16="http://schemas.microsoft.com/office/drawing/2014/main" id="{D5E7AAD9-4872-E4D8-E5B9-68B574EA73E0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08" name="Line 50">
          <a:extLst>
            <a:ext uri="{FF2B5EF4-FFF2-40B4-BE49-F238E27FC236}">
              <a16:creationId xmlns:a16="http://schemas.microsoft.com/office/drawing/2014/main" id="{157B1499-1A0E-B69C-D127-3D988C85A15C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09" name="Line 51">
          <a:extLst>
            <a:ext uri="{FF2B5EF4-FFF2-40B4-BE49-F238E27FC236}">
              <a16:creationId xmlns:a16="http://schemas.microsoft.com/office/drawing/2014/main" id="{5F166601-31EF-7777-3FD2-83F2EBCF4FD9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10" name="Line 23">
          <a:extLst>
            <a:ext uri="{FF2B5EF4-FFF2-40B4-BE49-F238E27FC236}">
              <a16:creationId xmlns:a16="http://schemas.microsoft.com/office/drawing/2014/main" id="{769E1432-508D-FF82-6E5D-0E5400E2B96C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11" name="Line 42">
          <a:extLst>
            <a:ext uri="{FF2B5EF4-FFF2-40B4-BE49-F238E27FC236}">
              <a16:creationId xmlns:a16="http://schemas.microsoft.com/office/drawing/2014/main" id="{097757EF-711B-B378-02E6-6C1C61BF1336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12" name="Line 45">
          <a:extLst>
            <a:ext uri="{FF2B5EF4-FFF2-40B4-BE49-F238E27FC236}">
              <a16:creationId xmlns:a16="http://schemas.microsoft.com/office/drawing/2014/main" id="{749E0F1C-B9C7-0BFA-D093-FE9D53843069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13" name="Line 50">
          <a:extLst>
            <a:ext uri="{FF2B5EF4-FFF2-40B4-BE49-F238E27FC236}">
              <a16:creationId xmlns:a16="http://schemas.microsoft.com/office/drawing/2014/main" id="{1AC6A809-271B-702E-A42A-7595E5EEEB69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14" name="Line 51">
          <a:extLst>
            <a:ext uri="{FF2B5EF4-FFF2-40B4-BE49-F238E27FC236}">
              <a16:creationId xmlns:a16="http://schemas.microsoft.com/office/drawing/2014/main" id="{ED367D25-FA22-2DC2-CAAD-1FA41EABDBA6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15" name="Line 23">
          <a:extLst>
            <a:ext uri="{FF2B5EF4-FFF2-40B4-BE49-F238E27FC236}">
              <a16:creationId xmlns:a16="http://schemas.microsoft.com/office/drawing/2014/main" id="{165DC066-C136-40BA-5109-28CDE3FABB16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16" name="Line 42">
          <a:extLst>
            <a:ext uri="{FF2B5EF4-FFF2-40B4-BE49-F238E27FC236}">
              <a16:creationId xmlns:a16="http://schemas.microsoft.com/office/drawing/2014/main" id="{AB533CFD-BEE7-E46D-6DFF-096BFAF423B1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17" name="Line 45">
          <a:extLst>
            <a:ext uri="{FF2B5EF4-FFF2-40B4-BE49-F238E27FC236}">
              <a16:creationId xmlns:a16="http://schemas.microsoft.com/office/drawing/2014/main" id="{FA940E08-9270-B307-FA18-76F3DCBC465F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18" name="Line 50">
          <a:extLst>
            <a:ext uri="{FF2B5EF4-FFF2-40B4-BE49-F238E27FC236}">
              <a16:creationId xmlns:a16="http://schemas.microsoft.com/office/drawing/2014/main" id="{B4349D72-46D8-7FFC-5DAF-2A6815D8EF63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19" name="Line 51">
          <a:extLst>
            <a:ext uri="{FF2B5EF4-FFF2-40B4-BE49-F238E27FC236}">
              <a16:creationId xmlns:a16="http://schemas.microsoft.com/office/drawing/2014/main" id="{40B2D533-29E1-2008-5D11-578EF66BAEC4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20" name="Line 23">
          <a:extLst>
            <a:ext uri="{FF2B5EF4-FFF2-40B4-BE49-F238E27FC236}">
              <a16:creationId xmlns:a16="http://schemas.microsoft.com/office/drawing/2014/main" id="{26F721B8-1973-8F86-4E73-25835895547F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21" name="Line 42">
          <a:extLst>
            <a:ext uri="{FF2B5EF4-FFF2-40B4-BE49-F238E27FC236}">
              <a16:creationId xmlns:a16="http://schemas.microsoft.com/office/drawing/2014/main" id="{B2362D16-66AC-12C2-5D8B-2314E3E12EDA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22" name="Line 45">
          <a:extLst>
            <a:ext uri="{FF2B5EF4-FFF2-40B4-BE49-F238E27FC236}">
              <a16:creationId xmlns:a16="http://schemas.microsoft.com/office/drawing/2014/main" id="{6094341A-4C95-6E34-4CAD-29BB29F74DBB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23" name="Line 50">
          <a:extLst>
            <a:ext uri="{FF2B5EF4-FFF2-40B4-BE49-F238E27FC236}">
              <a16:creationId xmlns:a16="http://schemas.microsoft.com/office/drawing/2014/main" id="{E48AD0C7-64AE-C365-9A6B-EB49E012CE11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24" name="Line 51">
          <a:extLst>
            <a:ext uri="{FF2B5EF4-FFF2-40B4-BE49-F238E27FC236}">
              <a16:creationId xmlns:a16="http://schemas.microsoft.com/office/drawing/2014/main" id="{CFE0E878-9846-D2F2-7381-7603E84E0076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25" name="Line 23">
          <a:extLst>
            <a:ext uri="{FF2B5EF4-FFF2-40B4-BE49-F238E27FC236}">
              <a16:creationId xmlns:a16="http://schemas.microsoft.com/office/drawing/2014/main" id="{AFC4B2E9-5198-1409-5239-6CD9636A1451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26" name="Line 42">
          <a:extLst>
            <a:ext uri="{FF2B5EF4-FFF2-40B4-BE49-F238E27FC236}">
              <a16:creationId xmlns:a16="http://schemas.microsoft.com/office/drawing/2014/main" id="{D1F9A849-03F5-EBA7-BDD1-483DB1EFA53E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27" name="Line 45">
          <a:extLst>
            <a:ext uri="{FF2B5EF4-FFF2-40B4-BE49-F238E27FC236}">
              <a16:creationId xmlns:a16="http://schemas.microsoft.com/office/drawing/2014/main" id="{07EEE60C-7C9E-C079-617B-05ABA735884A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28" name="Line 50">
          <a:extLst>
            <a:ext uri="{FF2B5EF4-FFF2-40B4-BE49-F238E27FC236}">
              <a16:creationId xmlns:a16="http://schemas.microsoft.com/office/drawing/2014/main" id="{FC6FDD3F-E8E8-0D7E-D578-7CE81004C3A0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29" name="Line 51">
          <a:extLst>
            <a:ext uri="{FF2B5EF4-FFF2-40B4-BE49-F238E27FC236}">
              <a16:creationId xmlns:a16="http://schemas.microsoft.com/office/drawing/2014/main" id="{F48E7A3F-1FB8-8187-3F7A-F63DE45F53C7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30" name="Line 23">
          <a:extLst>
            <a:ext uri="{FF2B5EF4-FFF2-40B4-BE49-F238E27FC236}">
              <a16:creationId xmlns:a16="http://schemas.microsoft.com/office/drawing/2014/main" id="{71326A4D-B904-A5A6-508C-93D3924B36A6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31" name="Line 42">
          <a:extLst>
            <a:ext uri="{FF2B5EF4-FFF2-40B4-BE49-F238E27FC236}">
              <a16:creationId xmlns:a16="http://schemas.microsoft.com/office/drawing/2014/main" id="{87D219E6-5A0E-900E-059E-106844B542F8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32" name="Line 45">
          <a:extLst>
            <a:ext uri="{FF2B5EF4-FFF2-40B4-BE49-F238E27FC236}">
              <a16:creationId xmlns:a16="http://schemas.microsoft.com/office/drawing/2014/main" id="{55816580-7B62-A66D-E16E-CD303D5B99A6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33" name="Line 50">
          <a:extLst>
            <a:ext uri="{FF2B5EF4-FFF2-40B4-BE49-F238E27FC236}">
              <a16:creationId xmlns:a16="http://schemas.microsoft.com/office/drawing/2014/main" id="{A074D2CE-AC2B-CE8F-7117-2515B6DA7093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0</xdr:rowOff>
    </xdr:from>
    <xdr:to>
      <xdr:col>13</xdr:col>
      <xdr:colOff>9525</xdr:colOff>
      <xdr:row>25</xdr:row>
      <xdr:rowOff>0</xdr:rowOff>
    </xdr:to>
    <xdr:sp macro="" textlink="">
      <xdr:nvSpPr>
        <xdr:cNvPr id="1250734" name="Line 51">
          <a:extLst>
            <a:ext uri="{FF2B5EF4-FFF2-40B4-BE49-F238E27FC236}">
              <a16:creationId xmlns:a16="http://schemas.microsoft.com/office/drawing/2014/main" id="{8D9FAC2B-C3D9-3060-6A2F-5220B39F3371}"/>
            </a:ext>
          </a:extLst>
        </xdr:cNvPr>
        <xdr:cNvSpPr>
          <a:spLocks noChangeShapeType="1"/>
        </xdr:cNvSpPr>
      </xdr:nvSpPr>
      <xdr:spPr bwMode="auto">
        <a:xfrm>
          <a:off x="742950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35" name="Line 22">
          <a:extLst>
            <a:ext uri="{FF2B5EF4-FFF2-40B4-BE49-F238E27FC236}">
              <a16:creationId xmlns:a16="http://schemas.microsoft.com/office/drawing/2014/main" id="{4D1716F4-A71D-575F-D9BC-C79664CA2A8B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36" name="Line 33">
          <a:extLst>
            <a:ext uri="{FF2B5EF4-FFF2-40B4-BE49-F238E27FC236}">
              <a16:creationId xmlns:a16="http://schemas.microsoft.com/office/drawing/2014/main" id="{D078A75E-B923-EF3E-AA15-5CCE0422D222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37" name="Line 48">
          <a:extLst>
            <a:ext uri="{FF2B5EF4-FFF2-40B4-BE49-F238E27FC236}">
              <a16:creationId xmlns:a16="http://schemas.microsoft.com/office/drawing/2014/main" id="{FC2BB503-40BA-3F0B-ACBE-50CDB40871A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38" name="Line 49">
          <a:extLst>
            <a:ext uri="{FF2B5EF4-FFF2-40B4-BE49-F238E27FC236}">
              <a16:creationId xmlns:a16="http://schemas.microsoft.com/office/drawing/2014/main" id="{73DB2DBA-F786-EEC8-7A4D-2F2050B43FB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39" name="Line 22">
          <a:extLst>
            <a:ext uri="{FF2B5EF4-FFF2-40B4-BE49-F238E27FC236}">
              <a16:creationId xmlns:a16="http://schemas.microsoft.com/office/drawing/2014/main" id="{FBF5411E-3018-63A6-403B-287C7D7C53A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40" name="Line 33">
          <a:extLst>
            <a:ext uri="{FF2B5EF4-FFF2-40B4-BE49-F238E27FC236}">
              <a16:creationId xmlns:a16="http://schemas.microsoft.com/office/drawing/2014/main" id="{DDDB403C-B474-5644-9703-894C7372EFA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41" name="Line 48">
          <a:extLst>
            <a:ext uri="{FF2B5EF4-FFF2-40B4-BE49-F238E27FC236}">
              <a16:creationId xmlns:a16="http://schemas.microsoft.com/office/drawing/2014/main" id="{F869B0FA-F875-3794-9614-CD81AE2AFD2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42" name="Line 49">
          <a:extLst>
            <a:ext uri="{FF2B5EF4-FFF2-40B4-BE49-F238E27FC236}">
              <a16:creationId xmlns:a16="http://schemas.microsoft.com/office/drawing/2014/main" id="{6562E37F-49B7-86A7-71E5-DF1F0C14CC1A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43" name="Line 22">
          <a:extLst>
            <a:ext uri="{FF2B5EF4-FFF2-40B4-BE49-F238E27FC236}">
              <a16:creationId xmlns:a16="http://schemas.microsoft.com/office/drawing/2014/main" id="{DDC5BFC0-D0E2-EE43-86AD-C631ACF2001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44" name="Line 33">
          <a:extLst>
            <a:ext uri="{FF2B5EF4-FFF2-40B4-BE49-F238E27FC236}">
              <a16:creationId xmlns:a16="http://schemas.microsoft.com/office/drawing/2014/main" id="{9C536BE2-11CD-8984-97A0-51C06C55F3AA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45" name="Line 48">
          <a:extLst>
            <a:ext uri="{FF2B5EF4-FFF2-40B4-BE49-F238E27FC236}">
              <a16:creationId xmlns:a16="http://schemas.microsoft.com/office/drawing/2014/main" id="{198F13BB-7B83-E148-5706-38DFA03C678A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46" name="Line 49">
          <a:extLst>
            <a:ext uri="{FF2B5EF4-FFF2-40B4-BE49-F238E27FC236}">
              <a16:creationId xmlns:a16="http://schemas.microsoft.com/office/drawing/2014/main" id="{37825AB1-E930-8746-C104-F12877FB757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47" name="Line 22">
          <a:extLst>
            <a:ext uri="{FF2B5EF4-FFF2-40B4-BE49-F238E27FC236}">
              <a16:creationId xmlns:a16="http://schemas.microsoft.com/office/drawing/2014/main" id="{DDD22952-B9F4-6025-EA54-BC2E6CA86889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48" name="Line 33">
          <a:extLst>
            <a:ext uri="{FF2B5EF4-FFF2-40B4-BE49-F238E27FC236}">
              <a16:creationId xmlns:a16="http://schemas.microsoft.com/office/drawing/2014/main" id="{6AD56C38-E611-AA7E-73E6-867443DD5B82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49" name="Line 48">
          <a:extLst>
            <a:ext uri="{FF2B5EF4-FFF2-40B4-BE49-F238E27FC236}">
              <a16:creationId xmlns:a16="http://schemas.microsoft.com/office/drawing/2014/main" id="{162E11B5-03FA-6C7C-D139-C5E278AF43F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50" name="Line 49">
          <a:extLst>
            <a:ext uri="{FF2B5EF4-FFF2-40B4-BE49-F238E27FC236}">
              <a16:creationId xmlns:a16="http://schemas.microsoft.com/office/drawing/2014/main" id="{8BA5D3EA-D496-6154-8F78-21C4261E39E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51" name="Line 22">
          <a:extLst>
            <a:ext uri="{FF2B5EF4-FFF2-40B4-BE49-F238E27FC236}">
              <a16:creationId xmlns:a16="http://schemas.microsoft.com/office/drawing/2014/main" id="{14A9A22F-09AC-73A6-B0E3-121A8152A98C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52" name="Line 33">
          <a:extLst>
            <a:ext uri="{FF2B5EF4-FFF2-40B4-BE49-F238E27FC236}">
              <a16:creationId xmlns:a16="http://schemas.microsoft.com/office/drawing/2014/main" id="{B0DEF9B2-FAB8-AE31-7A00-E551E3992E7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53" name="Line 48">
          <a:extLst>
            <a:ext uri="{FF2B5EF4-FFF2-40B4-BE49-F238E27FC236}">
              <a16:creationId xmlns:a16="http://schemas.microsoft.com/office/drawing/2014/main" id="{D1E95A6D-C076-B498-51A4-1B1E77454CBA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54" name="Line 49">
          <a:extLst>
            <a:ext uri="{FF2B5EF4-FFF2-40B4-BE49-F238E27FC236}">
              <a16:creationId xmlns:a16="http://schemas.microsoft.com/office/drawing/2014/main" id="{FB6101CD-EBA0-C8ED-6B75-70481FA0B8C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55" name="Line 22">
          <a:extLst>
            <a:ext uri="{FF2B5EF4-FFF2-40B4-BE49-F238E27FC236}">
              <a16:creationId xmlns:a16="http://schemas.microsoft.com/office/drawing/2014/main" id="{743B9D31-4E8D-25E8-6136-E3D12670105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56" name="Line 33">
          <a:extLst>
            <a:ext uri="{FF2B5EF4-FFF2-40B4-BE49-F238E27FC236}">
              <a16:creationId xmlns:a16="http://schemas.microsoft.com/office/drawing/2014/main" id="{A412697F-2D42-5C1E-E6EF-C6CC28D9A43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57" name="Line 48">
          <a:extLst>
            <a:ext uri="{FF2B5EF4-FFF2-40B4-BE49-F238E27FC236}">
              <a16:creationId xmlns:a16="http://schemas.microsoft.com/office/drawing/2014/main" id="{C6B60139-F7A3-6924-37A2-9953D065D4E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58" name="Line 49">
          <a:extLst>
            <a:ext uri="{FF2B5EF4-FFF2-40B4-BE49-F238E27FC236}">
              <a16:creationId xmlns:a16="http://schemas.microsoft.com/office/drawing/2014/main" id="{F2159ABD-9D5C-7C25-8F7F-C390929431A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59" name="Line 22">
          <a:extLst>
            <a:ext uri="{FF2B5EF4-FFF2-40B4-BE49-F238E27FC236}">
              <a16:creationId xmlns:a16="http://schemas.microsoft.com/office/drawing/2014/main" id="{F155C6A4-1437-F7B7-EDA5-08C8A0A20BF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60" name="Line 33">
          <a:extLst>
            <a:ext uri="{FF2B5EF4-FFF2-40B4-BE49-F238E27FC236}">
              <a16:creationId xmlns:a16="http://schemas.microsoft.com/office/drawing/2014/main" id="{D26C7A5F-C6DC-BEED-D116-58705994C227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61" name="Line 48">
          <a:extLst>
            <a:ext uri="{FF2B5EF4-FFF2-40B4-BE49-F238E27FC236}">
              <a16:creationId xmlns:a16="http://schemas.microsoft.com/office/drawing/2014/main" id="{E5EFC467-4E60-06E5-8B11-C8F7D6740C0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62" name="Line 49">
          <a:extLst>
            <a:ext uri="{FF2B5EF4-FFF2-40B4-BE49-F238E27FC236}">
              <a16:creationId xmlns:a16="http://schemas.microsoft.com/office/drawing/2014/main" id="{A06462FF-918C-0B64-9B11-8072833EC6D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63" name="Line 22">
          <a:extLst>
            <a:ext uri="{FF2B5EF4-FFF2-40B4-BE49-F238E27FC236}">
              <a16:creationId xmlns:a16="http://schemas.microsoft.com/office/drawing/2014/main" id="{3A6B6D26-AFCB-319C-6399-00696C85145C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64" name="Line 33">
          <a:extLst>
            <a:ext uri="{FF2B5EF4-FFF2-40B4-BE49-F238E27FC236}">
              <a16:creationId xmlns:a16="http://schemas.microsoft.com/office/drawing/2014/main" id="{F9608833-047A-9B64-E66B-CBE7E0D2254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65" name="Line 48">
          <a:extLst>
            <a:ext uri="{FF2B5EF4-FFF2-40B4-BE49-F238E27FC236}">
              <a16:creationId xmlns:a16="http://schemas.microsoft.com/office/drawing/2014/main" id="{F0282A94-D497-7EBF-1579-0E26C6F4EB19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66" name="Line 49">
          <a:extLst>
            <a:ext uri="{FF2B5EF4-FFF2-40B4-BE49-F238E27FC236}">
              <a16:creationId xmlns:a16="http://schemas.microsoft.com/office/drawing/2014/main" id="{9CDCE9FF-B027-B1D1-4C53-0095B990E12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67" name="Line 22">
          <a:extLst>
            <a:ext uri="{FF2B5EF4-FFF2-40B4-BE49-F238E27FC236}">
              <a16:creationId xmlns:a16="http://schemas.microsoft.com/office/drawing/2014/main" id="{13D4DC87-7697-C776-24C5-17404ACDAD3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68" name="Line 33">
          <a:extLst>
            <a:ext uri="{FF2B5EF4-FFF2-40B4-BE49-F238E27FC236}">
              <a16:creationId xmlns:a16="http://schemas.microsoft.com/office/drawing/2014/main" id="{A1BA5EBA-F1CB-116C-3025-8D11D30E8FC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69" name="Line 48">
          <a:extLst>
            <a:ext uri="{FF2B5EF4-FFF2-40B4-BE49-F238E27FC236}">
              <a16:creationId xmlns:a16="http://schemas.microsoft.com/office/drawing/2014/main" id="{114152F0-29B1-1B99-0DA1-52A371A6F63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70" name="Line 49">
          <a:extLst>
            <a:ext uri="{FF2B5EF4-FFF2-40B4-BE49-F238E27FC236}">
              <a16:creationId xmlns:a16="http://schemas.microsoft.com/office/drawing/2014/main" id="{D8954970-CA31-50E7-7982-D0C70EF310D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71" name="Line 22">
          <a:extLst>
            <a:ext uri="{FF2B5EF4-FFF2-40B4-BE49-F238E27FC236}">
              <a16:creationId xmlns:a16="http://schemas.microsoft.com/office/drawing/2014/main" id="{E2888EBB-7398-1B46-0A42-CAF02CCBC6A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72" name="Line 33">
          <a:extLst>
            <a:ext uri="{FF2B5EF4-FFF2-40B4-BE49-F238E27FC236}">
              <a16:creationId xmlns:a16="http://schemas.microsoft.com/office/drawing/2014/main" id="{46324E1C-1EF4-E6A6-BDB6-F476DFD9E9B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73" name="Line 48">
          <a:extLst>
            <a:ext uri="{FF2B5EF4-FFF2-40B4-BE49-F238E27FC236}">
              <a16:creationId xmlns:a16="http://schemas.microsoft.com/office/drawing/2014/main" id="{0DF02858-CB12-7FC5-DCE8-1798414A56E7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28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250774" name="Line 49">
          <a:extLst>
            <a:ext uri="{FF2B5EF4-FFF2-40B4-BE49-F238E27FC236}">
              <a16:creationId xmlns:a16="http://schemas.microsoft.com/office/drawing/2014/main" id="{29745C48-3411-706A-4CBA-C9AE835C4AE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75" name="Line 22">
          <a:extLst>
            <a:ext uri="{FF2B5EF4-FFF2-40B4-BE49-F238E27FC236}">
              <a16:creationId xmlns:a16="http://schemas.microsoft.com/office/drawing/2014/main" id="{AFA0ED8F-CA99-BD10-25D6-2065ABB484F6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76" name="Line 33">
          <a:extLst>
            <a:ext uri="{FF2B5EF4-FFF2-40B4-BE49-F238E27FC236}">
              <a16:creationId xmlns:a16="http://schemas.microsoft.com/office/drawing/2014/main" id="{98DF1F51-3113-E18B-A6D7-F06DF2B4AE20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77" name="Line 48">
          <a:extLst>
            <a:ext uri="{FF2B5EF4-FFF2-40B4-BE49-F238E27FC236}">
              <a16:creationId xmlns:a16="http://schemas.microsoft.com/office/drawing/2014/main" id="{26343691-F78A-9994-E55D-46A9FA2EA333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78" name="Line 49">
          <a:extLst>
            <a:ext uri="{FF2B5EF4-FFF2-40B4-BE49-F238E27FC236}">
              <a16:creationId xmlns:a16="http://schemas.microsoft.com/office/drawing/2014/main" id="{004038F5-852E-F6B4-175A-313BDAEFFFD7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79" name="Line 22">
          <a:extLst>
            <a:ext uri="{FF2B5EF4-FFF2-40B4-BE49-F238E27FC236}">
              <a16:creationId xmlns:a16="http://schemas.microsoft.com/office/drawing/2014/main" id="{3893C3D0-9B01-DFC7-65CB-9C85C5022E7F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80" name="Line 33">
          <a:extLst>
            <a:ext uri="{FF2B5EF4-FFF2-40B4-BE49-F238E27FC236}">
              <a16:creationId xmlns:a16="http://schemas.microsoft.com/office/drawing/2014/main" id="{72CEEF17-E3C8-006A-A6B1-41F46B0C3385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81" name="Line 48">
          <a:extLst>
            <a:ext uri="{FF2B5EF4-FFF2-40B4-BE49-F238E27FC236}">
              <a16:creationId xmlns:a16="http://schemas.microsoft.com/office/drawing/2014/main" id="{673BB514-A6A3-A368-465A-38E9000B60B1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82" name="Line 49">
          <a:extLst>
            <a:ext uri="{FF2B5EF4-FFF2-40B4-BE49-F238E27FC236}">
              <a16:creationId xmlns:a16="http://schemas.microsoft.com/office/drawing/2014/main" id="{2B37486C-7CB9-0F17-41D1-174AEB21F2D8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83" name="Line 22">
          <a:extLst>
            <a:ext uri="{FF2B5EF4-FFF2-40B4-BE49-F238E27FC236}">
              <a16:creationId xmlns:a16="http://schemas.microsoft.com/office/drawing/2014/main" id="{79FD5EE8-4374-FECA-F026-16B7956C99D0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84" name="Line 33">
          <a:extLst>
            <a:ext uri="{FF2B5EF4-FFF2-40B4-BE49-F238E27FC236}">
              <a16:creationId xmlns:a16="http://schemas.microsoft.com/office/drawing/2014/main" id="{99E1C77A-A9E8-D14D-7D30-7D65A1F9A63C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85" name="Line 48">
          <a:extLst>
            <a:ext uri="{FF2B5EF4-FFF2-40B4-BE49-F238E27FC236}">
              <a16:creationId xmlns:a16="http://schemas.microsoft.com/office/drawing/2014/main" id="{1D811867-9DB6-E9A0-2D7D-D17B120082A2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86" name="Line 49">
          <a:extLst>
            <a:ext uri="{FF2B5EF4-FFF2-40B4-BE49-F238E27FC236}">
              <a16:creationId xmlns:a16="http://schemas.microsoft.com/office/drawing/2014/main" id="{4F740964-794A-7853-D441-904CF858CC3F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87" name="Line 22">
          <a:extLst>
            <a:ext uri="{FF2B5EF4-FFF2-40B4-BE49-F238E27FC236}">
              <a16:creationId xmlns:a16="http://schemas.microsoft.com/office/drawing/2014/main" id="{2EF75487-8FB4-7B95-C170-7A31F1A05C8C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88" name="Line 33">
          <a:extLst>
            <a:ext uri="{FF2B5EF4-FFF2-40B4-BE49-F238E27FC236}">
              <a16:creationId xmlns:a16="http://schemas.microsoft.com/office/drawing/2014/main" id="{C0D508CB-5F59-8AAA-1849-A2B72B221DD6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89" name="Line 48">
          <a:extLst>
            <a:ext uri="{FF2B5EF4-FFF2-40B4-BE49-F238E27FC236}">
              <a16:creationId xmlns:a16="http://schemas.microsoft.com/office/drawing/2014/main" id="{D82F1834-126F-646F-0F75-4534F94CF9F3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28</xdr:row>
      <xdr:rowOff>0</xdr:rowOff>
    </xdr:from>
    <xdr:to>
      <xdr:col>14</xdr:col>
      <xdr:colOff>9525</xdr:colOff>
      <xdr:row>28</xdr:row>
      <xdr:rowOff>0</xdr:rowOff>
    </xdr:to>
    <xdr:sp macro="" textlink="">
      <xdr:nvSpPr>
        <xdr:cNvPr id="1250790" name="Line 49">
          <a:extLst>
            <a:ext uri="{FF2B5EF4-FFF2-40B4-BE49-F238E27FC236}">
              <a16:creationId xmlns:a16="http://schemas.microsoft.com/office/drawing/2014/main" id="{01601B5B-25F2-71FA-381F-AE3FBAC7D160}"/>
            </a:ext>
          </a:extLst>
        </xdr:cNvPr>
        <xdr:cNvSpPr>
          <a:spLocks noChangeShapeType="1"/>
        </xdr:cNvSpPr>
      </xdr:nvSpPr>
      <xdr:spPr bwMode="auto">
        <a:xfrm>
          <a:off x="7981950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791" name="Line 23">
          <a:extLst>
            <a:ext uri="{FF2B5EF4-FFF2-40B4-BE49-F238E27FC236}">
              <a16:creationId xmlns:a16="http://schemas.microsoft.com/office/drawing/2014/main" id="{5DEBCD67-2DCF-0D56-6735-C61D8E47EBE3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792" name="Line 42">
          <a:extLst>
            <a:ext uri="{FF2B5EF4-FFF2-40B4-BE49-F238E27FC236}">
              <a16:creationId xmlns:a16="http://schemas.microsoft.com/office/drawing/2014/main" id="{9105F362-80D4-2B34-AEF7-6AF22D4112E1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793" name="Line 45">
          <a:extLst>
            <a:ext uri="{FF2B5EF4-FFF2-40B4-BE49-F238E27FC236}">
              <a16:creationId xmlns:a16="http://schemas.microsoft.com/office/drawing/2014/main" id="{429064F8-ACB1-38C3-49AA-132792AF62F0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794" name="Line 50">
          <a:extLst>
            <a:ext uri="{FF2B5EF4-FFF2-40B4-BE49-F238E27FC236}">
              <a16:creationId xmlns:a16="http://schemas.microsoft.com/office/drawing/2014/main" id="{B639E4E7-26FE-15BC-9604-BAC6C6B3B23D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795" name="Line 51">
          <a:extLst>
            <a:ext uri="{FF2B5EF4-FFF2-40B4-BE49-F238E27FC236}">
              <a16:creationId xmlns:a16="http://schemas.microsoft.com/office/drawing/2014/main" id="{402FEAF7-5A4B-286B-6F07-0083F0F620AE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796" name="Line 23">
          <a:extLst>
            <a:ext uri="{FF2B5EF4-FFF2-40B4-BE49-F238E27FC236}">
              <a16:creationId xmlns:a16="http://schemas.microsoft.com/office/drawing/2014/main" id="{EAB3389A-955E-25C6-1780-FE3AC2CD653E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797" name="Line 42">
          <a:extLst>
            <a:ext uri="{FF2B5EF4-FFF2-40B4-BE49-F238E27FC236}">
              <a16:creationId xmlns:a16="http://schemas.microsoft.com/office/drawing/2014/main" id="{A0497DA5-5F96-EC3C-7B70-36BF6144DB42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798" name="Line 45">
          <a:extLst>
            <a:ext uri="{FF2B5EF4-FFF2-40B4-BE49-F238E27FC236}">
              <a16:creationId xmlns:a16="http://schemas.microsoft.com/office/drawing/2014/main" id="{680591E0-8E72-9690-6A64-9F1986E0AE4E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799" name="Line 50">
          <a:extLst>
            <a:ext uri="{FF2B5EF4-FFF2-40B4-BE49-F238E27FC236}">
              <a16:creationId xmlns:a16="http://schemas.microsoft.com/office/drawing/2014/main" id="{952E0E61-BF19-9941-DB15-40609611E29F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00" name="Line 51">
          <a:extLst>
            <a:ext uri="{FF2B5EF4-FFF2-40B4-BE49-F238E27FC236}">
              <a16:creationId xmlns:a16="http://schemas.microsoft.com/office/drawing/2014/main" id="{4171A206-B272-56F1-E770-6270B6E7A330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01" name="Line 23">
          <a:extLst>
            <a:ext uri="{FF2B5EF4-FFF2-40B4-BE49-F238E27FC236}">
              <a16:creationId xmlns:a16="http://schemas.microsoft.com/office/drawing/2014/main" id="{8C9695AC-D5D2-39CD-6BB4-1119AE7AC02A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02" name="Line 42">
          <a:extLst>
            <a:ext uri="{FF2B5EF4-FFF2-40B4-BE49-F238E27FC236}">
              <a16:creationId xmlns:a16="http://schemas.microsoft.com/office/drawing/2014/main" id="{6ED19FF1-BC07-6955-7A98-BE5C2242FAF8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03" name="Line 45">
          <a:extLst>
            <a:ext uri="{FF2B5EF4-FFF2-40B4-BE49-F238E27FC236}">
              <a16:creationId xmlns:a16="http://schemas.microsoft.com/office/drawing/2014/main" id="{75172C52-7705-FAC4-C3B3-092819ECA5DB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04" name="Line 50">
          <a:extLst>
            <a:ext uri="{FF2B5EF4-FFF2-40B4-BE49-F238E27FC236}">
              <a16:creationId xmlns:a16="http://schemas.microsoft.com/office/drawing/2014/main" id="{63200CA6-5748-F2A9-E091-553D2B7206A8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05" name="Line 51">
          <a:extLst>
            <a:ext uri="{FF2B5EF4-FFF2-40B4-BE49-F238E27FC236}">
              <a16:creationId xmlns:a16="http://schemas.microsoft.com/office/drawing/2014/main" id="{3FB261EA-51C5-D0D0-0D13-8976EBB061A1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06" name="Line 23">
          <a:extLst>
            <a:ext uri="{FF2B5EF4-FFF2-40B4-BE49-F238E27FC236}">
              <a16:creationId xmlns:a16="http://schemas.microsoft.com/office/drawing/2014/main" id="{71CD7999-4C23-58C9-3082-E673ACAA2EC9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07" name="Line 42">
          <a:extLst>
            <a:ext uri="{FF2B5EF4-FFF2-40B4-BE49-F238E27FC236}">
              <a16:creationId xmlns:a16="http://schemas.microsoft.com/office/drawing/2014/main" id="{65724515-1E32-2F53-7FAA-EBB12E3FD5F6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08" name="Line 45">
          <a:extLst>
            <a:ext uri="{FF2B5EF4-FFF2-40B4-BE49-F238E27FC236}">
              <a16:creationId xmlns:a16="http://schemas.microsoft.com/office/drawing/2014/main" id="{536D0764-93FA-1C38-EBC3-8746C0E9CA8C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09" name="Line 50">
          <a:extLst>
            <a:ext uri="{FF2B5EF4-FFF2-40B4-BE49-F238E27FC236}">
              <a16:creationId xmlns:a16="http://schemas.microsoft.com/office/drawing/2014/main" id="{B35CA0A4-6C33-2955-389C-E69C89AEADCE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10" name="Line 51">
          <a:extLst>
            <a:ext uri="{FF2B5EF4-FFF2-40B4-BE49-F238E27FC236}">
              <a16:creationId xmlns:a16="http://schemas.microsoft.com/office/drawing/2014/main" id="{EECE9C8D-F7ED-1ED1-DEFD-D5E14AB2C6EA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11" name="Line 23">
          <a:extLst>
            <a:ext uri="{FF2B5EF4-FFF2-40B4-BE49-F238E27FC236}">
              <a16:creationId xmlns:a16="http://schemas.microsoft.com/office/drawing/2014/main" id="{CD94C30D-F349-ED27-EFE9-8226F635278E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12" name="Line 42">
          <a:extLst>
            <a:ext uri="{FF2B5EF4-FFF2-40B4-BE49-F238E27FC236}">
              <a16:creationId xmlns:a16="http://schemas.microsoft.com/office/drawing/2014/main" id="{5D0BD80D-45A2-BFA1-3B88-57B5D4243851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13" name="Line 45">
          <a:extLst>
            <a:ext uri="{FF2B5EF4-FFF2-40B4-BE49-F238E27FC236}">
              <a16:creationId xmlns:a16="http://schemas.microsoft.com/office/drawing/2014/main" id="{42CE4CF0-4546-E231-43B5-60D97D24AF15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14" name="Line 50">
          <a:extLst>
            <a:ext uri="{FF2B5EF4-FFF2-40B4-BE49-F238E27FC236}">
              <a16:creationId xmlns:a16="http://schemas.microsoft.com/office/drawing/2014/main" id="{22C0371F-C755-39E2-CE40-B7F9DE369C87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15" name="Line 51">
          <a:extLst>
            <a:ext uri="{FF2B5EF4-FFF2-40B4-BE49-F238E27FC236}">
              <a16:creationId xmlns:a16="http://schemas.microsoft.com/office/drawing/2014/main" id="{5AFED821-AACB-1957-E534-C842A463CC08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16" name="Line 23">
          <a:extLst>
            <a:ext uri="{FF2B5EF4-FFF2-40B4-BE49-F238E27FC236}">
              <a16:creationId xmlns:a16="http://schemas.microsoft.com/office/drawing/2014/main" id="{A0BADF8C-FA05-5AD1-8458-D538EBE5030D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17" name="Line 42">
          <a:extLst>
            <a:ext uri="{FF2B5EF4-FFF2-40B4-BE49-F238E27FC236}">
              <a16:creationId xmlns:a16="http://schemas.microsoft.com/office/drawing/2014/main" id="{62020ADC-86CD-A6D1-DD2C-6C2FA4763597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18" name="Line 45">
          <a:extLst>
            <a:ext uri="{FF2B5EF4-FFF2-40B4-BE49-F238E27FC236}">
              <a16:creationId xmlns:a16="http://schemas.microsoft.com/office/drawing/2014/main" id="{8222E3E2-9A20-160D-B4A3-0F25019C7FF5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19" name="Line 50">
          <a:extLst>
            <a:ext uri="{FF2B5EF4-FFF2-40B4-BE49-F238E27FC236}">
              <a16:creationId xmlns:a16="http://schemas.microsoft.com/office/drawing/2014/main" id="{1F8A77B6-BF4D-F713-290A-91D985BAD605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20" name="Line 51">
          <a:extLst>
            <a:ext uri="{FF2B5EF4-FFF2-40B4-BE49-F238E27FC236}">
              <a16:creationId xmlns:a16="http://schemas.microsoft.com/office/drawing/2014/main" id="{D6B19AE2-B9AB-116E-A594-63B74B745B98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21" name="Line 23">
          <a:extLst>
            <a:ext uri="{FF2B5EF4-FFF2-40B4-BE49-F238E27FC236}">
              <a16:creationId xmlns:a16="http://schemas.microsoft.com/office/drawing/2014/main" id="{919DD4B1-10FA-BA26-ABAE-A56B7E43E8FB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22" name="Line 42">
          <a:extLst>
            <a:ext uri="{FF2B5EF4-FFF2-40B4-BE49-F238E27FC236}">
              <a16:creationId xmlns:a16="http://schemas.microsoft.com/office/drawing/2014/main" id="{33980364-46B7-BD6B-3FE5-262E0B749764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23" name="Line 45">
          <a:extLst>
            <a:ext uri="{FF2B5EF4-FFF2-40B4-BE49-F238E27FC236}">
              <a16:creationId xmlns:a16="http://schemas.microsoft.com/office/drawing/2014/main" id="{84737ED3-B102-05AC-0048-D92BFE913968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24" name="Line 50">
          <a:extLst>
            <a:ext uri="{FF2B5EF4-FFF2-40B4-BE49-F238E27FC236}">
              <a16:creationId xmlns:a16="http://schemas.microsoft.com/office/drawing/2014/main" id="{24116E85-BD5A-CC5F-753B-C4DB5FCB0C62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25</xdr:row>
      <xdr:rowOff>0</xdr:rowOff>
    </xdr:from>
    <xdr:to>
      <xdr:col>14</xdr:col>
      <xdr:colOff>9525</xdr:colOff>
      <xdr:row>25</xdr:row>
      <xdr:rowOff>0</xdr:rowOff>
    </xdr:to>
    <xdr:sp macro="" textlink="">
      <xdr:nvSpPr>
        <xdr:cNvPr id="1250825" name="Line 51">
          <a:extLst>
            <a:ext uri="{FF2B5EF4-FFF2-40B4-BE49-F238E27FC236}">
              <a16:creationId xmlns:a16="http://schemas.microsoft.com/office/drawing/2014/main" id="{3C69428C-D36C-445F-0D5D-1753F5DE7D2C}"/>
            </a:ext>
          </a:extLst>
        </xdr:cNvPr>
        <xdr:cNvSpPr>
          <a:spLocks noChangeShapeType="1"/>
        </xdr:cNvSpPr>
      </xdr:nvSpPr>
      <xdr:spPr bwMode="auto">
        <a:xfrm>
          <a:off x="7981950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26" name="Line 22">
          <a:extLst>
            <a:ext uri="{FF2B5EF4-FFF2-40B4-BE49-F238E27FC236}">
              <a16:creationId xmlns:a16="http://schemas.microsoft.com/office/drawing/2014/main" id="{D13BCD4E-3EEA-F179-91D4-5B1C20FDE3C9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27" name="Line 33">
          <a:extLst>
            <a:ext uri="{FF2B5EF4-FFF2-40B4-BE49-F238E27FC236}">
              <a16:creationId xmlns:a16="http://schemas.microsoft.com/office/drawing/2014/main" id="{0ADC7047-5255-38E2-9BC0-A90FB47659FD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28" name="Line 48">
          <a:extLst>
            <a:ext uri="{FF2B5EF4-FFF2-40B4-BE49-F238E27FC236}">
              <a16:creationId xmlns:a16="http://schemas.microsoft.com/office/drawing/2014/main" id="{0B8D6BBB-D993-E899-562D-78FCD28FA71D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29" name="Line 49">
          <a:extLst>
            <a:ext uri="{FF2B5EF4-FFF2-40B4-BE49-F238E27FC236}">
              <a16:creationId xmlns:a16="http://schemas.microsoft.com/office/drawing/2014/main" id="{DFBA6828-645D-32D3-3EE9-0D1366617A9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30" name="Line 22">
          <a:extLst>
            <a:ext uri="{FF2B5EF4-FFF2-40B4-BE49-F238E27FC236}">
              <a16:creationId xmlns:a16="http://schemas.microsoft.com/office/drawing/2014/main" id="{A289AACC-AAC7-01A7-2976-BDB55492123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31" name="Line 33">
          <a:extLst>
            <a:ext uri="{FF2B5EF4-FFF2-40B4-BE49-F238E27FC236}">
              <a16:creationId xmlns:a16="http://schemas.microsoft.com/office/drawing/2014/main" id="{54ADA967-ED56-9EB5-CE84-02A8DD6AF237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32" name="Line 48">
          <a:extLst>
            <a:ext uri="{FF2B5EF4-FFF2-40B4-BE49-F238E27FC236}">
              <a16:creationId xmlns:a16="http://schemas.microsoft.com/office/drawing/2014/main" id="{0003980D-9D52-82E9-3994-E06817DDC43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33" name="Line 49">
          <a:extLst>
            <a:ext uri="{FF2B5EF4-FFF2-40B4-BE49-F238E27FC236}">
              <a16:creationId xmlns:a16="http://schemas.microsoft.com/office/drawing/2014/main" id="{089031F9-AD12-4218-BE9A-97B0EBAAA7D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34" name="Line 22">
          <a:extLst>
            <a:ext uri="{FF2B5EF4-FFF2-40B4-BE49-F238E27FC236}">
              <a16:creationId xmlns:a16="http://schemas.microsoft.com/office/drawing/2014/main" id="{C27554E9-9C79-4DFD-F8EB-FDAAE0C0F73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35" name="Line 33">
          <a:extLst>
            <a:ext uri="{FF2B5EF4-FFF2-40B4-BE49-F238E27FC236}">
              <a16:creationId xmlns:a16="http://schemas.microsoft.com/office/drawing/2014/main" id="{8EE76B55-680E-617D-A1EC-833E3E7861C3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36" name="Line 48">
          <a:extLst>
            <a:ext uri="{FF2B5EF4-FFF2-40B4-BE49-F238E27FC236}">
              <a16:creationId xmlns:a16="http://schemas.microsoft.com/office/drawing/2014/main" id="{09065E0E-5937-74F0-70CD-56419889031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37" name="Line 49">
          <a:extLst>
            <a:ext uri="{FF2B5EF4-FFF2-40B4-BE49-F238E27FC236}">
              <a16:creationId xmlns:a16="http://schemas.microsoft.com/office/drawing/2014/main" id="{52DEA2AA-7015-DD82-DC5E-8B296A4413AC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38" name="Line 22">
          <a:extLst>
            <a:ext uri="{FF2B5EF4-FFF2-40B4-BE49-F238E27FC236}">
              <a16:creationId xmlns:a16="http://schemas.microsoft.com/office/drawing/2014/main" id="{F93E35FA-1743-5374-882B-9571AF7BC4B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39" name="Line 33">
          <a:extLst>
            <a:ext uri="{FF2B5EF4-FFF2-40B4-BE49-F238E27FC236}">
              <a16:creationId xmlns:a16="http://schemas.microsoft.com/office/drawing/2014/main" id="{FBA96856-2A72-5090-4FC8-2BA49342D79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40" name="Line 48">
          <a:extLst>
            <a:ext uri="{FF2B5EF4-FFF2-40B4-BE49-F238E27FC236}">
              <a16:creationId xmlns:a16="http://schemas.microsoft.com/office/drawing/2014/main" id="{1827B098-743E-99E1-3D15-814EB44AD819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41" name="Line 49">
          <a:extLst>
            <a:ext uri="{FF2B5EF4-FFF2-40B4-BE49-F238E27FC236}">
              <a16:creationId xmlns:a16="http://schemas.microsoft.com/office/drawing/2014/main" id="{1C39E278-0598-E099-E82D-863E403338D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42" name="Line 22">
          <a:extLst>
            <a:ext uri="{FF2B5EF4-FFF2-40B4-BE49-F238E27FC236}">
              <a16:creationId xmlns:a16="http://schemas.microsoft.com/office/drawing/2014/main" id="{0D0DA939-4AFE-0A98-FD4D-65D71E24B9F9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43" name="Line 33">
          <a:extLst>
            <a:ext uri="{FF2B5EF4-FFF2-40B4-BE49-F238E27FC236}">
              <a16:creationId xmlns:a16="http://schemas.microsoft.com/office/drawing/2014/main" id="{DBD990B6-CDBF-AFD0-642E-63323FAA9F8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44" name="Line 48">
          <a:extLst>
            <a:ext uri="{FF2B5EF4-FFF2-40B4-BE49-F238E27FC236}">
              <a16:creationId xmlns:a16="http://schemas.microsoft.com/office/drawing/2014/main" id="{9D3D4A6F-E25E-CBF4-B172-D0C470044FB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45" name="Line 49">
          <a:extLst>
            <a:ext uri="{FF2B5EF4-FFF2-40B4-BE49-F238E27FC236}">
              <a16:creationId xmlns:a16="http://schemas.microsoft.com/office/drawing/2014/main" id="{D8193F6B-9F66-B582-6552-381FDDDD13B3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46" name="Line 22">
          <a:extLst>
            <a:ext uri="{FF2B5EF4-FFF2-40B4-BE49-F238E27FC236}">
              <a16:creationId xmlns:a16="http://schemas.microsoft.com/office/drawing/2014/main" id="{5CD947CC-9484-4A9B-288A-778F27C45A07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47" name="Line 33">
          <a:extLst>
            <a:ext uri="{FF2B5EF4-FFF2-40B4-BE49-F238E27FC236}">
              <a16:creationId xmlns:a16="http://schemas.microsoft.com/office/drawing/2014/main" id="{42653B2F-0EE2-EFB7-3548-E5C5F560C16C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48" name="Line 48">
          <a:extLst>
            <a:ext uri="{FF2B5EF4-FFF2-40B4-BE49-F238E27FC236}">
              <a16:creationId xmlns:a16="http://schemas.microsoft.com/office/drawing/2014/main" id="{7AA1DCE0-2687-353A-B610-5613381554D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49" name="Line 49">
          <a:extLst>
            <a:ext uri="{FF2B5EF4-FFF2-40B4-BE49-F238E27FC236}">
              <a16:creationId xmlns:a16="http://schemas.microsoft.com/office/drawing/2014/main" id="{38B39686-C694-3714-15E3-D7077800251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50" name="Line 22">
          <a:extLst>
            <a:ext uri="{FF2B5EF4-FFF2-40B4-BE49-F238E27FC236}">
              <a16:creationId xmlns:a16="http://schemas.microsoft.com/office/drawing/2014/main" id="{1D22DD4C-04E6-4CCE-0346-846A7B0B659C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51" name="Line 33">
          <a:extLst>
            <a:ext uri="{FF2B5EF4-FFF2-40B4-BE49-F238E27FC236}">
              <a16:creationId xmlns:a16="http://schemas.microsoft.com/office/drawing/2014/main" id="{A956E742-1D48-10C2-84B1-931880E2743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52" name="Line 48">
          <a:extLst>
            <a:ext uri="{FF2B5EF4-FFF2-40B4-BE49-F238E27FC236}">
              <a16:creationId xmlns:a16="http://schemas.microsoft.com/office/drawing/2014/main" id="{CF4360F1-0D19-8FAB-4C07-FBF0C9F02BD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53" name="Line 49">
          <a:extLst>
            <a:ext uri="{FF2B5EF4-FFF2-40B4-BE49-F238E27FC236}">
              <a16:creationId xmlns:a16="http://schemas.microsoft.com/office/drawing/2014/main" id="{CED1EC3D-D0F5-A6B2-9701-A21E0E6C43E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54" name="Line 22">
          <a:extLst>
            <a:ext uri="{FF2B5EF4-FFF2-40B4-BE49-F238E27FC236}">
              <a16:creationId xmlns:a16="http://schemas.microsoft.com/office/drawing/2014/main" id="{6D1B593B-8344-F87C-5A29-7A988CA91379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55" name="Line 33">
          <a:extLst>
            <a:ext uri="{FF2B5EF4-FFF2-40B4-BE49-F238E27FC236}">
              <a16:creationId xmlns:a16="http://schemas.microsoft.com/office/drawing/2014/main" id="{3701F784-1895-DAE5-D6CE-9630DE3A022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56" name="Line 48">
          <a:extLst>
            <a:ext uri="{FF2B5EF4-FFF2-40B4-BE49-F238E27FC236}">
              <a16:creationId xmlns:a16="http://schemas.microsoft.com/office/drawing/2014/main" id="{051C3AE8-8C45-43D5-497D-2E9C13251C4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57" name="Line 49">
          <a:extLst>
            <a:ext uri="{FF2B5EF4-FFF2-40B4-BE49-F238E27FC236}">
              <a16:creationId xmlns:a16="http://schemas.microsoft.com/office/drawing/2014/main" id="{D8FE4BA7-2129-F6A0-4906-B3E434C78A7D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58" name="Line 22">
          <a:extLst>
            <a:ext uri="{FF2B5EF4-FFF2-40B4-BE49-F238E27FC236}">
              <a16:creationId xmlns:a16="http://schemas.microsoft.com/office/drawing/2014/main" id="{CB17D6D4-DB69-7FA3-38CD-174D2D6D7F9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59" name="Line 33">
          <a:extLst>
            <a:ext uri="{FF2B5EF4-FFF2-40B4-BE49-F238E27FC236}">
              <a16:creationId xmlns:a16="http://schemas.microsoft.com/office/drawing/2014/main" id="{CDB86F72-3EA9-EA4A-52F5-495D2EE571CA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60" name="Line 48">
          <a:extLst>
            <a:ext uri="{FF2B5EF4-FFF2-40B4-BE49-F238E27FC236}">
              <a16:creationId xmlns:a16="http://schemas.microsoft.com/office/drawing/2014/main" id="{599A410B-1350-8629-DAA8-00C904B4B61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28</xdr:row>
      <xdr:rowOff>0</xdr:rowOff>
    </xdr:from>
    <xdr:to>
      <xdr:col>17</xdr:col>
      <xdr:colOff>9525</xdr:colOff>
      <xdr:row>28</xdr:row>
      <xdr:rowOff>0</xdr:rowOff>
    </xdr:to>
    <xdr:sp macro="" textlink="">
      <xdr:nvSpPr>
        <xdr:cNvPr id="1250861" name="Line 49">
          <a:extLst>
            <a:ext uri="{FF2B5EF4-FFF2-40B4-BE49-F238E27FC236}">
              <a16:creationId xmlns:a16="http://schemas.microsoft.com/office/drawing/2014/main" id="{06D34968-F5F1-F40A-FEC4-5087B747944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62" name="Line 22">
          <a:extLst>
            <a:ext uri="{FF2B5EF4-FFF2-40B4-BE49-F238E27FC236}">
              <a16:creationId xmlns:a16="http://schemas.microsoft.com/office/drawing/2014/main" id="{76DF24E4-DC4F-F343-4733-50600F03AD52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63" name="Line 33">
          <a:extLst>
            <a:ext uri="{FF2B5EF4-FFF2-40B4-BE49-F238E27FC236}">
              <a16:creationId xmlns:a16="http://schemas.microsoft.com/office/drawing/2014/main" id="{31A7B638-D266-783E-CF15-45B30546D4B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64" name="Line 48">
          <a:extLst>
            <a:ext uri="{FF2B5EF4-FFF2-40B4-BE49-F238E27FC236}">
              <a16:creationId xmlns:a16="http://schemas.microsoft.com/office/drawing/2014/main" id="{159C9F1D-F34B-250A-4F73-B33D43986B07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65" name="Line 49">
          <a:extLst>
            <a:ext uri="{FF2B5EF4-FFF2-40B4-BE49-F238E27FC236}">
              <a16:creationId xmlns:a16="http://schemas.microsoft.com/office/drawing/2014/main" id="{978D3FB7-B175-BAE1-5A79-0BC85B3A44F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66" name="Line 22">
          <a:extLst>
            <a:ext uri="{FF2B5EF4-FFF2-40B4-BE49-F238E27FC236}">
              <a16:creationId xmlns:a16="http://schemas.microsoft.com/office/drawing/2014/main" id="{C104938D-BC8D-CE93-23A6-F2DA7C5470D7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67" name="Line 33">
          <a:extLst>
            <a:ext uri="{FF2B5EF4-FFF2-40B4-BE49-F238E27FC236}">
              <a16:creationId xmlns:a16="http://schemas.microsoft.com/office/drawing/2014/main" id="{4AF69344-7602-8A76-E7DA-5241359660D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68" name="Line 48">
          <a:extLst>
            <a:ext uri="{FF2B5EF4-FFF2-40B4-BE49-F238E27FC236}">
              <a16:creationId xmlns:a16="http://schemas.microsoft.com/office/drawing/2014/main" id="{2D6130BA-ED22-812F-0844-EFCE2728B07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69" name="Line 49">
          <a:extLst>
            <a:ext uri="{FF2B5EF4-FFF2-40B4-BE49-F238E27FC236}">
              <a16:creationId xmlns:a16="http://schemas.microsoft.com/office/drawing/2014/main" id="{BFD2E957-78BB-F793-FEA0-1EC55803E5F9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70" name="Line 22">
          <a:extLst>
            <a:ext uri="{FF2B5EF4-FFF2-40B4-BE49-F238E27FC236}">
              <a16:creationId xmlns:a16="http://schemas.microsoft.com/office/drawing/2014/main" id="{E2C1A7D5-B03D-FABE-EF43-BF955FE544B2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71" name="Line 33">
          <a:extLst>
            <a:ext uri="{FF2B5EF4-FFF2-40B4-BE49-F238E27FC236}">
              <a16:creationId xmlns:a16="http://schemas.microsoft.com/office/drawing/2014/main" id="{C46C8520-87EB-56E7-7420-AFCFD653AB4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72" name="Line 48">
          <a:extLst>
            <a:ext uri="{FF2B5EF4-FFF2-40B4-BE49-F238E27FC236}">
              <a16:creationId xmlns:a16="http://schemas.microsoft.com/office/drawing/2014/main" id="{37D59EB4-D380-1020-DB40-1E0D62D346DD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73" name="Line 49">
          <a:extLst>
            <a:ext uri="{FF2B5EF4-FFF2-40B4-BE49-F238E27FC236}">
              <a16:creationId xmlns:a16="http://schemas.microsoft.com/office/drawing/2014/main" id="{7E728A32-96E4-7FE8-F726-AF7D4D700CE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74" name="Line 22">
          <a:extLst>
            <a:ext uri="{FF2B5EF4-FFF2-40B4-BE49-F238E27FC236}">
              <a16:creationId xmlns:a16="http://schemas.microsoft.com/office/drawing/2014/main" id="{F0B10596-EEB0-AD7F-3022-09C87821D7C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75" name="Line 33">
          <a:extLst>
            <a:ext uri="{FF2B5EF4-FFF2-40B4-BE49-F238E27FC236}">
              <a16:creationId xmlns:a16="http://schemas.microsoft.com/office/drawing/2014/main" id="{94C60C39-360D-3722-3729-3A5F832B686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76" name="Line 48">
          <a:extLst>
            <a:ext uri="{FF2B5EF4-FFF2-40B4-BE49-F238E27FC236}">
              <a16:creationId xmlns:a16="http://schemas.microsoft.com/office/drawing/2014/main" id="{5CCFD4B4-CC79-34DE-E8D0-5DD89DF6628B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77" name="Line 49">
          <a:extLst>
            <a:ext uri="{FF2B5EF4-FFF2-40B4-BE49-F238E27FC236}">
              <a16:creationId xmlns:a16="http://schemas.microsoft.com/office/drawing/2014/main" id="{AF7F8DF9-F320-AD5A-CE66-A1340368FCD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78" name="Line 22">
          <a:extLst>
            <a:ext uri="{FF2B5EF4-FFF2-40B4-BE49-F238E27FC236}">
              <a16:creationId xmlns:a16="http://schemas.microsoft.com/office/drawing/2014/main" id="{252449E9-E6C7-F9F2-2BA9-51C1BBB7057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79" name="Line 33">
          <a:extLst>
            <a:ext uri="{FF2B5EF4-FFF2-40B4-BE49-F238E27FC236}">
              <a16:creationId xmlns:a16="http://schemas.microsoft.com/office/drawing/2014/main" id="{0360049F-0A01-D9D6-2333-4EA633D0C10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80" name="Line 48">
          <a:extLst>
            <a:ext uri="{FF2B5EF4-FFF2-40B4-BE49-F238E27FC236}">
              <a16:creationId xmlns:a16="http://schemas.microsoft.com/office/drawing/2014/main" id="{7C15703D-8BD9-6BAE-8946-8ECB7FC361FC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28</xdr:row>
      <xdr:rowOff>0</xdr:rowOff>
    </xdr:from>
    <xdr:to>
      <xdr:col>20</xdr:col>
      <xdr:colOff>9525</xdr:colOff>
      <xdr:row>28</xdr:row>
      <xdr:rowOff>0</xdr:rowOff>
    </xdr:to>
    <xdr:sp macro="" textlink="">
      <xdr:nvSpPr>
        <xdr:cNvPr id="1250881" name="Line 49">
          <a:extLst>
            <a:ext uri="{FF2B5EF4-FFF2-40B4-BE49-F238E27FC236}">
              <a16:creationId xmlns:a16="http://schemas.microsoft.com/office/drawing/2014/main" id="{C1BDEF38-FDEE-BE10-E4C7-F53CD9AA8D69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82" name="Line 23">
          <a:extLst>
            <a:ext uri="{FF2B5EF4-FFF2-40B4-BE49-F238E27FC236}">
              <a16:creationId xmlns:a16="http://schemas.microsoft.com/office/drawing/2014/main" id="{AA898ABA-42D9-01B9-9442-F5A3F52367B4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83" name="Line 42">
          <a:extLst>
            <a:ext uri="{FF2B5EF4-FFF2-40B4-BE49-F238E27FC236}">
              <a16:creationId xmlns:a16="http://schemas.microsoft.com/office/drawing/2014/main" id="{CCF83768-201F-C4C5-AD0D-32FC17ED1C2C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84" name="Line 45">
          <a:extLst>
            <a:ext uri="{FF2B5EF4-FFF2-40B4-BE49-F238E27FC236}">
              <a16:creationId xmlns:a16="http://schemas.microsoft.com/office/drawing/2014/main" id="{AB0B0BB3-560B-5457-6B1C-1423B592D1BC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85" name="Line 50">
          <a:extLst>
            <a:ext uri="{FF2B5EF4-FFF2-40B4-BE49-F238E27FC236}">
              <a16:creationId xmlns:a16="http://schemas.microsoft.com/office/drawing/2014/main" id="{E067AF5B-5BE9-A8A7-CC23-6FC04CC3B1DE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86" name="Line 51">
          <a:extLst>
            <a:ext uri="{FF2B5EF4-FFF2-40B4-BE49-F238E27FC236}">
              <a16:creationId xmlns:a16="http://schemas.microsoft.com/office/drawing/2014/main" id="{FE7CF1D0-D92D-6E06-E8EB-561B711AE568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87" name="Line 23">
          <a:extLst>
            <a:ext uri="{FF2B5EF4-FFF2-40B4-BE49-F238E27FC236}">
              <a16:creationId xmlns:a16="http://schemas.microsoft.com/office/drawing/2014/main" id="{E2694616-15DD-DD29-1BE8-A6210AB5C130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88" name="Line 42">
          <a:extLst>
            <a:ext uri="{FF2B5EF4-FFF2-40B4-BE49-F238E27FC236}">
              <a16:creationId xmlns:a16="http://schemas.microsoft.com/office/drawing/2014/main" id="{70F47BE6-6861-9720-4ECA-DE3218D67A40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89" name="Line 45">
          <a:extLst>
            <a:ext uri="{FF2B5EF4-FFF2-40B4-BE49-F238E27FC236}">
              <a16:creationId xmlns:a16="http://schemas.microsoft.com/office/drawing/2014/main" id="{8C6385E5-38A1-C0B9-E8FE-82581A36E6C2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90" name="Line 50">
          <a:extLst>
            <a:ext uri="{FF2B5EF4-FFF2-40B4-BE49-F238E27FC236}">
              <a16:creationId xmlns:a16="http://schemas.microsoft.com/office/drawing/2014/main" id="{3B54CFDC-DACF-DDE8-BAAD-B709DB9166B1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91" name="Line 51">
          <a:extLst>
            <a:ext uri="{FF2B5EF4-FFF2-40B4-BE49-F238E27FC236}">
              <a16:creationId xmlns:a16="http://schemas.microsoft.com/office/drawing/2014/main" id="{D434FB02-6AC1-BE02-A1AF-0CDAF6728D1E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92" name="Line 23">
          <a:extLst>
            <a:ext uri="{FF2B5EF4-FFF2-40B4-BE49-F238E27FC236}">
              <a16:creationId xmlns:a16="http://schemas.microsoft.com/office/drawing/2014/main" id="{536A2434-11EF-9AC1-D1C0-83DE77ED81B9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93" name="Line 42">
          <a:extLst>
            <a:ext uri="{FF2B5EF4-FFF2-40B4-BE49-F238E27FC236}">
              <a16:creationId xmlns:a16="http://schemas.microsoft.com/office/drawing/2014/main" id="{A918205F-66C4-C4F5-382A-21B1EA9D01BE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94" name="Line 45">
          <a:extLst>
            <a:ext uri="{FF2B5EF4-FFF2-40B4-BE49-F238E27FC236}">
              <a16:creationId xmlns:a16="http://schemas.microsoft.com/office/drawing/2014/main" id="{61F96B09-2F8F-895C-B9CC-3BC9258BEE94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95" name="Line 50">
          <a:extLst>
            <a:ext uri="{FF2B5EF4-FFF2-40B4-BE49-F238E27FC236}">
              <a16:creationId xmlns:a16="http://schemas.microsoft.com/office/drawing/2014/main" id="{76E371B5-ABD1-70D9-4742-83B15BC08AEF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96" name="Line 51">
          <a:extLst>
            <a:ext uri="{FF2B5EF4-FFF2-40B4-BE49-F238E27FC236}">
              <a16:creationId xmlns:a16="http://schemas.microsoft.com/office/drawing/2014/main" id="{DE4D2B20-FF3D-B175-FF40-EEC9DBBCF4C3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97" name="Line 23">
          <a:extLst>
            <a:ext uri="{FF2B5EF4-FFF2-40B4-BE49-F238E27FC236}">
              <a16:creationId xmlns:a16="http://schemas.microsoft.com/office/drawing/2014/main" id="{E6D1D9AA-3CDF-B9EF-DF35-B7AFA72B9BED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98" name="Line 42">
          <a:extLst>
            <a:ext uri="{FF2B5EF4-FFF2-40B4-BE49-F238E27FC236}">
              <a16:creationId xmlns:a16="http://schemas.microsoft.com/office/drawing/2014/main" id="{119909F8-F9B1-71B3-AABC-C29D9E3C7135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899" name="Line 45">
          <a:extLst>
            <a:ext uri="{FF2B5EF4-FFF2-40B4-BE49-F238E27FC236}">
              <a16:creationId xmlns:a16="http://schemas.microsoft.com/office/drawing/2014/main" id="{EF5B31C0-B851-BBC5-1D6F-E7ACD38FBAD1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00" name="Line 50">
          <a:extLst>
            <a:ext uri="{FF2B5EF4-FFF2-40B4-BE49-F238E27FC236}">
              <a16:creationId xmlns:a16="http://schemas.microsoft.com/office/drawing/2014/main" id="{9F2EAD1B-D561-F38F-8061-5884DEDA3E78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01" name="Line 51">
          <a:extLst>
            <a:ext uri="{FF2B5EF4-FFF2-40B4-BE49-F238E27FC236}">
              <a16:creationId xmlns:a16="http://schemas.microsoft.com/office/drawing/2014/main" id="{14E3E03B-93A4-D24F-BE65-D653D2FFA095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02" name="Line 23">
          <a:extLst>
            <a:ext uri="{FF2B5EF4-FFF2-40B4-BE49-F238E27FC236}">
              <a16:creationId xmlns:a16="http://schemas.microsoft.com/office/drawing/2014/main" id="{2758A60A-912F-D9FD-D987-38F3B58AC009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03" name="Line 42">
          <a:extLst>
            <a:ext uri="{FF2B5EF4-FFF2-40B4-BE49-F238E27FC236}">
              <a16:creationId xmlns:a16="http://schemas.microsoft.com/office/drawing/2014/main" id="{5ECCB679-ACC5-E0FF-E479-F1F2A61BA201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04" name="Line 45">
          <a:extLst>
            <a:ext uri="{FF2B5EF4-FFF2-40B4-BE49-F238E27FC236}">
              <a16:creationId xmlns:a16="http://schemas.microsoft.com/office/drawing/2014/main" id="{6E931566-2E9D-99AE-AA2D-654E6AE0C0F1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05" name="Line 50">
          <a:extLst>
            <a:ext uri="{FF2B5EF4-FFF2-40B4-BE49-F238E27FC236}">
              <a16:creationId xmlns:a16="http://schemas.microsoft.com/office/drawing/2014/main" id="{D6F888D0-EFAE-6F5E-A2DF-2AFAB538FB71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06" name="Line 51">
          <a:extLst>
            <a:ext uri="{FF2B5EF4-FFF2-40B4-BE49-F238E27FC236}">
              <a16:creationId xmlns:a16="http://schemas.microsoft.com/office/drawing/2014/main" id="{DA9E1A0B-9DD8-B93C-63C7-6034A94DD9C4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07" name="Line 23">
          <a:extLst>
            <a:ext uri="{FF2B5EF4-FFF2-40B4-BE49-F238E27FC236}">
              <a16:creationId xmlns:a16="http://schemas.microsoft.com/office/drawing/2014/main" id="{F5D1264D-5313-99D3-1B1F-0A375D4D240C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08" name="Line 42">
          <a:extLst>
            <a:ext uri="{FF2B5EF4-FFF2-40B4-BE49-F238E27FC236}">
              <a16:creationId xmlns:a16="http://schemas.microsoft.com/office/drawing/2014/main" id="{D3071CFA-25A4-057D-4940-F1D05A6F3AB2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09" name="Line 45">
          <a:extLst>
            <a:ext uri="{FF2B5EF4-FFF2-40B4-BE49-F238E27FC236}">
              <a16:creationId xmlns:a16="http://schemas.microsoft.com/office/drawing/2014/main" id="{C7FC5AF3-CB7A-4254-10A2-CAB268B2D4D2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10" name="Line 50">
          <a:extLst>
            <a:ext uri="{FF2B5EF4-FFF2-40B4-BE49-F238E27FC236}">
              <a16:creationId xmlns:a16="http://schemas.microsoft.com/office/drawing/2014/main" id="{10191C1A-4AD7-9B48-AD70-FC7E495A13DB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11" name="Line 51">
          <a:extLst>
            <a:ext uri="{FF2B5EF4-FFF2-40B4-BE49-F238E27FC236}">
              <a16:creationId xmlns:a16="http://schemas.microsoft.com/office/drawing/2014/main" id="{465199E0-46B6-D62E-BE6E-B724C87A1122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12" name="Line 23">
          <a:extLst>
            <a:ext uri="{FF2B5EF4-FFF2-40B4-BE49-F238E27FC236}">
              <a16:creationId xmlns:a16="http://schemas.microsoft.com/office/drawing/2014/main" id="{5C20D185-1F7E-DAE6-1EE7-A09BF297507D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13" name="Line 42">
          <a:extLst>
            <a:ext uri="{FF2B5EF4-FFF2-40B4-BE49-F238E27FC236}">
              <a16:creationId xmlns:a16="http://schemas.microsoft.com/office/drawing/2014/main" id="{A9B98007-01D7-BF1A-5579-3CC0800DF76F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14" name="Line 45">
          <a:extLst>
            <a:ext uri="{FF2B5EF4-FFF2-40B4-BE49-F238E27FC236}">
              <a16:creationId xmlns:a16="http://schemas.microsoft.com/office/drawing/2014/main" id="{2E2FA5F3-5942-EBA6-7D34-D5E418BB28E8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15" name="Line 50">
          <a:extLst>
            <a:ext uri="{FF2B5EF4-FFF2-40B4-BE49-F238E27FC236}">
              <a16:creationId xmlns:a16="http://schemas.microsoft.com/office/drawing/2014/main" id="{7D4893EB-8FE8-BE1E-3786-AD6357099610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25</xdr:row>
      <xdr:rowOff>0</xdr:rowOff>
    </xdr:from>
    <xdr:to>
      <xdr:col>17</xdr:col>
      <xdr:colOff>9525</xdr:colOff>
      <xdr:row>25</xdr:row>
      <xdr:rowOff>0</xdr:rowOff>
    </xdr:to>
    <xdr:sp macro="" textlink="">
      <xdr:nvSpPr>
        <xdr:cNvPr id="1250916" name="Line 51">
          <a:extLst>
            <a:ext uri="{FF2B5EF4-FFF2-40B4-BE49-F238E27FC236}">
              <a16:creationId xmlns:a16="http://schemas.microsoft.com/office/drawing/2014/main" id="{15111670-6EBC-18E1-B9F2-47B16E08A91C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17" name="Line 22">
          <a:extLst>
            <a:ext uri="{FF2B5EF4-FFF2-40B4-BE49-F238E27FC236}">
              <a16:creationId xmlns:a16="http://schemas.microsoft.com/office/drawing/2014/main" id="{EF126AA4-1F36-3323-827F-69461450D7A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18" name="Line 33">
          <a:extLst>
            <a:ext uri="{FF2B5EF4-FFF2-40B4-BE49-F238E27FC236}">
              <a16:creationId xmlns:a16="http://schemas.microsoft.com/office/drawing/2014/main" id="{408AA2EA-6648-DD5E-DA2B-CE2A08076FAD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19" name="Line 48">
          <a:extLst>
            <a:ext uri="{FF2B5EF4-FFF2-40B4-BE49-F238E27FC236}">
              <a16:creationId xmlns:a16="http://schemas.microsoft.com/office/drawing/2014/main" id="{B971C970-C84F-0D0A-DAB1-02188015555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20" name="Line 49">
          <a:extLst>
            <a:ext uri="{FF2B5EF4-FFF2-40B4-BE49-F238E27FC236}">
              <a16:creationId xmlns:a16="http://schemas.microsoft.com/office/drawing/2014/main" id="{87A92DA5-5B7D-3752-B2B3-BB41D00DCA0D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21" name="Line 22">
          <a:extLst>
            <a:ext uri="{FF2B5EF4-FFF2-40B4-BE49-F238E27FC236}">
              <a16:creationId xmlns:a16="http://schemas.microsoft.com/office/drawing/2014/main" id="{C7E2186A-6ADB-B23F-FFF1-5A100B6B0ABD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22" name="Line 33">
          <a:extLst>
            <a:ext uri="{FF2B5EF4-FFF2-40B4-BE49-F238E27FC236}">
              <a16:creationId xmlns:a16="http://schemas.microsoft.com/office/drawing/2014/main" id="{38D224C1-DDCF-FA31-23DD-F22B1B12A9F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23" name="Line 48">
          <a:extLst>
            <a:ext uri="{FF2B5EF4-FFF2-40B4-BE49-F238E27FC236}">
              <a16:creationId xmlns:a16="http://schemas.microsoft.com/office/drawing/2014/main" id="{9457EA5F-C857-174F-D365-EB044CB6775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24" name="Line 49">
          <a:extLst>
            <a:ext uri="{FF2B5EF4-FFF2-40B4-BE49-F238E27FC236}">
              <a16:creationId xmlns:a16="http://schemas.microsoft.com/office/drawing/2014/main" id="{DFB676CD-3E7F-BA24-A836-A91B7027E1C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25" name="Line 22">
          <a:extLst>
            <a:ext uri="{FF2B5EF4-FFF2-40B4-BE49-F238E27FC236}">
              <a16:creationId xmlns:a16="http://schemas.microsoft.com/office/drawing/2014/main" id="{ABFC2A52-BDD7-C33E-2409-B6ECCF2B6F93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26" name="Line 33">
          <a:extLst>
            <a:ext uri="{FF2B5EF4-FFF2-40B4-BE49-F238E27FC236}">
              <a16:creationId xmlns:a16="http://schemas.microsoft.com/office/drawing/2014/main" id="{956B2162-41D1-6A69-983A-B18DD7D7337B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27" name="Line 48">
          <a:extLst>
            <a:ext uri="{FF2B5EF4-FFF2-40B4-BE49-F238E27FC236}">
              <a16:creationId xmlns:a16="http://schemas.microsoft.com/office/drawing/2014/main" id="{54B1AE76-EA15-7858-C7F0-125E9D4B611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28" name="Line 49">
          <a:extLst>
            <a:ext uri="{FF2B5EF4-FFF2-40B4-BE49-F238E27FC236}">
              <a16:creationId xmlns:a16="http://schemas.microsoft.com/office/drawing/2014/main" id="{3B27FDA6-B5C5-98E0-25AE-326F959A13C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29" name="Line 22">
          <a:extLst>
            <a:ext uri="{FF2B5EF4-FFF2-40B4-BE49-F238E27FC236}">
              <a16:creationId xmlns:a16="http://schemas.microsoft.com/office/drawing/2014/main" id="{834ACF7F-734E-B766-6491-563FAB52E01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30" name="Line 33">
          <a:extLst>
            <a:ext uri="{FF2B5EF4-FFF2-40B4-BE49-F238E27FC236}">
              <a16:creationId xmlns:a16="http://schemas.microsoft.com/office/drawing/2014/main" id="{3E608FDA-40A6-34C4-3AFE-00648ED22B0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31" name="Line 48">
          <a:extLst>
            <a:ext uri="{FF2B5EF4-FFF2-40B4-BE49-F238E27FC236}">
              <a16:creationId xmlns:a16="http://schemas.microsoft.com/office/drawing/2014/main" id="{9F4B98A3-762F-DF82-67C4-3FF29CE8271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32" name="Line 49">
          <a:extLst>
            <a:ext uri="{FF2B5EF4-FFF2-40B4-BE49-F238E27FC236}">
              <a16:creationId xmlns:a16="http://schemas.microsoft.com/office/drawing/2014/main" id="{DA501421-F528-3519-07B4-1F3ACABE3B53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33" name="Line 22">
          <a:extLst>
            <a:ext uri="{FF2B5EF4-FFF2-40B4-BE49-F238E27FC236}">
              <a16:creationId xmlns:a16="http://schemas.microsoft.com/office/drawing/2014/main" id="{798A060A-3998-D57B-796A-778B1C49CA87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34" name="Line 33">
          <a:extLst>
            <a:ext uri="{FF2B5EF4-FFF2-40B4-BE49-F238E27FC236}">
              <a16:creationId xmlns:a16="http://schemas.microsoft.com/office/drawing/2014/main" id="{58C7EC2E-F914-0494-8115-2F9B1CF91B9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35" name="Line 48">
          <a:extLst>
            <a:ext uri="{FF2B5EF4-FFF2-40B4-BE49-F238E27FC236}">
              <a16:creationId xmlns:a16="http://schemas.microsoft.com/office/drawing/2014/main" id="{0989835C-10B2-BB96-F7F3-7409D6AD27B2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36" name="Line 49">
          <a:extLst>
            <a:ext uri="{FF2B5EF4-FFF2-40B4-BE49-F238E27FC236}">
              <a16:creationId xmlns:a16="http://schemas.microsoft.com/office/drawing/2014/main" id="{A8F439DF-E100-989F-7156-ADF8DF9E20C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37" name="Line 22">
          <a:extLst>
            <a:ext uri="{FF2B5EF4-FFF2-40B4-BE49-F238E27FC236}">
              <a16:creationId xmlns:a16="http://schemas.microsoft.com/office/drawing/2014/main" id="{F798209A-FBB7-810E-D176-87C5DFC6B80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38" name="Line 33">
          <a:extLst>
            <a:ext uri="{FF2B5EF4-FFF2-40B4-BE49-F238E27FC236}">
              <a16:creationId xmlns:a16="http://schemas.microsoft.com/office/drawing/2014/main" id="{4F4DD00B-38F9-FDA4-493B-3082C8E5786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39" name="Line 48">
          <a:extLst>
            <a:ext uri="{FF2B5EF4-FFF2-40B4-BE49-F238E27FC236}">
              <a16:creationId xmlns:a16="http://schemas.microsoft.com/office/drawing/2014/main" id="{158A25B0-121E-6E87-4338-9C385A3285E6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40" name="Line 49">
          <a:extLst>
            <a:ext uri="{FF2B5EF4-FFF2-40B4-BE49-F238E27FC236}">
              <a16:creationId xmlns:a16="http://schemas.microsoft.com/office/drawing/2014/main" id="{41BE9796-7DC1-EBC0-DCFF-D9A9C18BC5C2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41" name="Line 22">
          <a:extLst>
            <a:ext uri="{FF2B5EF4-FFF2-40B4-BE49-F238E27FC236}">
              <a16:creationId xmlns:a16="http://schemas.microsoft.com/office/drawing/2014/main" id="{AE1EFE37-A3EA-7B09-330C-7BDAFF51346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42" name="Line 33">
          <a:extLst>
            <a:ext uri="{FF2B5EF4-FFF2-40B4-BE49-F238E27FC236}">
              <a16:creationId xmlns:a16="http://schemas.microsoft.com/office/drawing/2014/main" id="{DAAC05DE-EDE8-A6C6-EFDF-6716AEC1F713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43" name="Line 48">
          <a:extLst>
            <a:ext uri="{FF2B5EF4-FFF2-40B4-BE49-F238E27FC236}">
              <a16:creationId xmlns:a16="http://schemas.microsoft.com/office/drawing/2014/main" id="{F3CD47B4-CC9C-25C9-7BE3-F4F1AFE1267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44" name="Line 49">
          <a:extLst>
            <a:ext uri="{FF2B5EF4-FFF2-40B4-BE49-F238E27FC236}">
              <a16:creationId xmlns:a16="http://schemas.microsoft.com/office/drawing/2014/main" id="{40EACB13-FC29-2AC0-8B28-8702DD0AE2C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45" name="Line 22">
          <a:extLst>
            <a:ext uri="{FF2B5EF4-FFF2-40B4-BE49-F238E27FC236}">
              <a16:creationId xmlns:a16="http://schemas.microsoft.com/office/drawing/2014/main" id="{56C4C5F0-7CFB-1DD8-31A0-0280F1C4F2F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46" name="Line 33">
          <a:extLst>
            <a:ext uri="{FF2B5EF4-FFF2-40B4-BE49-F238E27FC236}">
              <a16:creationId xmlns:a16="http://schemas.microsoft.com/office/drawing/2014/main" id="{ECD6EC23-5398-8E84-429A-38197AAFA10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47" name="Line 48">
          <a:extLst>
            <a:ext uri="{FF2B5EF4-FFF2-40B4-BE49-F238E27FC236}">
              <a16:creationId xmlns:a16="http://schemas.microsoft.com/office/drawing/2014/main" id="{3654705C-BAC5-347C-D95B-B2354BAC970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48" name="Line 49">
          <a:extLst>
            <a:ext uri="{FF2B5EF4-FFF2-40B4-BE49-F238E27FC236}">
              <a16:creationId xmlns:a16="http://schemas.microsoft.com/office/drawing/2014/main" id="{9C0E724D-F3AD-6601-62CD-D75F0E2AB15D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49" name="Line 22">
          <a:extLst>
            <a:ext uri="{FF2B5EF4-FFF2-40B4-BE49-F238E27FC236}">
              <a16:creationId xmlns:a16="http://schemas.microsoft.com/office/drawing/2014/main" id="{4258FDB6-4233-E9C3-6A7E-1359D3D57F43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50" name="Line 33">
          <a:extLst>
            <a:ext uri="{FF2B5EF4-FFF2-40B4-BE49-F238E27FC236}">
              <a16:creationId xmlns:a16="http://schemas.microsoft.com/office/drawing/2014/main" id="{277366C5-CB7C-4FB3-814D-0BF00710A5C4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51" name="Line 48">
          <a:extLst>
            <a:ext uri="{FF2B5EF4-FFF2-40B4-BE49-F238E27FC236}">
              <a16:creationId xmlns:a16="http://schemas.microsoft.com/office/drawing/2014/main" id="{2861EC2D-9719-A19D-064E-B7B0D2708EDA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52" name="Line 49">
          <a:extLst>
            <a:ext uri="{FF2B5EF4-FFF2-40B4-BE49-F238E27FC236}">
              <a16:creationId xmlns:a16="http://schemas.microsoft.com/office/drawing/2014/main" id="{53E0F3C9-341B-7F17-AE0B-FA2D7823FB1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53" name="Line 22">
          <a:extLst>
            <a:ext uri="{FF2B5EF4-FFF2-40B4-BE49-F238E27FC236}">
              <a16:creationId xmlns:a16="http://schemas.microsoft.com/office/drawing/2014/main" id="{4578699A-BADE-A1EE-9B6E-012C4A33743C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54" name="Line 33">
          <a:extLst>
            <a:ext uri="{FF2B5EF4-FFF2-40B4-BE49-F238E27FC236}">
              <a16:creationId xmlns:a16="http://schemas.microsoft.com/office/drawing/2014/main" id="{3F08A53D-482D-B1B1-86E6-B90DF603EE9F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55" name="Line 48">
          <a:extLst>
            <a:ext uri="{FF2B5EF4-FFF2-40B4-BE49-F238E27FC236}">
              <a16:creationId xmlns:a16="http://schemas.microsoft.com/office/drawing/2014/main" id="{F657D065-6958-B6A3-E3F9-6509F0810F82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28</xdr:row>
      <xdr:rowOff>0</xdr:rowOff>
    </xdr:from>
    <xdr:to>
      <xdr:col>19</xdr:col>
      <xdr:colOff>9525</xdr:colOff>
      <xdr:row>28</xdr:row>
      <xdr:rowOff>0</xdr:rowOff>
    </xdr:to>
    <xdr:sp macro="" textlink="">
      <xdr:nvSpPr>
        <xdr:cNvPr id="1250956" name="Line 49">
          <a:extLst>
            <a:ext uri="{FF2B5EF4-FFF2-40B4-BE49-F238E27FC236}">
              <a16:creationId xmlns:a16="http://schemas.microsoft.com/office/drawing/2014/main" id="{6197C722-E3B8-47F7-C569-C622548050B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57" name="Line 22">
          <a:extLst>
            <a:ext uri="{FF2B5EF4-FFF2-40B4-BE49-F238E27FC236}">
              <a16:creationId xmlns:a16="http://schemas.microsoft.com/office/drawing/2014/main" id="{E6A20B96-682A-867E-DB4B-B8C5F07995DD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58" name="Line 33">
          <a:extLst>
            <a:ext uri="{FF2B5EF4-FFF2-40B4-BE49-F238E27FC236}">
              <a16:creationId xmlns:a16="http://schemas.microsoft.com/office/drawing/2014/main" id="{006ACD61-3EBC-CF48-8B89-D55F89CAE7E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59" name="Line 48">
          <a:extLst>
            <a:ext uri="{FF2B5EF4-FFF2-40B4-BE49-F238E27FC236}">
              <a16:creationId xmlns:a16="http://schemas.microsoft.com/office/drawing/2014/main" id="{D5BED8F4-AC66-B604-F4FE-5B693CFBB9EE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60" name="Line 49">
          <a:extLst>
            <a:ext uri="{FF2B5EF4-FFF2-40B4-BE49-F238E27FC236}">
              <a16:creationId xmlns:a16="http://schemas.microsoft.com/office/drawing/2014/main" id="{17CAC1B2-3C6A-63E7-6CCE-BF0551837AA5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61" name="Line 22">
          <a:extLst>
            <a:ext uri="{FF2B5EF4-FFF2-40B4-BE49-F238E27FC236}">
              <a16:creationId xmlns:a16="http://schemas.microsoft.com/office/drawing/2014/main" id="{9B85D1E5-6BD8-22ED-A962-8105DB7EE30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62" name="Line 33">
          <a:extLst>
            <a:ext uri="{FF2B5EF4-FFF2-40B4-BE49-F238E27FC236}">
              <a16:creationId xmlns:a16="http://schemas.microsoft.com/office/drawing/2014/main" id="{A4ACAE29-E97E-9CA1-8E23-C70B3872DEE8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63" name="Line 48">
          <a:extLst>
            <a:ext uri="{FF2B5EF4-FFF2-40B4-BE49-F238E27FC236}">
              <a16:creationId xmlns:a16="http://schemas.microsoft.com/office/drawing/2014/main" id="{AA2F4543-9509-4094-0C6F-BCBAB9EEBB5C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64" name="Line 49">
          <a:extLst>
            <a:ext uri="{FF2B5EF4-FFF2-40B4-BE49-F238E27FC236}">
              <a16:creationId xmlns:a16="http://schemas.microsoft.com/office/drawing/2014/main" id="{E4A73A9F-BDFD-C33F-9AB1-46FE335586FB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65" name="Line 22">
          <a:extLst>
            <a:ext uri="{FF2B5EF4-FFF2-40B4-BE49-F238E27FC236}">
              <a16:creationId xmlns:a16="http://schemas.microsoft.com/office/drawing/2014/main" id="{700DC4C1-1A6D-6188-9A7E-6E5118398FD0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66" name="Line 33">
          <a:extLst>
            <a:ext uri="{FF2B5EF4-FFF2-40B4-BE49-F238E27FC236}">
              <a16:creationId xmlns:a16="http://schemas.microsoft.com/office/drawing/2014/main" id="{98042112-9672-58A5-1CCF-9BCCA643C0CD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67" name="Line 48">
          <a:extLst>
            <a:ext uri="{FF2B5EF4-FFF2-40B4-BE49-F238E27FC236}">
              <a16:creationId xmlns:a16="http://schemas.microsoft.com/office/drawing/2014/main" id="{5F59BFDF-2965-9E41-AF1D-95ACE89A895B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68" name="Line 49">
          <a:extLst>
            <a:ext uri="{FF2B5EF4-FFF2-40B4-BE49-F238E27FC236}">
              <a16:creationId xmlns:a16="http://schemas.microsoft.com/office/drawing/2014/main" id="{B037A7FB-A0FA-28D3-637A-4E007B3AEBC1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69" name="Line 22">
          <a:extLst>
            <a:ext uri="{FF2B5EF4-FFF2-40B4-BE49-F238E27FC236}">
              <a16:creationId xmlns:a16="http://schemas.microsoft.com/office/drawing/2014/main" id="{A941FC4B-AEE4-9916-E162-04489A5AC8E9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70" name="Line 33">
          <a:extLst>
            <a:ext uri="{FF2B5EF4-FFF2-40B4-BE49-F238E27FC236}">
              <a16:creationId xmlns:a16="http://schemas.microsoft.com/office/drawing/2014/main" id="{17243E99-0869-A2D3-B651-16C1907F73A2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71" name="Line 48">
          <a:extLst>
            <a:ext uri="{FF2B5EF4-FFF2-40B4-BE49-F238E27FC236}">
              <a16:creationId xmlns:a16="http://schemas.microsoft.com/office/drawing/2014/main" id="{67889F80-1992-DEFC-73BE-F5D9749DA93D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28</xdr:row>
      <xdr:rowOff>0</xdr:rowOff>
    </xdr:from>
    <xdr:to>
      <xdr:col>18</xdr:col>
      <xdr:colOff>9525</xdr:colOff>
      <xdr:row>28</xdr:row>
      <xdr:rowOff>0</xdr:rowOff>
    </xdr:to>
    <xdr:sp macro="" textlink="">
      <xdr:nvSpPr>
        <xdr:cNvPr id="1250972" name="Line 49">
          <a:extLst>
            <a:ext uri="{FF2B5EF4-FFF2-40B4-BE49-F238E27FC236}">
              <a16:creationId xmlns:a16="http://schemas.microsoft.com/office/drawing/2014/main" id="{FFB0FBB0-B2C8-5D92-6851-A35D89447BFC}"/>
            </a:ext>
          </a:extLst>
        </xdr:cNvPr>
        <xdr:cNvSpPr>
          <a:spLocks noChangeShapeType="1"/>
        </xdr:cNvSpPr>
      </xdr:nvSpPr>
      <xdr:spPr bwMode="auto">
        <a:xfrm>
          <a:off x="8524875" y="586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73" name="Line 23">
          <a:extLst>
            <a:ext uri="{FF2B5EF4-FFF2-40B4-BE49-F238E27FC236}">
              <a16:creationId xmlns:a16="http://schemas.microsoft.com/office/drawing/2014/main" id="{D4BEEE2F-1657-2AEB-919C-18D005AF831E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74" name="Line 42">
          <a:extLst>
            <a:ext uri="{FF2B5EF4-FFF2-40B4-BE49-F238E27FC236}">
              <a16:creationId xmlns:a16="http://schemas.microsoft.com/office/drawing/2014/main" id="{9195EA1C-DF7F-8604-10A7-F91EE9952410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75" name="Line 45">
          <a:extLst>
            <a:ext uri="{FF2B5EF4-FFF2-40B4-BE49-F238E27FC236}">
              <a16:creationId xmlns:a16="http://schemas.microsoft.com/office/drawing/2014/main" id="{C484F00A-19BB-8FB9-493A-0DAE58A82E1B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76" name="Line 50">
          <a:extLst>
            <a:ext uri="{FF2B5EF4-FFF2-40B4-BE49-F238E27FC236}">
              <a16:creationId xmlns:a16="http://schemas.microsoft.com/office/drawing/2014/main" id="{D2255019-F21A-0D57-106D-E0C1B9D886BF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77" name="Line 51">
          <a:extLst>
            <a:ext uri="{FF2B5EF4-FFF2-40B4-BE49-F238E27FC236}">
              <a16:creationId xmlns:a16="http://schemas.microsoft.com/office/drawing/2014/main" id="{B99D7EA3-2C11-C0B3-5D92-E5CBF39AF2CA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78" name="Line 23">
          <a:extLst>
            <a:ext uri="{FF2B5EF4-FFF2-40B4-BE49-F238E27FC236}">
              <a16:creationId xmlns:a16="http://schemas.microsoft.com/office/drawing/2014/main" id="{8752BE6D-7A0F-EB13-2732-B851781E88DC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79" name="Line 42">
          <a:extLst>
            <a:ext uri="{FF2B5EF4-FFF2-40B4-BE49-F238E27FC236}">
              <a16:creationId xmlns:a16="http://schemas.microsoft.com/office/drawing/2014/main" id="{4F3363D1-B5A8-31F3-EF3D-6F120381FBA5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80" name="Line 45">
          <a:extLst>
            <a:ext uri="{FF2B5EF4-FFF2-40B4-BE49-F238E27FC236}">
              <a16:creationId xmlns:a16="http://schemas.microsoft.com/office/drawing/2014/main" id="{9E88513F-855A-E76A-35AB-E8A75EC2B60B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81" name="Line 50">
          <a:extLst>
            <a:ext uri="{FF2B5EF4-FFF2-40B4-BE49-F238E27FC236}">
              <a16:creationId xmlns:a16="http://schemas.microsoft.com/office/drawing/2014/main" id="{0D53DB51-9021-81F6-DF86-6327AD25A080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82" name="Line 51">
          <a:extLst>
            <a:ext uri="{FF2B5EF4-FFF2-40B4-BE49-F238E27FC236}">
              <a16:creationId xmlns:a16="http://schemas.microsoft.com/office/drawing/2014/main" id="{B515F0D4-DD55-7FF2-AA80-B1625DD871AF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83" name="Line 23">
          <a:extLst>
            <a:ext uri="{FF2B5EF4-FFF2-40B4-BE49-F238E27FC236}">
              <a16:creationId xmlns:a16="http://schemas.microsoft.com/office/drawing/2014/main" id="{3FBB74AB-EFBA-23CC-B73E-DCD9DC9E03AE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84" name="Line 42">
          <a:extLst>
            <a:ext uri="{FF2B5EF4-FFF2-40B4-BE49-F238E27FC236}">
              <a16:creationId xmlns:a16="http://schemas.microsoft.com/office/drawing/2014/main" id="{58FE6B7B-3330-A3A7-B015-7BCB287E8635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85" name="Line 45">
          <a:extLst>
            <a:ext uri="{FF2B5EF4-FFF2-40B4-BE49-F238E27FC236}">
              <a16:creationId xmlns:a16="http://schemas.microsoft.com/office/drawing/2014/main" id="{53FB31A6-E2EC-CD6B-E25C-29E7C09CBDE2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86" name="Line 50">
          <a:extLst>
            <a:ext uri="{FF2B5EF4-FFF2-40B4-BE49-F238E27FC236}">
              <a16:creationId xmlns:a16="http://schemas.microsoft.com/office/drawing/2014/main" id="{B8B9886F-9CA4-630E-96DF-0EE434304540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87" name="Line 51">
          <a:extLst>
            <a:ext uri="{FF2B5EF4-FFF2-40B4-BE49-F238E27FC236}">
              <a16:creationId xmlns:a16="http://schemas.microsoft.com/office/drawing/2014/main" id="{C5AA0C3D-6530-6BCF-321C-16E1F6C236E0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88" name="Line 23">
          <a:extLst>
            <a:ext uri="{FF2B5EF4-FFF2-40B4-BE49-F238E27FC236}">
              <a16:creationId xmlns:a16="http://schemas.microsoft.com/office/drawing/2014/main" id="{4EB9E37B-FA8B-4844-572C-EDFA5F05769D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89" name="Line 42">
          <a:extLst>
            <a:ext uri="{FF2B5EF4-FFF2-40B4-BE49-F238E27FC236}">
              <a16:creationId xmlns:a16="http://schemas.microsoft.com/office/drawing/2014/main" id="{81024455-ED5B-27EA-2BFF-789F7357E236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90" name="Line 45">
          <a:extLst>
            <a:ext uri="{FF2B5EF4-FFF2-40B4-BE49-F238E27FC236}">
              <a16:creationId xmlns:a16="http://schemas.microsoft.com/office/drawing/2014/main" id="{DB78DC5D-B3F2-8A4E-45E3-792D99AC1874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91" name="Line 50">
          <a:extLst>
            <a:ext uri="{FF2B5EF4-FFF2-40B4-BE49-F238E27FC236}">
              <a16:creationId xmlns:a16="http://schemas.microsoft.com/office/drawing/2014/main" id="{D58D0E1E-0A3D-D62A-1CAF-F26E95527C44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92" name="Line 51">
          <a:extLst>
            <a:ext uri="{FF2B5EF4-FFF2-40B4-BE49-F238E27FC236}">
              <a16:creationId xmlns:a16="http://schemas.microsoft.com/office/drawing/2014/main" id="{F2A9349B-FF8F-C058-4490-0CF52E803597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93" name="Line 23">
          <a:extLst>
            <a:ext uri="{FF2B5EF4-FFF2-40B4-BE49-F238E27FC236}">
              <a16:creationId xmlns:a16="http://schemas.microsoft.com/office/drawing/2014/main" id="{72A6650E-F701-6FD3-1EC4-89FD94E655AE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94" name="Line 42">
          <a:extLst>
            <a:ext uri="{FF2B5EF4-FFF2-40B4-BE49-F238E27FC236}">
              <a16:creationId xmlns:a16="http://schemas.microsoft.com/office/drawing/2014/main" id="{21E295ED-970A-F0E3-C311-82A90080B387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95" name="Line 45">
          <a:extLst>
            <a:ext uri="{FF2B5EF4-FFF2-40B4-BE49-F238E27FC236}">
              <a16:creationId xmlns:a16="http://schemas.microsoft.com/office/drawing/2014/main" id="{3B022D0D-F986-37C5-D152-B08956E09395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96" name="Line 50">
          <a:extLst>
            <a:ext uri="{FF2B5EF4-FFF2-40B4-BE49-F238E27FC236}">
              <a16:creationId xmlns:a16="http://schemas.microsoft.com/office/drawing/2014/main" id="{7170AC37-591B-DD8C-087E-C9EC7FD61192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97" name="Line 51">
          <a:extLst>
            <a:ext uri="{FF2B5EF4-FFF2-40B4-BE49-F238E27FC236}">
              <a16:creationId xmlns:a16="http://schemas.microsoft.com/office/drawing/2014/main" id="{51E5C85E-1796-CE05-D795-0603657FEA6C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98" name="Line 23">
          <a:extLst>
            <a:ext uri="{FF2B5EF4-FFF2-40B4-BE49-F238E27FC236}">
              <a16:creationId xmlns:a16="http://schemas.microsoft.com/office/drawing/2014/main" id="{141FAA70-F545-4C33-F972-A83EFE3BE567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0999" name="Line 42">
          <a:extLst>
            <a:ext uri="{FF2B5EF4-FFF2-40B4-BE49-F238E27FC236}">
              <a16:creationId xmlns:a16="http://schemas.microsoft.com/office/drawing/2014/main" id="{C1E10B50-0530-E149-1883-1D9D5B53B385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1000" name="Line 45">
          <a:extLst>
            <a:ext uri="{FF2B5EF4-FFF2-40B4-BE49-F238E27FC236}">
              <a16:creationId xmlns:a16="http://schemas.microsoft.com/office/drawing/2014/main" id="{4B071EFB-7E4C-1070-FB5E-CB8DD3095F1C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1001" name="Line 50">
          <a:extLst>
            <a:ext uri="{FF2B5EF4-FFF2-40B4-BE49-F238E27FC236}">
              <a16:creationId xmlns:a16="http://schemas.microsoft.com/office/drawing/2014/main" id="{6425A698-4EE7-72CF-F381-E918B29898AC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1002" name="Line 51">
          <a:extLst>
            <a:ext uri="{FF2B5EF4-FFF2-40B4-BE49-F238E27FC236}">
              <a16:creationId xmlns:a16="http://schemas.microsoft.com/office/drawing/2014/main" id="{37D26AD8-4B49-9463-E96E-9330EEC69F2D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1003" name="Line 23">
          <a:extLst>
            <a:ext uri="{FF2B5EF4-FFF2-40B4-BE49-F238E27FC236}">
              <a16:creationId xmlns:a16="http://schemas.microsoft.com/office/drawing/2014/main" id="{99392329-C3E1-E006-15A0-D56CA1C09749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1004" name="Line 42">
          <a:extLst>
            <a:ext uri="{FF2B5EF4-FFF2-40B4-BE49-F238E27FC236}">
              <a16:creationId xmlns:a16="http://schemas.microsoft.com/office/drawing/2014/main" id="{C2B22B37-DAB5-E5F5-75D8-8CFEDB975B94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1005" name="Line 45">
          <a:extLst>
            <a:ext uri="{FF2B5EF4-FFF2-40B4-BE49-F238E27FC236}">
              <a16:creationId xmlns:a16="http://schemas.microsoft.com/office/drawing/2014/main" id="{F242A3B6-5868-03E1-8333-1B54BDD4B3D3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1006" name="Line 50">
          <a:extLst>
            <a:ext uri="{FF2B5EF4-FFF2-40B4-BE49-F238E27FC236}">
              <a16:creationId xmlns:a16="http://schemas.microsoft.com/office/drawing/2014/main" id="{1B585CB7-1E4B-03FD-1DCD-28384ACC5040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25</xdr:row>
      <xdr:rowOff>0</xdr:rowOff>
    </xdr:from>
    <xdr:to>
      <xdr:col>18</xdr:col>
      <xdr:colOff>9525</xdr:colOff>
      <xdr:row>25</xdr:row>
      <xdr:rowOff>0</xdr:rowOff>
    </xdr:to>
    <xdr:sp macro="" textlink="">
      <xdr:nvSpPr>
        <xdr:cNvPr id="1251007" name="Line 51">
          <a:extLst>
            <a:ext uri="{FF2B5EF4-FFF2-40B4-BE49-F238E27FC236}">
              <a16:creationId xmlns:a16="http://schemas.microsoft.com/office/drawing/2014/main" id="{B98A3F48-5CFD-7EB8-C86A-D3BFAB830D68}"/>
            </a:ext>
          </a:extLst>
        </xdr:cNvPr>
        <xdr:cNvSpPr>
          <a:spLocks noChangeShapeType="1"/>
        </xdr:cNvSpPr>
      </xdr:nvSpPr>
      <xdr:spPr bwMode="auto">
        <a:xfrm>
          <a:off x="8524875" y="523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771525</xdr:colOff>
      <xdr:row>306</xdr:row>
      <xdr:rowOff>152400</xdr:rowOff>
    </xdr:from>
    <xdr:to>
      <xdr:col>0</xdr:col>
      <xdr:colOff>8201025</xdr:colOff>
      <xdr:row>315</xdr:row>
      <xdr:rowOff>257175</xdr:rowOff>
    </xdr:to>
    <xdr:pic>
      <xdr:nvPicPr>
        <xdr:cNvPr id="12140" name="그림 1">
          <a:extLst>
            <a:ext uri="{FF2B5EF4-FFF2-40B4-BE49-F238E27FC236}">
              <a16:creationId xmlns:a16="http://schemas.microsoft.com/office/drawing/2014/main" id="{0A0DCBEB-89D6-7A34-0941-6CB72BA62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7079"/>
        <a:stretch>
          <a:fillRect/>
        </a:stretch>
      </xdr:blipFill>
      <xdr:spPr bwMode="auto">
        <a:xfrm>
          <a:off x="771525" y="84353400"/>
          <a:ext cx="742950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895350</xdr:colOff>
      <xdr:row>318</xdr:row>
      <xdr:rowOff>19050</xdr:rowOff>
    </xdr:from>
    <xdr:to>
      <xdr:col>0</xdr:col>
      <xdr:colOff>8229600</xdr:colOff>
      <xdr:row>330</xdr:row>
      <xdr:rowOff>123825</xdr:rowOff>
    </xdr:to>
    <xdr:pic>
      <xdr:nvPicPr>
        <xdr:cNvPr id="12141" name="그림 4">
          <a:extLst>
            <a:ext uri="{FF2B5EF4-FFF2-40B4-BE49-F238E27FC236}">
              <a16:creationId xmlns:a16="http://schemas.microsoft.com/office/drawing/2014/main" id="{C377C9FB-4F5E-6DF3-BD88-9DDC5A5B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2624"/>
        <a:stretch>
          <a:fillRect/>
        </a:stretch>
      </xdr:blipFill>
      <xdr:spPr bwMode="auto">
        <a:xfrm>
          <a:off x="895350" y="87877650"/>
          <a:ext cx="73342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10</xdr:col>
      <xdr:colOff>97491</xdr:colOff>
      <xdr:row>0</xdr:row>
      <xdr:rowOff>285750</xdr:rowOff>
    </xdr:to>
    <xdr:sp macro="[0]!출력1" textlink="">
      <xdr:nvSpPr>
        <xdr:cNvPr id="2" name="직사각형 3">
          <a:extLst>
            <a:ext uri="{FF2B5EF4-FFF2-40B4-BE49-F238E27FC236}">
              <a16:creationId xmlns:a16="http://schemas.microsoft.com/office/drawing/2014/main" id="{399E9722-F46F-B193-45F8-AFFAB67E9095}"/>
            </a:ext>
          </a:extLst>
        </xdr:cNvPr>
        <xdr:cNvSpPr>
          <a:spLocks noChangeArrowheads="1"/>
        </xdr:cNvSpPr>
      </xdr:nvSpPr>
      <xdr:spPr bwMode="auto">
        <a:xfrm>
          <a:off x="7991475" y="0"/>
          <a:ext cx="859491" cy="285750"/>
        </a:xfrm>
        <a:prstGeom prst="rect">
          <a:avLst/>
        </a:prstGeom>
        <a:ln>
          <a:headEnd/>
          <a:tailEnd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27432" tIns="32004" rIns="27432" bIns="32004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FFFFFF"/>
              </a:solidFill>
              <a:latin typeface="맑은 고딕"/>
              <a:ea typeface="맑은 고딕"/>
            </a:rPr>
            <a:t>출력</a:t>
          </a:r>
          <a:r>
            <a:rPr lang="en-US" altLang="ko-K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_9</a:t>
          </a:r>
        </a:p>
      </xdr:txBody>
    </xdr:sp>
    <xdr:clientData/>
  </xdr:twoCellAnchor>
  <xdr:twoCellAnchor>
    <xdr:from>
      <xdr:col>10</xdr:col>
      <xdr:colOff>161925</xdr:colOff>
      <xdr:row>0</xdr:row>
      <xdr:rowOff>9525</xdr:rowOff>
    </xdr:from>
    <xdr:to>
      <xdr:col>11</xdr:col>
      <xdr:colOff>441512</xdr:colOff>
      <xdr:row>0</xdr:row>
      <xdr:rowOff>294154</xdr:rowOff>
    </xdr:to>
    <xdr:sp macro="[0]!모두보기1" textlink="">
      <xdr:nvSpPr>
        <xdr:cNvPr id="3" name="직사각형 4">
          <a:extLst>
            <a:ext uri="{FF2B5EF4-FFF2-40B4-BE49-F238E27FC236}">
              <a16:creationId xmlns:a16="http://schemas.microsoft.com/office/drawing/2014/main" id="{3B7D4FCA-EB00-8965-9BF4-70955BFF3552}"/>
            </a:ext>
          </a:extLst>
        </xdr:cNvPr>
        <xdr:cNvSpPr>
          <a:spLocks noChangeArrowheads="1"/>
        </xdr:cNvSpPr>
      </xdr:nvSpPr>
      <xdr:spPr bwMode="auto">
        <a:xfrm>
          <a:off x="8915400" y="9525"/>
          <a:ext cx="1041587" cy="284629"/>
        </a:xfrm>
        <a:prstGeom prst="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27432" tIns="32004" rIns="27432" bIns="32004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FFFFFF"/>
              </a:solidFill>
              <a:latin typeface="맑은 고딕"/>
              <a:ea typeface="맑은 고딕"/>
            </a:rPr>
            <a:t>모두보기</a:t>
          </a:r>
          <a:r>
            <a:rPr lang="en-US" altLang="ko-K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_9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1-h2w8ku513g4\&#47196;&#52972;%20&#46356;&#49828;&#53356;%20(c)\&#44148;&#49444;&#44228;&#50557;&#44288;&#47144;&#49436;&#49885;&#51088;&#47308;\&#52632;&#54693;&#53580;&#47560;&#51312;&#44221;&#52628;&#44032;&#48372;&#50756;&#44277;&#49324;1\4&#49444;&#44228;&#48320;&#44221;\&#52572;&#51333;&#49444;&#44228;&#48320;&#44221;(&#54869;&#51221;&#48516;,&#48149;&#49457;&#48393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\my%20documents\Documents%20and%20Settings\user\My%20Documents\&#49328;&#49324;&#46993;\&#51077;&#52272;\090204&#50689;&#44305;&#49714;&#44032;&#44984;&#44592;&#49444;&#44228;\Documents%20and%20Settings\user\My%20Documents\&#49714;&#51060;&#46993;\2008&#54217;&#52285;\&#51116;&#51201;&#54364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51088;&#50672;3\&#51088;&#50672;3\work\2007\&#45812;&#50577;\&#45812;&#50577;%20&#49688;&#51221;\&#44256;&#49436;\&#50696;&#49328;&#49436;\unzipped\1&#44277;&#44396;&#44277;&#45236;&#50669;\&#51204;&#44592;&#44228;&#51109;\&#54032;&#51221;&#5436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51088;&#50672;3\&#51088;&#50672;3\work\2007\&#45812;&#50577;\&#45812;&#50577;%20&#49688;&#51221;\&#44256;&#49436;\&#50696;&#49328;&#49436;\&#51228;&#51312;\&#53356;&#47021;&#53356;&#50808;\EXCEL\&#51312;&#44221;&#452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&#47196;&#52972;%20&#46356;&#49828;&#53356;%20(d)\Documents%20and%20Settings\pc\&#48148;&#53461;%20&#54868;&#47732;\&#45800;&#44032;&#49328;&#52636;%20&#48143;%20&#50896;&#44032;&#44228;&#49328;(&#50896;&#48376;)(1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grou-xuce1a\&#47196;&#52972;%20&#46356;&#49828;&#53356;%20(d)\&#44608;&#54788;&#54840;\&#49444;&#44228;\&#49324;&#48169;&#45840;(2002%20&#48512;&#50668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396;&#48276;&#47784;/2026&#45380;/&#54644;&#45224;&#44400;/1.2026&#45380;%20&#45929;&#44404;&#51228;&#44144;&#49324;&#50629;(1-2)&#49324;&#51204;&#49444;&#44228;&#50857;&#50669;/&#49444;&#44228;&#49436;/1.2026&#45380;%20&#45929;&#44404;&#51228;&#44144;&#49324;&#50629;(1-2)&#54868;&#50896;&#51452;&#44305;&#51648;&#44396;/1.2026&#45380;%20&#45929;&#44404;&#51228;&#44144;&#49324;&#50629;(1-2)&#54868;&#50896;&#51452;&#44305;&#51648;&#4439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cd1a312a-a436-4259-ad7d-519376ef632d_6.2026&#45380;%20&#52833;&#45929;&#44404;&#51228;&#44144;&#49324;&#50629;(&#51109;&#49328;&#51648;&#44396;).zip.32d/2.(&#51109;&#49328;&#51648;&#44396;)&#45800;&#49328;1-0-1(&#45929;&#44404;&#44151;&#44592;)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cd1a312a-a436-4259-ad7d-519376ef632d_6.2026&#45380;%20&#52833;&#45929;&#44404;&#51228;&#44144;&#49324;&#50629;(&#51109;&#49328;&#51648;&#44396;).zip.32d/3.(&#51109;&#49328;&#51648;&#44396;)&#45800;&#49328;1-0-2(&#50557;&#51228;&#49332;&#54252;).xlsm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cd1a312a-a436-4259-ad7d-519376ef632d_6.2026&#45380;%20&#52833;&#45929;&#44404;&#51228;&#44144;&#49324;&#50629;(&#51109;&#49328;&#51648;&#44396;).zip.32d/4.(&#51109;&#49328;&#51648;&#44396;)&#45800;&#49328;1-0-3(&#45929;&#44404;&#44151;&#44592;).xlsm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cd1a312a-a436-4259-ad7d-519376ef632d_6.2026&#45380;%20&#52833;&#45929;&#44404;&#51228;&#44144;&#49324;&#50629;(&#51109;&#49328;&#51648;&#44396;).zip.32d/5.(&#51109;&#49328;&#51648;&#44396;)&#45800;&#49328;1-0-4(&#45929;&#44404;&#44151;&#44592;)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cd1a312a-a436-4259-ad7d-519376ef632d_6.2026&#45380;%20&#52833;&#45929;&#44404;&#51228;&#44144;&#49324;&#50629;(&#51109;&#49328;&#51648;&#44396;).zip.32d/6.(&#51109;&#49328;&#51648;&#44396;)&#45800;&#49328;1-0-5(&#45929;&#44404;&#44151;&#44592;).xlsm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cd1a312a-a436-4259-ad7d-519376ef632d_6.2026&#45380;%20&#52833;&#45929;&#44404;&#51228;&#44144;&#49324;&#50629;(&#51109;&#49328;&#51648;&#44396;).zip.32d/7.(&#51109;&#49328;&#51648;&#44396;)&#45800;&#49328;1-0-6(&#45929;&#44404;&#44151;&#44592;).xlsm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cd1a312a-a436-4259-ad7d-519376ef632d_6.2026&#45380;%20&#52833;&#45929;&#44404;&#51228;&#44144;&#49324;&#50629;(&#51109;&#49328;&#51648;&#44396;).zip.32d/&#50556;&#51109;/1.&#47928;&#45909;&#46041;&#49328;&#51648;&#44396;/1.1-0-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cd1a312a-a436-4259-ad7d-519376ef632d_6.2026&#45380;%20&#52833;&#45929;&#44404;&#51228;&#44144;&#49324;&#50629;(&#51109;&#49328;&#51648;&#44396;).zip.32d/&#45800;&#49328;1-0-1(&#45929;&#44404;&#44151;&#44592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갑지1"/>
      <sheetName val="현장경상비"/>
      <sheetName val="원가"/>
      <sheetName val="갑지(추정)"/>
      <sheetName val="샤워실위생"/>
      <sheetName val="일위대가표"/>
      <sheetName val="식재인부"/>
      <sheetName val="집계표"/>
      <sheetName val="노임이"/>
      <sheetName val="시멘트"/>
      <sheetName val="현장관리비"/>
      <sheetName val="작성"/>
      <sheetName val="DATE"/>
      <sheetName val="실행예산-변경분"/>
      <sheetName val="동원인원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프랜트면허"/>
      <sheetName val="토목주소"/>
      <sheetName val="조명시설"/>
      <sheetName val="설계서(7)"/>
      <sheetName val="예가표"/>
      <sheetName val="지수980731이후"/>
      <sheetName val="공구"/>
      <sheetName val="총괄내역서"/>
      <sheetName val="공정표"/>
      <sheetName val="내역서(1)"/>
      <sheetName val="소비자가"/>
      <sheetName val=" 갑  지 "/>
      <sheetName val="내역표지"/>
      <sheetName val="인제내역"/>
      <sheetName val="조내역"/>
      <sheetName val="조직도"/>
      <sheetName val="주식"/>
      <sheetName val="건축내역서"/>
      <sheetName val="코스모공장 (어음)"/>
      <sheetName val="계약내역(2)"/>
      <sheetName val="참조"/>
      <sheetName val="A 견적"/>
      <sheetName val="일위대가목록"/>
      <sheetName val="공사개요"/>
      <sheetName val="실행철강하도"/>
      <sheetName val="경산"/>
      <sheetName val="조건"/>
      <sheetName val="실행"/>
      <sheetName val="총괄"/>
      <sheetName val="공문"/>
      <sheetName val="내역서"/>
      <sheetName val="실DATA_"/>
      <sheetName val="갑지"/>
      <sheetName val="설계내역"/>
      <sheetName val="2공구산출내역"/>
      <sheetName val="목차"/>
      <sheetName val="진주방향"/>
      <sheetName val="을"/>
      <sheetName val="GAEYO"/>
      <sheetName val="사급자재"/>
      <sheetName val="값"/>
      <sheetName val="건축공사실행"/>
      <sheetName val="내역"/>
      <sheetName val="변수값"/>
      <sheetName val="중기상차"/>
      <sheetName val="AS복구"/>
      <sheetName val="중기터파기"/>
      <sheetName val="재료"/>
      <sheetName val="원가계산서(거목)"/>
      <sheetName val="원가계산서(다숲)"/>
      <sheetName val="원가계산서(법정외주)"/>
      <sheetName val="시설물일위"/>
      <sheetName val="가설공사"/>
      <sheetName val="단가결정"/>
      <sheetName val="내역아"/>
      <sheetName val="울타리"/>
      <sheetName val="수량산출"/>
      <sheetName val="FAB별"/>
      <sheetName val="실행(ALT1)"/>
      <sheetName val="환경기계공정표 (3)"/>
      <sheetName val="내역서2안"/>
      <sheetName val="_갑__지_"/>
      <sheetName val="아파트"/>
      <sheetName val="Sheet1"/>
      <sheetName val="기계경비(시간당)"/>
      <sheetName val="램머"/>
      <sheetName val="본실행경비"/>
      <sheetName val="노무"/>
      <sheetName val="산출1"/>
      <sheetName val="COVER"/>
      <sheetName val="관접합및부설"/>
      <sheetName val="단가"/>
      <sheetName val="입찰안"/>
      <sheetName val="증감내역서"/>
      <sheetName val="중기조종사 단위단가"/>
      <sheetName val="설계명세서"/>
      <sheetName val="기본항목 입력"/>
      <sheetName val="야장종합"/>
      <sheetName val="인사자료총집계"/>
      <sheetName val="Y-WORK"/>
      <sheetName val="물가대비표"/>
      <sheetName val="노무비"/>
      <sheetName val="총괄갑 "/>
      <sheetName val="일위"/>
      <sheetName val="기초단가"/>
      <sheetName val="개산공사비"/>
      <sheetName val="실행대비"/>
      <sheetName val="금액내역서"/>
      <sheetName val="Sheet5"/>
      <sheetName val="투찰내역서"/>
      <sheetName val="SPEC"/>
      <sheetName val="건축"/>
      <sheetName val="Sheet1 (2)"/>
      <sheetName val="SAM"/>
      <sheetName val="총 원가계산"/>
      <sheetName val="납부서"/>
      <sheetName val="원가계산서"/>
      <sheetName val="원가계산"/>
      <sheetName val="CTEMCOST"/>
      <sheetName val="제경비율"/>
      <sheetName val="입력데이타"/>
      <sheetName val="01"/>
      <sheetName val="견적"/>
      <sheetName val="수량-양식"/>
      <sheetName val="설계서(본관)"/>
      <sheetName val="6PILE  (돌출)"/>
      <sheetName val="연돌일위집계"/>
      <sheetName val="전등설비"/>
      <sheetName val="원가data"/>
      <sheetName val="단가 (2)"/>
      <sheetName val="단중표"/>
      <sheetName val="화전내"/>
      <sheetName val="F4-F7"/>
      <sheetName val="벽체물량산출서"/>
      <sheetName val="지수"/>
      <sheetName val="---FAB#1업무일지---"/>
      <sheetName val="골막이(야매)"/>
      <sheetName val="수량산출서"/>
      <sheetName val="을지"/>
      <sheetName val="6호기"/>
      <sheetName val="카펫타일"/>
      <sheetName val="기안"/>
      <sheetName val="EQT-ESTN"/>
      <sheetName val="5사남"/>
      <sheetName val="BID"/>
      <sheetName val="용역비내역-진짜"/>
      <sheetName val="원가계산하도"/>
      <sheetName val="내역서1999.8최종"/>
      <sheetName val="시중노임단가"/>
      <sheetName val="구성비"/>
      <sheetName val="표지"/>
      <sheetName val="변경내역서"/>
      <sheetName val="11-2.아파트내역"/>
      <sheetName val="날개벽수량표"/>
      <sheetName val="내역서01"/>
      <sheetName val="전기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식재수량표"/>
      <sheetName val="일위목록"/>
      <sheetName val="SG"/>
      <sheetName val="DATA1"/>
      <sheetName val="추정_최근현장"/>
      <sheetName val="리스트_최근현장"/>
      <sheetName val="팩스리스트"/>
      <sheetName val="당정동경상이수"/>
      <sheetName val="당정동공통이수"/>
      <sheetName val="2-1. 경관조명 내역총괄표"/>
      <sheetName val="참고사항"/>
      <sheetName val="근로자자료입력"/>
      <sheetName val="계산서(곡선부)"/>
      <sheetName val="포장재료집계표"/>
      <sheetName val="경영상태"/>
      <sheetName val="2003상반기노임기준"/>
      <sheetName val="factor(건축)"/>
      <sheetName val="산근"/>
      <sheetName val="세금자료"/>
      <sheetName val="입력"/>
      <sheetName val="인건비 "/>
      <sheetName val="날개벽(시점좌측)"/>
      <sheetName val="건축집계표"/>
      <sheetName val="단가산출2"/>
      <sheetName val="중기사용료산출근거"/>
      <sheetName val="단가산출1"/>
      <sheetName val="단가 및 재료비"/>
      <sheetName val="일위대가(계측기설치)"/>
      <sheetName val="매출현황"/>
      <sheetName val="입력정보"/>
      <sheetName val="자단"/>
      <sheetName val="총투입계"/>
      <sheetName val="정보"/>
      <sheetName val="상호참고자료"/>
      <sheetName val="발주처자료입력"/>
      <sheetName val="회사기본자료"/>
      <sheetName val="하자보증자료"/>
      <sheetName val="기술자관련자료"/>
      <sheetName val="inter"/>
      <sheetName val="TEST1"/>
      <sheetName val="사진대지"/>
      <sheetName val="집계"/>
      <sheetName val="공통가설"/>
      <sheetName val="ilch"/>
      <sheetName val="해평견적"/>
      <sheetName val="일위산출"/>
      <sheetName val="자재가격조사표"/>
      <sheetName val="1차 내역서"/>
      <sheetName val="물량표"/>
      <sheetName val="총괄집계표"/>
      <sheetName val="교통대책내역"/>
      <sheetName val="직재"/>
      <sheetName val="기초입력 DATA"/>
      <sheetName val=" 견적서"/>
      <sheetName val="직접경비"/>
      <sheetName val="직접인건비"/>
      <sheetName val="수리결과"/>
      <sheetName val="TYPE-A"/>
      <sheetName val="Option"/>
      <sheetName val="001"/>
      <sheetName val="Sheet2"/>
      <sheetName val="배명(단가)"/>
      <sheetName val="건축공사집계"/>
      <sheetName val="차액보증"/>
      <sheetName val="C3"/>
      <sheetName val="노임단가 (2)"/>
      <sheetName val="파일의이용"/>
      <sheetName val="공종목록표"/>
      <sheetName val="합천내역"/>
      <sheetName val="출입자명단"/>
      <sheetName val="CON'C"/>
      <sheetName val="플랜트 설치"/>
      <sheetName val="견적갑지"/>
      <sheetName val="물량내역"/>
      <sheetName val="설명서 "/>
      <sheetName val="토목"/>
      <sheetName val="역T형교대(말뚝기초)"/>
      <sheetName val="설계서"/>
      <sheetName val="견적조건"/>
      <sheetName val="현장별"/>
      <sheetName val="BSD (2)"/>
      <sheetName val="자재단가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장비집계"/>
      <sheetName val="각형맨홀"/>
      <sheetName val="시행후면적"/>
      <sheetName val="수지예산"/>
      <sheetName val="설계조건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예정공정표 "/>
      <sheetName val="실행_ALT1_"/>
      <sheetName val="공사_산출"/>
      <sheetName val="철거산출근거"/>
      <sheetName val="FOB발"/>
      <sheetName val="설비공사"/>
      <sheetName val="FORM-0"/>
      <sheetName val="업무분장"/>
      <sheetName val="예산서"/>
      <sheetName val="1,2공구원가계산서"/>
      <sheetName val="1공구산출내역서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예정공정표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노임자재단가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용수량(생활용수)"/>
      <sheetName val="0"/>
      <sheetName val="유림골조"/>
      <sheetName val="골조시행"/>
      <sheetName val="적격심사표"/>
      <sheetName val="우수받이재료집계표"/>
      <sheetName val="PAINT"/>
      <sheetName val="실행내역"/>
      <sheetName val="장비경비"/>
      <sheetName val="건축내역"/>
      <sheetName val="토목공사"/>
      <sheetName val="차수"/>
      <sheetName val="건축실행"/>
      <sheetName val="수목단가"/>
      <sheetName val="시설수량표"/>
      <sheetName val="청천내"/>
      <sheetName val="2000년1차"/>
      <sheetName val="[내역서(ͭ_x0000_ͭ_x0000__x001c__x0000__x001c__x0000_가표"/>
      <sheetName val="980731"/>
      <sheetName val="Sheet3"/>
      <sheetName val="포장복구집계"/>
      <sheetName val="부표총괄"/>
      <sheetName val="AS포장복구 "/>
      <sheetName val="결재판"/>
      <sheetName val="일위대가 "/>
      <sheetName val="CONCRETE"/>
      <sheetName val="배관배선내역"/>
      <sheetName val="pier(각형)"/>
      <sheetName val="경비"/>
      <sheetName val="본선토량운반계산서(1)0"/>
      <sheetName val="전선 및 전선관-자유로"/>
      <sheetName val="관로터파기-자유로"/>
      <sheetName val="수량3"/>
      <sheetName val="단가대비표"/>
      <sheetName val="연도별노무비(신)"/>
      <sheetName val="산출서"/>
      <sheetName val="신.분"/>
      <sheetName val="토공집계"/>
      <sheetName val="기성"/>
      <sheetName val="말뚝지지력산정"/>
      <sheetName val="COS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산출"/>
      <sheetName val="단기차입금"/>
      <sheetName val="설비내역서"/>
      <sheetName val="전기내역서"/>
      <sheetName val="05-원가계산"/>
      <sheetName val="초기화면"/>
      <sheetName val="관급자재"/>
      <sheetName val="참조M"/>
      <sheetName val="소요자재"/>
      <sheetName val="3월팀계 "/>
      <sheetName val="한강운반비"/>
      <sheetName val="계목분류"/>
      <sheetName val="퍼스트"/>
      <sheetName val="기초일위"/>
      <sheetName val="시설일위"/>
      <sheetName val="조명일위"/>
      <sheetName val="정부노임단가"/>
      <sheetName val="C1.공사개요"/>
      <sheetName val="실행(1)"/>
      <sheetName val="A1.스케쥴"/>
      <sheetName val="Sheet4"/>
      <sheetName val="새공통"/>
      <sheetName val="배수내역"/>
      <sheetName val="입력시트"/>
      <sheetName val="구분자"/>
      <sheetName val="단가및재료비"/>
      <sheetName val="견적율"/>
      <sheetName val="수정시산표"/>
      <sheetName val="등록자료"/>
      <sheetName val="회사정보"/>
      <sheetName val="금융비용"/>
      <sheetName val="현금및현금등가물"/>
      <sheetName val="계정code"/>
      <sheetName val="고유코드_설계"/>
      <sheetName val="XL4Poppy"/>
      <sheetName val="계획금액"/>
      <sheetName val="단가(자재)"/>
      <sheetName val="단가(노임)"/>
      <sheetName val="기초목록"/>
      <sheetName val="공사통보서"/>
      <sheetName val="wall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참고"/>
      <sheetName val="1-최종안"/>
      <sheetName val="사업분석-분양가결정"/>
      <sheetName val="삭제금지단가"/>
      <sheetName val="단가조사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철콘"/>
      <sheetName val="수량명세서"/>
      <sheetName val="ateCodes_x0000_TimeCodes_x0000_OverrideShor"/>
      <sheetName val="공사내역서"/>
      <sheetName val="Customer Databas"/>
      <sheetName val="공사요율"/>
      <sheetName val="간접"/>
      <sheetName val="코드"/>
      <sheetName val="APT"/>
      <sheetName val="내역서 제출"/>
      <sheetName val="연부97-1"/>
      <sheetName val="#3_일위대가목록"/>
      <sheetName val="99노임기준"/>
      <sheetName val="터널조도"/>
      <sheetName val="토사(PE)"/>
      <sheetName val="G.R300경비"/>
      <sheetName val="표준건축비"/>
      <sheetName val="토목내역"/>
      <sheetName val="주공 갑지"/>
      <sheetName val="MAT_N048"/>
      <sheetName val="경쟁실분"/>
      <sheetName val="설계명세서-2"/>
      <sheetName val="1안98Billing"/>
      <sheetName val="친환경주택"/>
      <sheetName val="장비사양"/>
      <sheetName val="工완성공사율"/>
      <sheetName val="신_분"/>
      <sheetName val="제경비"/>
      <sheetName val="실적공사비"/>
      <sheetName val="입력(K0)"/>
      <sheetName val="장비기준"/>
      <sheetName val="재료비"/>
      <sheetName val="환율"/>
      <sheetName val="전차선로 물량표"/>
      <sheetName val="백암비스타내역"/>
      <sheetName val="토공사"/>
      <sheetName val="DATA 입력란"/>
      <sheetName val="수목표준대가"/>
      <sheetName val="횡배수관"/>
      <sheetName val="울산시산표"/>
      <sheetName val="설계예산서"/>
      <sheetName val="예산내역서"/>
      <sheetName val="총계"/>
      <sheetName val="투입비분석표"/>
      <sheetName val="빙장비사양"/>
      <sheetName val="노무비단가"/>
      <sheetName val="자판실행"/>
      <sheetName val="Apt내역"/>
      <sheetName val="경율산정.XLS"/>
      <sheetName val="D"/>
      <sheetName val="FD"/>
      <sheetName val="LD"/>
      <sheetName val="아파트기별"/>
      <sheetName val="공리일"/>
      <sheetName val="목표세부명세"/>
      <sheetName val="최적단면"/>
      <sheetName val="용역비내역_진짜"/>
      <sheetName val="[내역서(ͭ?ͭ?_x001c_?_x001c_?가표"/>
      <sheetName val="대비"/>
      <sheetName val="b_balju_cho"/>
      <sheetName val="00000"/>
      <sheetName val="물가시세"/>
      <sheetName val="6동"/>
      <sheetName val="BLOCK(1)"/>
      <sheetName val="소업1교"/>
      <sheetName val="전익자재"/>
      <sheetName val="매입세율"/>
      <sheetName val="DATA"/>
      <sheetName val="99년신청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2.고용보험료산출근거"/>
      <sheetName val="아파트 "/>
      <sheetName val="견적1"/>
      <sheetName val="우배수"/>
      <sheetName val="계산식"/>
      <sheetName val="부하(성남)"/>
      <sheetName val="BTL시설예산 기준표"/>
      <sheetName val="5.학교신설예산 집행(01~08)"/>
      <sheetName val="점검결과(08년 100교 지원)"/>
      <sheetName val="-치수표(곡선부)"/>
      <sheetName val="9811"/>
      <sheetName val="노임단가표"/>
      <sheetName val="손익집계(공장별)"/>
      <sheetName val="출력"/>
      <sheetName val="4동급수"/>
      <sheetName val="공사내역"/>
      <sheetName val="월별수입"/>
      <sheetName val="문학간접"/>
      <sheetName val="1안"/>
      <sheetName val="도급"/>
      <sheetName val="일위_파일"/>
      <sheetName val="내역1"/>
      <sheetName val="품셈표"/>
      <sheetName val="COVER-P"/>
      <sheetName val="조도계산서 (도서)"/>
      <sheetName val="VST재료산출"/>
      <sheetName val="금회지출"/>
      <sheetName val="교각1"/>
      <sheetName val="6-1. 관개량조서"/>
      <sheetName val="21301동"/>
      <sheetName val="5.직원투입현황"/>
      <sheetName val="판가반영"/>
      <sheetName val="1.동력공사"/>
      <sheetName val="보증종류"/>
      <sheetName val="수지표"/>
      <sheetName val="셀명"/>
      <sheetName val="관련부서"/>
      <sheetName val="산출근거-배전"/>
      <sheetName val="9-1차이내역"/>
      <sheetName val="품셈 "/>
      <sheetName val="방화도료"/>
      <sheetName val="분석대장"/>
      <sheetName val="base"/>
      <sheetName val="본부소개"/>
      <sheetName val="장문교(대전)"/>
      <sheetName val="연결임시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소방"/>
    </sheetNames>
    <sheetDataSet>
      <sheetData sheetId="0" refreshError="1">
        <row r="21">
          <cell r="C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Sheet2"/>
      <sheetName val="Sheet3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통전1교-A1토공"/>
      <sheetName val="통전1교-A2토공"/>
      <sheetName val="사천2교-A1토공"/>
      <sheetName val="사천2교-A2토공"/>
      <sheetName val="교대집계"/>
      <sheetName val="총괄토공집계"/>
      <sheetName val="1 line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용수개거 내역수량집계표"/>
      <sheetName val="용수개거연장조서"/>
      <sheetName val="용수개거재료집계표"/>
      <sheetName val="용수개거단위수량"/>
      <sheetName val="abut집계"/>
      <sheetName val="상-교대"/>
      <sheetName val="부대공집계(옛날)"/>
      <sheetName val="부대공집계표"/>
      <sheetName val="오수공"/>
      <sheetName val="우수공"/>
      <sheetName val="구내배관"/>
      <sheetName val="BYPASS날개벽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토공집계표"/>
      <sheetName val="구조물깨기수량집계"/>
      <sheetName val="교량깨기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BOQ(전체)"/>
      <sheetName val="간선계산"/>
      <sheetName val="정렬"/>
      <sheetName val="단면 (2)"/>
      <sheetName val="요율"/>
      <sheetName val="집 계 표"/>
      <sheetName val="기계내역"/>
      <sheetName val="전체_1설계"/>
      <sheetName val="도급대실행대비표"/>
      <sheetName val="BID"/>
      <sheetName val="3.바닥판설계"/>
      <sheetName val="입찰안"/>
      <sheetName val="당진1,2호기전선관설치및접지4차공사내역서-을지"/>
      <sheetName val="남양내역"/>
      <sheetName val="실행내역"/>
      <sheetName val="绑ꣃ˞짛༏濼殃恸䁍◣"/>
      <sheetName val="INPUT"/>
      <sheetName val="골재산출"/>
      <sheetName val="#REF"/>
      <sheetName val="공사비내역"/>
      <sheetName val="단면가정"/>
      <sheetName val="대전-교대(A1-A2)"/>
      <sheetName val="type-F"/>
      <sheetName val="사  업  비  수  지  예  산  서"/>
      <sheetName val="배수공"/>
      <sheetName val="000000"/>
      <sheetName val="시점부"/>
      <sheetName val="시점부토적표"/>
      <sheetName val="종점부"/>
      <sheetName val="종점부토적표"/>
      <sheetName val="전입"/>
      <sheetName val="가로등내역서"/>
      <sheetName val="현황산출서"/>
      <sheetName val="CABLE SIZE-3"/>
      <sheetName val="전기일위목록"/>
      <sheetName val="전체제잡비"/>
      <sheetName val="공주-교대(A1)"/>
      <sheetName val="Sheet15"/>
      <sheetName val="맨홀수량산출"/>
      <sheetName val="1호인버트수량"/>
      <sheetName val="위치조서"/>
      <sheetName val="기자재비"/>
      <sheetName val="주형"/>
      <sheetName val="조명시설"/>
      <sheetName val="1.취수장"/>
      <sheetName val="["/>
      <sheetName val="apt수량"/>
      <sheetName val="편입토지조서"/>
      <sheetName val="성서방향-교대(A2)"/>
      <sheetName val="B(함)일반수량"/>
      <sheetName val="적용토목"/>
      <sheetName val="날개벽"/>
      <sheetName val="전차선로 물량표"/>
      <sheetName val="소방"/>
      <sheetName val="품셈"/>
      <sheetName val="앉음벽 (2)"/>
      <sheetName val="일위대가(계측기설치)"/>
      <sheetName val="건축내역"/>
      <sheetName val="변화치수"/>
      <sheetName val="투찰"/>
      <sheetName val="산출근거1"/>
      <sheetName val="기초공"/>
      <sheetName val="기둥(원형)"/>
      <sheetName val="공사수행방안"/>
      <sheetName val="시멘트"/>
      <sheetName val="단위단가"/>
      <sheetName val="(C)원내역"/>
      <sheetName val="자재단가비교표"/>
      <sheetName val="산출내역서집계표"/>
      <sheetName val="공사비예산서(토목분)"/>
      <sheetName val="교각계산"/>
      <sheetName val="ABUT수량-A1"/>
      <sheetName val="양수장구조물총"/>
      <sheetName val="양수장토공총"/>
      <sheetName val="하수급견적대비"/>
      <sheetName val="DATE"/>
      <sheetName val="설계명세서"/>
      <sheetName val="변수값"/>
      <sheetName val="중기상차"/>
      <sheetName val="AS복구"/>
      <sheetName val="중기터파기"/>
      <sheetName val="B2BERP"/>
      <sheetName val="품셈TABLE"/>
      <sheetName val="공작물조직표(용배수)"/>
      <sheetName val="B부대공"/>
      <sheetName val="2.8 부재_xffff_도(_xffff_한)"/>
      <sheetName val="2._xffff_.2 벽설계"/>
      <sheetName val="수로교총재료집계"/>
      <sheetName val="TEL"/>
      <sheetName val="암거 제원표"/>
      <sheetName val="3CHBDC"/>
      <sheetName val="유동표"/>
      <sheetName val="증감대비"/>
      <sheetName val="수량집계표"/>
      <sheetName val="산출근거"/>
      <sheetName val="산수배수"/>
      <sheetName val="플랜트 설치"/>
      <sheetName val="70%"/>
      <sheetName val="총괄표"/>
      <sheetName val="서울교대토공집계(★)"/>
      <sheetName val="춘천교대토공집계(★)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SLIDES"/>
      <sheetName val="물가시세"/>
      <sheetName val="노임단가"/>
      <sheetName val="터파기및재료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기계경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사유서"/>
      <sheetName val="내용"/>
      <sheetName val="설명서"/>
      <sheetName val="결제"/>
      <sheetName val="원가"/>
      <sheetName val="공사증감조사"/>
      <sheetName val="공사증감조사(자재)"/>
      <sheetName val="내역서"/>
      <sheetName val="관급"/>
      <sheetName val="사급"/>
      <sheetName val="PF내역"/>
      <sheetName val="총괄자재집계"/>
      <sheetName val="골재집계표"/>
      <sheetName val="총수량집계(철근)"/>
      <sheetName val="총토공"/>
      <sheetName val="토공집계"/>
      <sheetName val="토공(2단)A1"/>
      <sheetName val="토공 (2단)P1"/>
      <sheetName val="토공(2단)A2"/>
      <sheetName val="교량공집계"/>
      <sheetName val="슬래브집계"/>
      <sheetName val="슬래브수량"/>
      <sheetName val="교명주집계"/>
      <sheetName val="교대집계"/>
      <sheetName val="교대시점상세집계A1"/>
      <sheetName val="역T형교대-1수량"/>
      <sheetName val="교대종점상세집계A2"/>
      <sheetName val="역T형교대-2수량"/>
      <sheetName val="교각집계"/>
      <sheetName val="P1-상세집계"/>
      <sheetName val="COPING-1"/>
      <sheetName val="기둥(P1)"/>
      <sheetName val="저판(버림100)"/>
      <sheetName val="취입보수량"/>
      <sheetName val="취입보단위"/>
      <sheetName val="포장수량집계"/>
      <sheetName val="포장단위수량"/>
      <sheetName val="포장단위수량(일반)"/>
      <sheetName val="가설수량집계"/>
      <sheetName val="가설(일반)"/>
      <sheetName val="가설(작업로)"/>
      <sheetName val="1-1"/>
      <sheetName val="교각1"/>
      <sheetName val="DANGA"/>
      <sheetName val="BID"/>
      <sheetName val="CODE"/>
      <sheetName val="input"/>
      <sheetName val="대치판정"/>
      <sheetName val="1"/>
      <sheetName val="최종설계변경(확정분,박성봉)"/>
      <sheetName val="ABUT수량-A1"/>
      <sheetName val="COPING"/>
      <sheetName val="돌담교 상부수량"/>
      <sheetName val="공통가설"/>
      <sheetName val=""/>
      <sheetName val="말뚝물량"/>
      <sheetName val="__No1_h2w8ku513g4_________c_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말뚝지지력산정"/>
      <sheetName val="전기일위대가"/>
      <sheetName val="깨기"/>
      <sheetName val="기성 총괄내역"/>
      <sheetName val="기성부분내역서"/>
      <sheetName val="총괄내역서"/>
      <sheetName val="내역서"/>
      <sheetName val="공정별 시공 및 집행내역"/>
      <sheetName val="조명시설"/>
      <sheetName val="금액내역서"/>
      <sheetName val="ETC"/>
      <sheetName val="골조시행"/>
      <sheetName val="기초일위"/>
      <sheetName val="시설일위"/>
      <sheetName val="조명일위"/>
      <sheetName val="갑지(추정)"/>
      <sheetName val="woo(mac)"/>
      <sheetName val="COPING-1"/>
      <sheetName val="역T형교대-2수량"/>
      <sheetName val="danga"/>
      <sheetName val="ilch"/>
      <sheetName val="자재단가조사표-수목"/>
      <sheetName val="특색있는 녹화거리 조성공사(2월 10일)"/>
      <sheetName val="CODE"/>
      <sheetName val="입찰안"/>
      <sheetName val="표지 (2)"/>
      <sheetName val="내력서"/>
      <sheetName val="hvac(제어동)"/>
      <sheetName val="I.설계조건"/>
      <sheetName val="Sheet2"/>
      <sheetName val="Sheet3"/>
      <sheetName val="담장산출"/>
      <sheetName val="단면 (2)"/>
      <sheetName val="지급자재"/>
      <sheetName val="대비"/>
      <sheetName val=" ｹ-ﾌﾞﾙ"/>
      <sheetName val="토공사"/>
      <sheetName val="조경"/>
      <sheetName val="2002상반기노임기준"/>
      <sheetName val="공통가설"/>
      <sheetName val="기둥(원형)"/>
      <sheetName val="데이타"/>
      <sheetName val="식재인부"/>
      <sheetName val="빙장비사양"/>
      <sheetName val="장비사양"/>
      <sheetName val="노임단가"/>
      <sheetName val="Y-WORK"/>
      <sheetName val="밸브설치"/>
      <sheetName val="FORM-0"/>
      <sheetName val="BOQ건축"/>
      <sheetName val="장비"/>
      <sheetName val="노무"/>
      <sheetName val="자재"/>
      <sheetName val="1.설계기준"/>
      <sheetName val="TYPE-A"/>
      <sheetName val="기초자료"/>
      <sheetName val="진주방향"/>
      <sheetName val="1공구산출내역서"/>
      <sheetName val="교각계산"/>
      <sheetName val="기본단가표"/>
      <sheetName val="data"/>
      <sheetName val="토공"/>
      <sheetName val="기계시공"/>
      <sheetName val="일위목록"/>
      <sheetName val="직공비"/>
      <sheetName val="토목"/>
      <sheetName val="교각1"/>
      <sheetName val="대치판정"/>
      <sheetName val="2공구산출내역"/>
      <sheetName val="건축내역"/>
      <sheetName val="ABUT수량-A1"/>
      <sheetName val="1-1"/>
      <sheetName val="단재적표"/>
      <sheetName val="Macro(전선)"/>
      <sheetName val="설비내역서"/>
      <sheetName val="건축내역서"/>
      <sheetName val="전기내역서"/>
      <sheetName val="품셈"/>
      <sheetName val="현장지지물물량"/>
      <sheetName val="FB25JN"/>
      <sheetName val="송라터널총괄"/>
      <sheetName val="#REF"/>
      <sheetName val="세부내역"/>
      <sheetName val="실행내역 "/>
      <sheetName val="AV시스템"/>
      <sheetName val="지수"/>
      <sheetName val="ITEM"/>
      <sheetName val="4안전율"/>
      <sheetName val="설직재-1"/>
      <sheetName val="Sheet5"/>
      <sheetName val="신우"/>
      <sheetName val="갑지"/>
      <sheetName val="DATA1"/>
      <sheetName val="내역서중"/>
      <sheetName val="내역"/>
      <sheetName val="소비자가"/>
      <sheetName val="품셈TABLE"/>
      <sheetName val="guard(mac)"/>
      <sheetName val="APT내역"/>
      <sheetName val="배수철근"/>
      <sheetName val="간접"/>
      <sheetName val="98지급계획"/>
      <sheetName val="단면가정"/>
      <sheetName val="설계조건"/>
      <sheetName val="99노임기준"/>
      <sheetName val="1차증가원가계산"/>
      <sheetName val="설계개요"/>
      <sheetName val="견적서"/>
      <sheetName val="총괄표"/>
      <sheetName val="1.설계조건"/>
      <sheetName val="기본일위"/>
      <sheetName val="기성_총괄내역"/>
      <sheetName val="공정별_시공_및_집행내역"/>
      <sheetName val="단면_(2)"/>
      <sheetName val="I_설계조건"/>
      <sheetName val="104동"/>
      <sheetName val="WORK"/>
      <sheetName val="목록"/>
      <sheetName val="연습"/>
      <sheetName val="퇴비산출근거"/>
      <sheetName val="내역(전체)"/>
      <sheetName val="빌딩 안내"/>
      <sheetName val="UNSTEADY"/>
      <sheetName val="정부노임단가"/>
      <sheetName val="공사내역서(을)실행"/>
      <sheetName val="식재"/>
      <sheetName val="시설물"/>
      <sheetName val="식재출력용"/>
      <sheetName val="유지관리"/>
      <sheetName val="단가"/>
      <sheetName val="단위단가"/>
      <sheetName val="1.우편집중내역서"/>
      <sheetName val="단"/>
      <sheetName val="11.자재단가"/>
      <sheetName val="전기"/>
      <sheetName val="분류작업"/>
      <sheetName val="일위"/>
      <sheetName val="수량산출"/>
      <sheetName val="조작대(1연)"/>
      <sheetName val="일위대가표"/>
      <sheetName val="Total"/>
      <sheetName val="부표총괄"/>
      <sheetName val="포장복구집계"/>
      <sheetName val="갑지1"/>
      <sheetName val="토사(PE)"/>
      <sheetName val="일위대가목록"/>
      <sheetName val="SLAB&quot;1&quot;"/>
      <sheetName val="쌍송교"/>
      <sheetName val="Y_WORK"/>
      <sheetName val="코드표"/>
      <sheetName val="자재단가비교표"/>
      <sheetName val="금융비용"/>
      <sheetName val="식재(1)"/>
      <sheetName val="식재부대(2)"/>
      <sheetName val="식재유지(3)"/>
      <sheetName val="조경시설(4)"/>
      <sheetName val="놀이시설(5)"/>
      <sheetName val="심사승인"/>
      <sheetName val="인건-측정"/>
      <sheetName val="철근단면적"/>
      <sheetName val="토 적 표"/>
      <sheetName val="감가상각"/>
      <sheetName val="단가대비"/>
      <sheetName val="설계명세서"/>
      <sheetName val="제경비"/>
      <sheetName val="DATE"/>
      <sheetName val="청천내"/>
      <sheetName val="심사계산"/>
      <sheetName val="심사물량"/>
      <sheetName val="터파기및재료"/>
      <sheetName val="유기공정"/>
      <sheetName val="내역서 "/>
      <sheetName val="원형맨홀수량"/>
      <sheetName val="sub"/>
      <sheetName val="지장물C"/>
      <sheetName val="_ｹ-ﾌﾞﾙ"/>
      <sheetName val="특색있는_녹화거리_조성공사(2월_10일)"/>
      <sheetName val="96노임기준"/>
      <sheetName val="dtt0301"/>
      <sheetName val="견적990322"/>
      <sheetName val="MOTOR"/>
      <sheetName val="SORCE1"/>
      <sheetName val="지주목시비량산출서"/>
      <sheetName val="단가조사"/>
      <sheetName val="수량BOQ"/>
      <sheetName val="손익분석"/>
      <sheetName val="내역표지"/>
      <sheetName val="3BL공동구 수량"/>
      <sheetName val="시설물기초"/>
      <sheetName val="crude.SLAB RE-bar"/>
      <sheetName val="CRUDE RE-bar"/>
      <sheetName val="계산근거"/>
      <sheetName val="입력값"/>
      <sheetName val="설계기준 및 하중계산"/>
      <sheetName val="일위목록데이타"/>
      <sheetName val="계산서(곡선부)"/>
      <sheetName val="-치수표(곡선부)"/>
      <sheetName val="#1"/>
      <sheetName val="DC-2303"/>
      <sheetName val="예산변경원인분석"/>
      <sheetName val="000000"/>
      <sheetName val="공내역"/>
      <sheetName val=" 냉각수펌프"/>
      <sheetName val="물량표S"/>
      <sheetName val="점수계산1-2"/>
      <sheetName val="COPING"/>
      <sheetName val="을"/>
      <sheetName val="분석"/>
      <sheetName val="수량산출서"/>
      <sheetName val="수목데이타 "/>
      <sheetName val="대가표(품셈)"/>
      <sheetName val="주경기-오배수"/>
      <sheetName val="hvac내역서(제어동)"/>
      <sheetName val="대비내역"/>
      <sheetName val="물가자료"/>
      <sheetName val="을지"/>
      <sheetName val="전체"/>
      <sheetName val="DB"/>
      <sheetName val="약품공급2"/>
      <sheetName val="토공(우물통,기타) "/>
      <sheetName val="8.PILE  (돌출)"/>
      <sheetName val="산출내역서집계표"/>
      <sheetName val="plan&amp;section of foundation"/>
      <sheetName val="직노"/>
      <sheetName val="제-노임"/>
      <sheetName val="제직재"/>
      <sheetName val="1월"/>
      <sheetName val="바.한일양산"/>
      <sheetName val="3.하중산정4.지지력"/>
      <sheetName val="표지"/>
      <sheetName val="CPM챠트"/>
      <sheetName val="대로근거"/>
      <sheetName val="노임"/>
      <sheetName val="EKOG10건축"/>
      <sheetName val="design criteria"/>
      <sheetName val="날개벽수량표"/>
      <sheetName val="중기일위대가"/>
      <sheetName val="wall"/>
      <sheetName val="건설기계"/>
      <sheetName val="단가산출"/>
      <sheetName val="사급자재"/>
      <sheetName val="물량집계"/>
      <sheetName val="제수변수량"/>
      <sheetName val="견"/>
      <sheetName val="TEL"/>
      <sheetName val="6PILE  (돌출)"/>
      <sheetName val="직재"/>
      <sheetName val="CLAUSE"/>
      <sheetName val="역T형"/>
      <sheetName val="PAINT"/>
      <sheetName val="SUMMARY"/>
      <sheetName val="C.S.A"/>
      <sheetName val="전기일위목록"/>
      <sheetName val="산근1"/>
      <sheetName val="물량표"/>
      <sheetName val="gyun"/>
      <sheetName val="입찰"/>
      <sheetName val="현경"/>
      <sheetName val="자재운반단가일람표"/>
      <sheetName val="제잡비계산서"/>
      <sheetName val="BSD (2)"/>
      <sheetName val="확인서"/>
      <sheetName val="라멘수량"/>
      <sheetName val="설계변경원가계산총괄표"/>
      <sheetName val="간접비내역-1"/>
      <sheetName val="COA-17"/>
      <sheetName val="C-18"/>
      <sheetName val="97 사업추정(WEKI)"/>
      <sheetName val="단위중기"/>
      <sheetName val="부대시설"/>
      <sheetName val="우배수"/>
      <sheetName val="INPUT"/>
      <sheetName val="건축"/>
      <sheetName val="실행내역"/>
      <sheetName val="TB-내역서"/>
      <sheetName val="M_B"/>
      <sheetName val="변화치수"/>
      <sheetName val="부대공"/>
      <sheetName val="명세서"/>
      <sheetName val="DATA 입력란"/>
      <sheetName val="1. 설계조건 2.단면가정 3. 하중계산"/>
      <sheetName val="BID"/>
      <sheetName val="현장관리비"/>
      <sheetName val="공사개요"/>
      <sheetName val="공사현황"/>
      <sheetName val="유림총괄"/>
      <sheetName val="양천현"/>
      <sheetName val="견적"/>
      <sheetName val="총괄-1"/>
      <sheetName val="자료"/>
      <sheetName val="Sheet1 (2)"/>
      <sheetName val="단위수량"/>
      <sheetName val="참고자료"/>
      <sheetName val="일위대가(계측기설치)"/>
      <sheetName val="9GNG운반"/>
      <sheetName val="작성"/>
      <sheetName val="#3_일위대가목록"/>
      <sheetName val="실행간접비용"/>
      <sheetName val="YES-T"/>
      <sheetName val="REINF."/>
      <sheetName val="LOADS"/>
      <sheetName val="CHECK1"/>
      <sheetName val="예방접종계획"/>
      <sheetName val="근태계획서"/>
      <sheetName val="용소리교"/>
      <sheetName val="날개벽(시점좌측)"/>
      <sheetName val="제수"/>
      <sheetName val="공기"/>
      <sheetName val="산출목록표"/>
      <sheetName val="일반부표"/>
      <sheetName val="계약내력"/>
      <sheetName val="ES조서출력하기"/>
      <sheetName val="ITB COST"/>
      <sheetName val="H-pile(298x299)"/>
      <sheetName val="H-pile(250x250)"/>
      <sheetName val="토적표"/>
      <sheetName val="TOEC"/>
      <sheetName val="토공수량산출"/>
      <sheetName val="토적계산서"/>
      <sheetName val="시설물일위"/>
      <sheetName val="가설공사"/>
      <sheetName val="단가결정"/>
      <sheetName val="내역아"/>
      <sheetName val="울타리"/>
      <sheetName val="계화배수"/>
      <sheetName val="원가계산서"/>
      <sheetName val="설계예산"/>
      <sheetName val="예산내역서"/>
      <sheetName val="설계예산서"/>
      <sheetName val="냉천부속동"/>
      <sheetName val="화재 탐지 설비"/>
      <sheetName val="TABLE"/>
      <sheetName val="계약ITEM"/>
      <sheetName val="요율"/>
      <sheetName val="중기조종사 단위단가"/>
      <sheetName val="수목표준대가"/>
      <sheetName val="FRP내역서"/>
      <sheetName val="일집"/>
      <sheetName val="철거산출근거"/>
      <sheetName val="T1"/>
      <sheetName val="3.공통공사대비"/>
      <sheetName val="대림경상68억"/>
      <sheetName val="Sheet10"/>
      <sheetName val="산거각호표"/>
      <sheetName val="토적"/>
      <sheetName val="자재집계표"/>
      <sheetName val="깨기집계"/>
      <sheetName val="INPUT(덕도방향-시점)"/>
      <sheetName val="산출근거"/>
      <sheetName val="횡배수관"/>
      <sheetName val="간선계산"/>
      <sheetName val="건축집계"/>
      <sheetName val="1호맨홀수량산출"/>
      <sheetName val="1-1평균터파기고(1)"/>
      <sheetName val="가시설(TYPE-A)"/>
      <sheetName val="1호맨홀가감수량"/>
      <sheetName val="4.전기"/>
      <sheetName val="집수정(600-700)"/>
      <sheetName val="원형1호맨홀토공수량"/>
      <sheetName val="암거공"/>
      <sheetName val="인건비 "/>
      <sheetName val="DIAPHRAGM"/>
      <sheetName val="EQUIP-H"/>
      <sheetName val="과천MAIN"/>
      <sheetName val="중로근거"/>
      <sheetName val="성곽내역서"/>
      <sheetName val="공종별수량집계"/>
      <sheetName val="총괄"/>
      <sheetName val="빌딩_안내"/>
      <sheetName val="1_우편집중내역서"/>
      <sheetName val="실행내역_"/>
      <sheetName val="표지_(2)"/>
      <sheetName val="1_설계기준"/>
      <sheetName val="1_설계조건"/>
      <sheetName val="내역총괄표"/>
      <sheetName val="산근(PE,300)"/>
      <sheetName val="특2호하천산근"/>
      <sheetName val="특2호부관하천산근"/>
      <sheetName val="건축공사실행"/>
      <sheetName val="N賃率-職"/>
      <sheetName val="DATABASE"/>
      <sheetName val="Dwg"/>
      <sheetName val="자  재"/>
      <sheetName val="도급"/>
      <sheetName val="휴게시설수량산출"/>
      <sheetName val="단락전류-A"/>
      <sheetName val="암거"/>
      <sheetName val="포장공"/>
      <sheetName val="15100"/>
      <sheetName val="TB_내역서"/>
      <sheetName val="A1"/>
      <sheetName val="기초공"/>
      <sheetName val="예가표"/>
      <sheetName val="부대내역"/>
      <sheetName val="단면검토"/>
      <sheetName val="20관리비율"/>
      <sheetName val="도체종-상수표"/>
      <sheetName val="참조"/>
      <sheetName val="수안보-MBR1"/>
      <sheetName val="견적결정신청"/>
      <sheetName val="1"/>
      <sheetName val="기성_총괄내역3"/>
      <sheetName val="공정별_시공_및_집행내역3"/>
      <sheetName val="단면_(2)3"/>
      <sheetName val="실행내역_2"/>
      <sheetName val="I_설계조건3"/>
      <sheetName val="특색있는_녹화거리_조성공사(2월_10일)3"/>
      <sheetName val="_ｹ-ﾌﾞﾙ3"/>
      <sheetName val="표지_(2)2"/>
      <sheetName val="1_설계기준2"/>
      <sheetName val="1_설계조건2"/>
      <sheetName val="빌딩_안내2"/>
      <sheetName val="1_우편집중내역서2"/>
      <sheetName val="내역서_2"/>
      <sheetName val="3BL공동구_수량2"/>
      <sheetName val="11_자재단가2"/>
      <sheetName val="수목데이타_2"/>
      <sheetName val="3_하중산정4_지지력2"/>
      <sheetName val="기성_총괄내역1"/>
      <sheetName val="공정별_시공_및_집행내역1"/>
      <sheetName val="단면_(2)1"/>
      <sheetName val="I_설계조건1"/>
      <sheetName val="특색있는_녹화거리_조성공사(2월_10일)1"/>
      <sheetName val="_ｹ-ﾌﾞﾙ1"/>
      <sheetName val="내역서_"/>
      <sheetName val="3BL공동구_수량"/>
      <sheetName val="11_자재단가"/>
      <sheetName val="수목데이타_"/>
      <sheetName val="3_하중산정4_지지력"/>
      <sheetName val="기성_총괄내역2"/>
      <sheetName val="공정별_시공_및_집행내역2"/>
      <sheetName val="단면_(2)2"/>
      <sheetName val="실행내역_1"/>
      <sheetName val="I_설계조건2"/>
      <sheetName val="특색있는_녹화거리_조성공사(2월_10일)2"/>
      <sheetName val="_ｹ-ﾌﾞﾙ2"/>
      <sheetName val="표지_(2)1"/>
      <sheetName val="1_설계기준1"/>
      <sheetName val="1_설계조건1"/>
      <sheetName val="빌딩_안내1"/>
      <sheetName val="1_우편집중내역서1"/>
      <sheetName val="내역서_1"/>
      <sheetName val="3BL공동구_수량1"/>
      <sheetName val="11_자재단가1"/>
      <sheetName val="수목데이타_1"/>
      <sheetName val="3_하중산정4_지지력1"/>
      <sheetName val="기성_총괄내역4"/>
      <sheetName val="공정별_시공_및_집행내역4"/>
      <sheetName val="단면_(2)4"/>
      <sheetName val="실행내역_3"/>
      <sheetName val="I_설계조건4"/>
      <sheetName val="특색있는_녹화거리_조성공사(2월_10일)4"/>
      <sheetName val="_ｹ-ﾌﾞﾙ4"/>
      <sheetName val="표지_(2)3"/>
      <sheetName val="1_설계기준3"/>
      <sheetName val="1_설계조건3"/>
      <sheetName val="빌딩_안내3"/>
      <sheetName val="1_우편집중내역서3"/>
      <sheetName val="내역서_3"/>
      <sheetName val="3BL공동구_수량3"/>
      <sheetName val="11_자재단가3"/>
      <sheetName val="수목데이타_3"/>
      <sheetName val="3_하중산정4_지지력3"/>
      <sheetName val="차액보증"/>
      <sheetName val="신길1동"/>
      <sheetName val="_x0002__x0000_ヰC_x0000__x0000_"/>
      <sheetName val="_x0008_"/>
      <sheetName val="내역서(기계)"/>
      <sheetName val="시중노임단가"/>
      <sheetName val="6호기"/>
      <sheetName val="접지수량"/>
      <sheetName val="배수공 주요자재 집계표"/>
      <sheetName val="현황산출서"/>
      <sheetName val="수도일위대가"/>
      <sheetName val="단가산출2"/>
      <sheetName val="단가 및 재료비"/>
      <sheetName val="산수배수"/>
      <sheetName val="횡배수관토공수량"/>
      <sheetName val="부대대비"/>
      <sheetName val="냉연집계"/>
      <sheetName val="2.대외공문"/>
      <sheetName val="내2"/>
      <sheetName val="Macro(차단기)"/>
      <sheetName val="매입세"/>
      <sheetName val="총계"/>
      <sheetName val="수문보고"/>
      <sheetName val="단가LIST(8.16)"/>
      <sheetName val="플랜트 설치"/>
      <sheetName val="실행"/>
      <sheetName val="6월실적"/>
      <sheetName val="File_관급"/>
      <sheetName val="공정집계"/>
      <sheetName val="노임이"/>
      <sheetName val="단가산출1"/>
      <sheetName val="남양내역"/>
      <sheetName val="fursys"/>
      <sheetName val="Constants"/>
      <sheetName val="가설식당"/>
      <sheetName val="능률"/>
      <sheetName val="원계약서"/>
      <sheetName val="깨기수량"/>
      <sheetName val="이름정의"/>
      <sheetName val="초기화면"/>
      <sheetName val="공사비집계"/>
      <sheetName val="간접경상비"/>
      <sheetName val="_냉각수펌프"/>
      <sheetName val="6PILE__(돌출)"/>
      <sheetName val="plan&amp;section_of_foundation"/>
      <sheetName val="crude_SLAB_RE-bar"/>
      <sheetName val="CRUDE_RE-bar"/>
      <sheetName val="Sheet1_(2)"/>
      <sheetName val="C_S_A"/>
      <sheetName val="AP1"/>
      <sheetName val="매립"/>
      <sheetName val="원가계산서 "/>
      <sheetName val="예산변경사항"/>
      <sheetName val="부산4"/>
      <sheetName val="매출 비교"/>
      <sheetName val="9811"/>
      <sheetName val="납부서"/>
      <sheetName val="소일위대가코드표"/>
      <sheetName val="연결임시"/>
      <sheetName val="설치공사비"/>
      <sheetName val="관로부문"/>
      <sheetName val="관급_File"/>
      <sheetName val="관로공정"/>
      <sheetName val="계수시트"/>
      <sheetName val="01"/>
      <sheetName val="C.배수관공"/>
      <sheetName val="골막이(야매)"/>
      <sheetName val="1차변경내역"/>
      <sheetName val="조사야장(원본)"/>
      <sheetName val="내역서2안"/>
      <sheetName val="연령현황"/>
      <sheetName val="국내총괄"/>
      <sheetName val="노원열병합  건축공사기성내역서"/>
      <sheetName val="여과지동"/>
      <sheetName val="CPM챠트 "/>
      <sheetName val="식재총괄"/>
      <sheetName val="마산방향"/>
      <sheetName val="마산방향철근집계"/>
      <sheetName val="설계명세"/>
      <sheetName val="기계경비"/>
      <sheetName val="중기사용료"/>
      <sheetName val="교대(A1)"/>
      <sheetName val="일위대가(가설)"/>
      <sheetName val="1995년 섹터별 매출"/>
      <sheetName val="FAB별"/>
      <sheetName val="경사수로"/>
      <sheetName val="Front"/>
      <sheetName val="CABdata"/>
      <sheetName val="직원수당"/>
      <sheetName val="주요공사"/>
      <sheetName val="수로교총재료집계"/>
      <sheetName val="주관사업"/>
      <sheetName val="design_criteria"/>
      <sheetName val="97_사업추정(WEKI)"/>
      <sheetName val="토공(우물통,기타)_"/>
      <sheetName val="바_한일양산"/>
      <sheetName val="4_전기"/>
      <sheetName val="토_적_표"/>
      <sheetName val="ITB_COST"/>
      <sheetName val="중기조종사_단위단가"/>
      <sheetName val="BSD_(2)"/>
      <sheetName val="화재_탐지_설비"/>
      <sheetName val="Resource summary"/>
      <sheetName val="labor"/>
      <sheetName val="sheeet2"/>
      <sheetName val="Quantity"/>
      <sheetName val="품셈1-"/>
      <sheetName val="PIPE"/>
      <sheetName val="VALVE"/>
      <sheetName val="PIPE(UG)내역"/>
      <sheetName val="NYS"/>
      <sheetName val="앉음벽 (2)"/>
      <sheetName val="실행(1)"/>
      <sheetName val="SG"/>
      <sheetName val="경비2내역"/>
      <sheetName val="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산서1"/>
      <sheetName val="일위대가"/>
      <sheetName val="001"/>
      <sheetName val="교각1"/>
      <sheetName val="COPING-1"/>
      <sheetName val="역T형교대-2수량"/>
      <sheetName val="개요"/>
      <sheetName val="VXXXXX"/>
      <sheetName val="바닥막이1.5"/>
      <sheetName val="차액보증"/>
      <sheetName val="1.설계조건"/>
      <sheetName val="MOTOR"/>
      <sheetName val="DATA 입력란"/>
      <sheetName val="1. 설계조건 2.단면가정 3. 하중계산"/>
      <sheetName val="ABUT수량-A1"/>
      <sheetName val="적용단위길이"/>
      <sheetName val="일위대가모듈"/>
      <sheetName val="000000"/>
      <sheetName val="ⴭⴭⴭⴭ"/>
      <sheetName val="내역"/>
      <sheetName val="ilch"/>
      <sheetName val="L형옹벽측구"/>
      <sheetName val="FOOTING단면력"/>
      <sheetName val="BID"/>
      <sheetName val="Sheet17"/>
      <sheetName val="총괄직영"/>
      <sheetName val="8.PILE  (돌출)"/>
      <sheetName val="배수공"/>
      <sheetName val="암거"/>
      <sheetName val="포장공"/>
      <sheetName val="노임"/>
      <sheetName val="기계경비일람"/>
      <sheetName val="종배수관(신)"/>
      <sheetName val="구조물철거타공정이월"/>
      <sheetName val="설계요소"/>
      <sheetName val="대치판정"/>
      <sheetName val="Sheet1"/>
      <sheetName val="터파기및재료"/>
      <sheetName val="수량"/>
      <sheetName val="자료기입"/>
      <sheetName val="예산서"/>
      <sheetName val="unitpric"/>
      <sheetName val="noyim"/>
      <sheetName val="[예산서1.xls]\\사업과1\Data\설계서\97\예산"/>
      <sheetName val="건축내역"/>
      <sheetName val="기초자료"/>
      <sheetName val="간지"/>
      <sheetName val="기본일위"/>
      <sheetName val="횡배수관단위수량"/>
      <sheetName val="[예산서1.xls]_____1_Data___서_97__2"/>
      <sheetName val="[예산서1.xls]_____1_Data_____97__2"/>
      <sheetName val="노임단가"/>
      <sheetName val="자재단가"/>
      <sheetName val="[예산서1.xls]_____1_Data_____97__3"/>
      <sheetName val="[예산서1.xls]_____1_Data_____97__6"/>
      <sheetName val="[예산서1.xls]_____1_Data_____97__5"/>
      <sheetName val="[예산서1.xls]_____1_Data_____97__4"/>
      <sheetName val="[예산서1.xls]_____1_Data_____97__7"/>
      <sheetName val="[예산서1.xls]_____1_Data_____97__8"/>
      <sheetName val="농로수량집계"/>
      <sheetName val="농로토공집계"/>
      <sheetName val="[예산서1.xls]_____1_Data_____97_29"/>
      <sheetName val="[예산서1.xls]_____1_Data_____97_15"/>
      <sheetName val="[예산서1.xls]_____1_Data_____97_10"/>
      <sheetName val="[예산서1.xls]_____1_Data_____97__9"/>
      <sheetName val="[예산서1.xls]_____1_Data_____97_11"/>
      <sheetName val="[예산서1.xls]_____1_Data_____97_14"/>
      <sheetName val="[예산서1.xls]_____1_Data_____97_12"/>
      <sheetName val="[예산서1.xls]_____1_Data_____97_13"/>
      <sheetName val="[예산서1.xls]_____1_Data_____97_17"/>
      <sheetName val="[예산서1.xls]_____1_Data_____97_16"/>
      <sheetName val="[예산서1.xls]_____1_Data_____97_18"/>
      <sheetName val="[예산서1.xls]_____1_Data_____97_20"/>
      <sheetName val="[예산서1.xls]_____1_Data_____97_19"/>
      <sheetName val="[예산서1.xls]_____1_Data_____97_21"/>
      <sheetName val="[예산서1.xls]_____1_Data_____97_22"/>
      <sheetName val="[예산서1.xls]_____1_Data_____97_23"/>
      <sheetName val="[예산서1.xls]_____1_Data_____97_24"/>
      <sheetName val="[예산서1.xls]_____1_Data_____97_25"/>
      <sheetName val="[예산서1.xls]_____1_Data_____97_26"/>
      <sheetName val="[예산서1.xls]_____1_Data_____97_27"/>
      <sheetName val="[예산서1.xls]_____1_Data_____97_28"/>
      <sheetName val="[예산서1.xls]_____1_Data_____97_40"/>
      <sheetName val="[예산서1.xls]_____1_Data_____97_31"/>
      <sheetName val="[예산서1.xls]_____1_Data_____97_30"/>
      <sheetName val="[예산서1.xls]_____1_Data_____97_38"/>
      <sheetName val="[예산서1.xls]_____1_Data_____97_32"/>
      <sheetName val="[예산서1.xls]_____1_Data_____97_35"/>
      <sheetName val="[예산서1.xls]_____1_Data_____97_33"/>
      <sheetName val="[예산서1.xls]_____1_Data_____97_34"/>
      <sheetName val="[예산서1.xls]_____1_Data_____97_37"/>
      <sheetName val="[예산서1.xls]_____1_Data_____97_36"/>
      <sheetName val="[예산서1.xls]_____1_Data_____97_39"/>
      <sheetName val="[예산서1.xls]_____1_Data_____97_41"/>
      <sheetName val="[예산서1.xls]_____1_Data_____97_42"/>
      <sheetName val="[예산서1.xls]_____1_Data_____97_43"/>
      <sheetName val="[예산서1.xls]_____1_Data_____97_44"/>
      <sheetName val="[예산서1.xls]_____1_Data_____97_45"/>
      <sheetName val="[예산서1.xls]_____1_Data_____97_46"/>
      <sheetName val="[예산서1.xls]_____1_Data_____97_48"/>
      <sheetName val="[예산서1.xls]_____1_Data_____97_47"/>
      <sheetName val="[예산서1.xls]_____1_Data_____97_51"/>
      <sheetName val="[예산서1.xls]_____1_Data_____97_49"/>
      <sheetName val="[예산서1.xls]_____1_Data_____97_50"/>
      <sheetName val="[예산서1.xls]_____1_Data_____97_52"/>
      <sheetName val="[예산서1.xls]_____1_Data_____97_53"/>
      <sheetName val="[예산서1.xls]_____1_Data_____97_54"/>
      <sheetName val="[예산서1.xls]_____1_Data_____97_55"/>
      <sheetName val="[예산서1.xls]_____1_Data_____97_61"/>
      <sheetName val="[예산서1.xls]_____1_Data_____97_60"/>
      <sheetName val="[예산서1.xls]_____1_Data_____97_56"/>
      <sheetName val="[예산서1.xls]_____1_Data_____97_57"/>
      <sheetName val="[예산서1.xls]_____1_Data_____97_58"/>
      <sheetName val="[예산서1.xls]_____1_Data_____97_59"/>
      <sheetName val="[예산서1.xls]_____1_Data_____97_62"/>
      <sheetName val="[예산서1.xls]_____1_Data_____97_63"/>
      <sheetName val="[예산서1.xls]_____1_Data_____97_65"/>
      <sheetName val="[예산서1.xls]_____1_Data_____97_64"/>
      <sheetName val="[예산서1.xls]_____1_Data___서_97__4"/>
      <sheetName val="[예산서1.xls]_____1_Data___서_97__3"/>
      <sheetName val="[예산서1.xls]_____1_Data_____97_66"/>
      <sheetName val="[예산서1.xls]_____1_Data_____97_71"/>
      <sheetName val="[예산서1.xls]_____1_Data_____97_67"/>
      <sheetName val="[예산서1.xls]_____1_Data_____97_68"/>
      <sheetName val="[예산서1.xls]_____1_Data_____97_69"/>
      <sheetName val="[예산서1.xls]_____1_Data_____97_70"/>
      <sheetName val="[예산서1.xls]_____1_Data_____97_72"/>
      <sheetName val="[예산서1.xls]_____1_Data_____97_73"/>
      <sheetName val="[예산서1.xls]_____1_Data___서_97__5"/>
      <sheetName val="[예산서1.xls]_____1_Data_____97_75"/>
      <sheetName val="[예산서1.xls]_____1_Data_____97_74"/>
      <sheetName val="[예산서1.xls]_____1_Data_____97_80"/>
      <sheetName val="[예산서1.xls]_____1_Data_____97_79"/>
      <sheetName val="[예산서1.xls]_____1_Data_____97_77"/>
      <sheetName val="[예산서1.xls]_____1_Data_____97_76"/>
      <sheetName val="[예산서1.xls]_____1_Data_____97_78"/>
      <sheetName val="[예산서1.xls]_____1_Data_____97_81"/>
      <sheetName val="[예산서1.xls]_____1_Data_____97_82"/>
      <sheetName val="L형옹벽(key)"/>
      <sheetName val="[예산서1.xls]//사업과1/Data/설계서/97/예산"/>
      <sheetName val="지수"/>
      <sheetName val="[예산서1.xls]_____1_Data_____97_83"/>
      <sheetName val="[예산서1.xls]_____1_Data_____97_84"/>
      <sheetName val="[예산서1.xls]_____1_Data_____97_85"/>
      <sheetName val="[예산서1.xls]_____1_Data_____97_98"/>
      <sheetName val="[예산서1.xls]_____1_Data_____97_87"/>
      <sheetName val="[예산서1.xls]_____1_Data_____97_86"/>
      <sheetName val="[예산서1.xls]_____1_Data_____97_88"/>
      <sheetName val="[예산서1.xls]_____1_Data_____97_89"/>
      <sheetName val="[예산서1.xls]_____1_Data_____97_90"/>
      <sheetName val="[예산서1.xls]_____1_Data_____97_91"/>
      <sheetName val="[예산서1.xls]_____1_Data_____97_92"/>
      <sheetName val="[예산서1.xls]_____1_Data_____97_93"/>
      <sheetName val="[예산서1.xls]_____1_Data_____97_94"/>
      <sheetName val="[예산서1.xls]_____1_Data_____97_95"/>
      <sheetName val="[예산서1.xls]_____1_Data_____97_97"/>
      <sheetName val="[예산서1.xls]_____1_Data_____97_96"/>
      <sheetName val="[예산서1.xls]_____1_Data_____97_99"/>
      <sheetName val="[예산서1.xls]_____1_Data_____9_100"/>
      <sheetName val="[예산서1.xls]_____1_Data_____9_105"/>
      <sheetName val="[예산서1.xls]_____1_Data_____9_104"/>
      <sheetName val="[예산서1.xls]_____1_Data_____9_101"/>
      <sheetName val="[예산서1.xls]_____1_Data_____9_102"/>
      <sheetName val="[예산서1.xls]_____1_Data_____9_103"/>
      <sheetName val="[예산서1.xls]_____1_Data_____9_106"/>
      <sheetName val="[예산서1.xls]_____1_Data_____9_107"/>
      <sheetName val="[예산서1.xls]_____1_Data_____9_108"/>
      <sheetName val="[예산서1.xls]_____1_Data_____9_109"/>
    </sheetNames>
    <definedNames>
      <definedName name="Macro1" sheetId="1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 refreshError="1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  <sheetName val="공통가설"/>
      <sheetName val="기슭막이(야면석찰쌓기)"/>
      <sheetName val="적현로"/>
      <sheetName val="터파기및재료"/>
      <sheetName val="DATE"/>
      <sheetName val="04.사방(전석)원본"/>
      <sheetName val="Sheet3"/>
      <sheetName val="구조물철거타공정이월"/>
      <sheetName val="unitpric"/>
      <sheetName val="인자기준"/>
      <sheetName val="금액내역서"/>
      <sheetName val="1 자원총괄"/>
      <sheetName val="건축공사실행"/>
      <sheetName val="위치조서"/>
      <sheetName val="일위대가모듈"/>
      <sheetName val="Sheet1"/>
      <sheetName val="강원소나무"/>
      <sheetName val="낙엽송"/>
      <sheetName val="상수리"/>
      <sheetName val="신갈"/>
      <sheetName val="잣나무"/>
      <sheetName val="단재적표"/>
      <sheetName val="부대공Ⅱ"/>
      <sheetName val="일위대가목록"/>
      <sheetName val="VXXXXX"/>
      <sheetName val="날개벽"/>
      <sheetName val="단가산출"/>
      <sheetName val="일위대가표"/>
      <sheetName val="001"/>
      <sheetName val="ⴭⴭⴭⴭ"/>
      <sheetName val="J형측구단위수량"/>
      <sheetName val="골막이(야매)"/>
      <sheetName val="수로단위수량"/>
      <sheetName val="교각1"/>
      <sheetName val="A-4"/>
      <sheetName val="토사(PE)"/>
      <sheetName val="#REF"/>
      <sheetName val="도급내역서"/>
      <sheetName val="지급자재"/>
      <sheetName val="건축내역"/>
      <sheetName val="[04.사방(전석)원본.xls]H__04________3"/>
      <sheetName val="[04.사방(전석)원본.xls]H__04________2"/>
      <sheetName val="말뚝물량"/>
      <sheetName val="DANG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 refreshError="1"/>
      <sheetData sheetId="7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____"/>
      <sheetName val="___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원내역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건축2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수목일위"/>
      <sheetName val="설명"/>
      <sheetName val=""/>
      <sheetName val="수목데이타"/>
      <sheetName val="노임단가"/>
      <sheetName val="단가조사"/>
      <sheetName val="6호기"/>
      <sheetName val="간접"/>
      <sheetName val="원가계산"/>
      <sheetName val="AS포장복구 "/>
      <sheetName val="참고"/>
      <sheetName val="공사개요"/>
      <sheetName val="표지 (2)"/>
      <sheetName val="갑  지"/>
      <sheetName val="Sheet1"/>
      <sheetName val="Customer Databas"/>
      <sheetName val="공종단가"/>
      <sheetName val="2000.11월설계내역"/>
      <sheetName val="품셈TABLE"/>
      <sheetName val="기타 정보통신공사"/>
      <sheetName val="䈘목(중국단풍-)"/>
      <sheetName val="수목표준대가"/>
      <sheetName val="단가대비표"/>
      <sheetName val="장비별표(오거보링)(Ø400)(12M)"/>
      <sheetName val="화재 탐지 설비"/>
      <sheetName val="데리네이타현황"/>
      <sheetName val="일위대가"/>
      <sheetName val="접속도로1"/>
      <sheetName val="평가데이터"/>
      <sheetName val="조명일위"/>
      <sheetName val="이름표지정"/>
      <sheetName val="금액"/>
      <sheetName val="data"/>
      <sheetName val="직접경비"/>
      <sheetName val="직접인건비"/>
      <sheetName val="시설물일위"/>
      <sheetName val="가설공사"/>
      <sheetName val="단가결정"/>
      <sheetName val="내역아"/>
      <sheetName val="울타리"/>
      <sheetName val="문학간접"/>
      <sheetName val="9811"/>
      <sheetName val="Total"/>
      <sheetName val="unit 4"/>
      <sheetName val="1"/>
      <sheetName val="2"/>
      <sheetName val="3"/>
      <sheetName val="4"/>
      <sheetName val="5"/>
      <sheetName val="수량산출서"/>
      <sheetName val="간선계산"/>
      <sheetName val="전익자재"/>
      <sheetName val="기초일위"/>
      <sheetName val="시설일위"/>
      <sheetName val="직재"/>
      <sheetName val="재집"/>
      <sheetName val="일위대가(가설)"/>
      <sheetName val="1차증가원가계산"/>
      <sheetName val="가설공사비"/>
      <sheetName val="도로구조공사비"/>
      <sheetName val="도로토공공사비"/>
      <sheetName val="여수토공사비"/>
      <sheetName val="총괄내역"/>
      <sheetName val="건축-물가변동"/>
      <sheetName val="현장관리비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골조시행"/>
      <sheetName val="자재단가조사표-수목"/>
      <sheetName val="준검 내역서"/>
      <sheetName val="단가 및 재료비"/>
      <sheetName val="단가산출2"/>
      <sheetName val="파일의이용"/>
      <sheetName val="공종목록표"/>
      <sheetName val="교사기준면적(초등)"/>
      <sheetName val="금융비용"/>
      <sheetName val="Sheet1 (2)"/>
      <sheetName val="49"/>
      <sheetName val="금액내역서"/>
      <sheetName val="기본단가표"/>
      <sheetName val="노임이"/>
      <sheetName val="2000년1차"/>
      <sheetName val="2000전체분"/>
      <sheetName val="내역"/>
      <sheetName val="견적시담(송포2공구)"/>
      <sheetName val="노무,재료"/>
      <sheetName val="전주2本1"/>
      <sheetName val="조명시설"/>
      <sheetName val="1.설계조건"/>
      <sheetName val="단가산출"/>
      <sheetName val="횡배수관토공수량"/>
      <sheetName val="EACT10"/>
      <sheetName val="시멘트"/>
      <sheetName val="철콘"/>
      <sheetName val="개인"/>
      <sheetName val="일위대가-1"/>
      <sheetName val="공종별원가계산"/>
      <sheetName val="가감수량"/>
      <sheetName val="맨홀수량산출"/>
      <sheetName val="총괄내역서"/>
      <sheetName val="전체"/>
      <sheetName val="A"/>
      <sheetName val="산출내역서집계표"/>
      <sheetName val="DC-O-4-S(설명서)"/>
      <sheetName val="별표집계"/>
      <sheetName val="남양내역"/>
      <sheetName val="Sheet4"/>
      <sheetName val="자재단가"/>
      <sheetName val="9509"/>
      <sheetName val="품셈"/>
      <sheetName val="단가표 (2)"/>
      <sheetName val="DANGA"/>
      <sheetName val="단가"/>
      <sheetName val="연습"/>
      <sheetName val="단가산출1"/>
      <sheetName val="Ⅶ-2.현장경비산출"/>
      <sheetName val="토공산출(주차장)"/>
      <sheetName val="현장관리"/>
      <sheetName val="공통가설"/>
      <sheetName val="매입"/>
      <sheetName val="토공산출 (아파트)"/>
      <sheetName val="정렬"/>
      <sheetName val="5 일위목록"/>
      <sheetName val="7 단가조사"/>
      <sheetName val="6 일위대가"/>
      <sheetName val="E.P.T수량산출서"/>
      <sheetName val="INPUT"/>
      <sheetName val="참조"/>
      <sheetName val="참조M"/>
      <sheetName val="입찰"/>
      <sheetName val="현경"/>
      <sheetName val="기초자료입력"/>
      <sheetName val="2공구산출내역"/>
      <sheetName val="배수내역"/>
      <sheetName val="DT"/>
      <sheetName val="롤러"/>
      <sheetName val="펌프차타설"/>
      <sheetName val="기계경비적용기준"/>
      <sheetName val="전기혼잡제경비(45)"/>
      <sheetName val="간접비"/>
      <sheetName val="평가내역"/>
      <sheetName val="Mc1"/>
      <sheetName val="ABUT수량-A1"/>
      <sheetName val="시설물기초"/>
      <sheetName val="개소별수량산출"/>
      <sheetName val="전기"/>
      <sheetName val="10공구일위"/>
      <sheetName val="2.대외공문"/>
      <sheetName val="수목단가"/>
      <sheetName val="식재수량표"/>
      <sheetName val="식재일위"/>
      <sheetName val="년도별시공"/>
      <sheetName val="공구원가계산"/>
      <sheetName val="시설수량표"/>
      <sheetName val="노임(1차)"/>
      <sheetName val="bid"/>
      <sheetName val="001"/>
      <sheetName val="기초자료"/>
      <sheetName val="물가자료"/>
      <sheetName val="123"/>
      <sheetName val="공내역"/>
      <sheetName val="비목군분류일위"/>
      <sheetName val="일위목록"/>
      <sheetName val="중기사용료산출근거"/>
      <sheetName val="현장"/>
      <sheetName val="수안보-MBR1"/>
      <sheetName val="일위"/>
      <sheetName val="수량산출"/>
      <sheetName val="제수"/>
      <sheetName val="공기"/>
      <sheetName val="지주목시비량산출서"/>
      <sheetName val="조건"/>
      <sheetName val="충주"/>
      <sheetName val="부하계산서"/>
      <sheetName val="내역(APT)"/>
      <sheetName val="골조대비내역"/>
      <sheetName val="기계설비-물가변동"/>
      <sheetName val="공종집계"/>
      <sheetName val="말고개터널조명전압강하"/>
      <sheetName val="자재 집계표"/>
      <sheetName val="운동장 (2)"/>
      <sheetName val="관공일위대가"/>
      <sheetName val="계수시트"/>
      <sheetName val="일위대가목차"/>
      <sheetName val="공사별 가중치 산출근거(토목)"/>
      <sheetName val="가중치근거(조경)"/>
      <sheetName val="설계서"/>
      <sheetName val="토목주소"/>
      <sheetName val="공사비예산서(토목분)"/>
      <sheetName val="대가표(품셈)"/>
      <sheetName val="가도공"/>
      <sheetName val="식재"/>
      <sheetName val="시설물"/>
      <sheetName val="식재출력용"/>
      <sheetName val="유지관리"/>
      <sheetName val="에너지동"/>
      <sheetName val="세부내역"/>
      <sheetName val="전선 및 전선관"/>
      <sheetName val="금융"/>
      <sheetName val="총괄표"/>
      <sheetName val="투찰금액"/>
      <sheetName val="예산명세서"/>
      <sheetName val="설계명세서"/>
      <sheetName val="자료입력"/>
      <sheetName val="1차 내역서"/>
      <sheetName val="준공정산"/>
      <sheetName val="예가표"/>
      <sheetName val="주요항목별"/>
      <sheetName val="실행간접비용"/>
      <sheetName val="DB@Acess"/>
      <sheetName val="Civil"/>
      <sheetName val="입력자료"/>
      <sheetName val="카렌스센터계량기설치공사"/>
      <sheetName val="견적"/>
      <sheetName val="合成単価作成表-BLDG"/>
      <sheetName val="공사요율산출표"/>
      <sheetName val="부하계산"/>
      <sheetName val="날개벽(좌,우=60도-4개)"/>
      <sheetName val="설계내역일위"/>
      <sheetName val="토공수량"/>
      <sheetName val="교육종류"/>
      <sheetName val="밸브설치"/>
      <sheetName val="일반부표"/>
      <sheetName val="삭제금지단가"/>
      <sheetName val="공사기본내용입력"/>
      <sheetName val="공통"/>
      <sheetName val="동해title"/>
      <sheetName val="JUCKEYK"/>
      <sheetName val="단위단가"/>
      <sheetName val="입찰안"/>
      <sheetName val="GAS"/>
      <sheetName val="경산"/>
      <sheetName val="귀래 설계 공내역서"/>
      <sheetName val="설계예산서"/>
      <sheetName val="상 부"/>
      <sheetName val="설계내역서"/>
      <sheetName val="내역서01"/>
      <sheetName val="조명율표"/>
      <sheetName val="노무비"/>
      <sheetName val="지수"/>
      <sheetName val="대치판정"/>
      <sheetName val="총괄표1"/>
      <sheetName val="퇴직금(울산천상)"/>
      <sheetName val="기성청구"/>
      <sheetName val="설계내"/>
      <sheetName val="SG"/>
      <sheetName val="견적율"/>
      <sheetName val="BH"/>
      <sheetName val="예산갑지"/>
      <sheetName val="자료"/>
      <sheetName val="간선"/>
      <sheetName val="전압"/>
      <sheetName val="조도"/>
      <sheetName val="동력"/>
      <sheetName val="D&amp;P특기사항"/>
      <sheetName val="사급자재"/>
      <sheetName val="약품설비"/>
      <sheetName val="담장산출"/>
      <sheetName val="자단"/>
      <sheetName val="인공산출"/>
      <sheetName val="EQT-ESTN"/>
      <sheetName val="토공집계"/>
      <sheetName val="퍼스트"/>
      <sheetName val="건축내역서"/>
      <sheetName val="설비내역서"/>
      <sheetName val="전기내역서"/>
      <sheetName val="말뚝지지력산정"/>
      <sheetName val="당초내역서"/>
      <sheetName val="중기일위대가"/>
      <sheetName val="기기리스트"/>
      <sheetName val="총괄"/>
      <sheetName val="MOTOR"/>
      <sheetName val="부대공Ⅱ"/>
      <sheetName val="현관"/>
      <sheetName val="인원"/>
      <sheetName val="1안"/>
      <sheetName val="공통비총괄표"/>
      <sheetName val="내역서2안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평교-내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건축(을)"/>
      <sheetName val="설계가"/>
      <sheetName val="정부노임단가"/>
      <sheetName val="가스(내역)"/>
      <sheetName val="산출근거"/>
      <sheetName val="SCHE"/>
      <sheetName val="지급자재"/>
      <sheetName val="날개벽수량표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3.바닥판  "/>
      <sheetName val="가격비"/>
      <sheetName val="일위집계표"/>
      <sheetName val="炷舅_XLS_데이타'!$E$124"/>
      <sheetName val="ls_노임"/>
      <sheetName val="炷舅_XLS"/>
      <sheetName val="시공"/>
      <sheetName val="평형별수량표"/>
      <sheetName val="가설개략"/>
      <sheetName val="을지"/>
      <sheetName val="평당"/>
      <sheetName val="매입세"/>
      <sheetName val="창호"/>
      <sheetName val="간지"/>
      <sheetName val="배수공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노무비단가"/>
      <sheetName val="잡비"/>
      <sheetName val="절감계산"/>
      <sheetName val="PW3"/>
      <sheetName val="PW4"/>
      <sheetName val="SC1"/>
      <sheetName val="PE"/>
      <sheetName val="PM"/>
      <sheetName val="TR"/>
      <sheetName val="공정코드"/>
      <sheetName val="01"/>
      <sheetName val="6PILE  (돌출)"/>
      <sheetName val="1차_내역서"/>
      <sheetName val="소야공정계획표"/>
      <sheetName val="COVER"/>
      <sheetName val="설계"/>
      <sheetName val="Sheet6"/>
      <sheetName val="실행철강하도"/>
      <sheetName val="우배수"/>
      <sheetName val="원형맨홀수량"/>
      <sheetName val="제잡비"/>
      <sheetName val="토집"/>
      <sheetName val="설계예시"/>
      <sheetName val="전계가"/>
      <sheetName val="4-10"/>
      <sheetName val="전기공사"/>
      <sheetName val=" 견적서"/>
      <sheetName val="참조(2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가로등"/>
      <sheetName val="PAINT"/>
      <sheetName val="TEL"/>
      <sheetName val="실행"/>
      <sheetName val="신표지1"/>
      <sheetName val="시추주상도"/>
      <sheetName val="주관사업"/>
      <sheetName val="천방교접속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자판실행"/>
      <sheetName val="을"/>
      <sheetName val="bearing"/>
      <sheetName val="단가표_(2)"/>
      <sheetName val="근거(기밀댐퍼)"/>
      <sheetName val="3.공통공사대비"/>
      <sheetName val="전차선로 물량표"/>
      <sheetName val="한강운반비"/>
      <sheetName val="자재"/>
      <sheetName val="공통(20-91)"/>
      <sheetName val="가스내역"/>
      <sheetName val="2000,9월 일위"/>
      <sheetName val="품의서(0217)"/>
      <sheetName val="계산내역(설비)"/>
      <sheetName val="적용기준"/>
      <sheetName val="위치조서"/>
      <sheetName val="9GNG운반"/>
      <sheetName val="재료단가"/>
      <sheetName val="전기일위대가"/>
      <sheetName val="FB25JN"/>
      <sheetName val="사전공사"/>
      <sheetName val="동력부하계산"/>
      <sheetName val="품셈표"/>
      <sheetName val="공사발의서"/>
      <sheetName val="S0"/>
      <sheetName val="이름정의"/>
      <sheetName val="초기화면"/>
      <sheetName val="기계실 D200"/>
      <sheetName val="부안일위"/>
      <sheetName val="cable-data"/>
      <sheetName val="월별"/>
      <sheetName val="EJ"/>
      <sheetName val="관리,공감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초1"/>
      <sheetName val="하수급견적대비"/>
      <sheetName val="G.R300경비"/>
      <sheetName val="일위대가목록"/>
      <sheetName val="교대시점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단목"/>
      <sheetName val="토목수량"/>
      <sheetName val="원가"/>
      <sheetName val="공사비집계표"/>
      <sheetName val="와동25-3(변경)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단면가정"/>
      <sheetName val="과세내역(세부)"/>
      <sheetName val="EQUIP-H"/>
      <sheetName val="각종단가"/>
      <sheetName val="N賃率-職"/>
      <sheetName val="기성내역"/>
      <sheetName val="수량집계표"/>
      <sheetName val="공종별수량집계"/>
      <sheetName val="토목"/>
      <sheetName val="ITEM"/>
      <sheetName val="기성2"/>
      <sheetName val="견적서"/>
      <sheetName val="진주방향"/>
      <sheetName val="토공집계표"/>
      <sheetName val="설계기준"/>
      <sheetName val="2.2.10.샤시등"/>
      <sheetName val="내역1"/>
      <sheetName val="대공종"/>
      <sheetName val="수량집계"/>
      <sheetName val="A-4"/>
      <sheetName val="TB-내역서"/>
      <sheetName val="성곽내역서"/>
      <sheetName val="Sheet13"/>
      <sheetName val="발전기"/>
      <sheetName val="Sheet14"/>
      <sheetName val="영업.일1"/>
      <sheetName val="전등설비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7단가"/>
      <sheetName val="타견적(을)"/>
      <sheetName val="부시수량"/>
      <sheetName val="200"/>
      <sheetName val="코드표"/>
      <sheetName val="1.설계기준"/>
      <sheetName val="인사자료총집계"/>
      <sheetName val="수목데이타 "/>
      <sheetName val="기성내역서표지"/>
      <sheetName val="邅☳"/>
      <sheetName val="1.가설"/>
      <sheetName val="4.목공사"/>
      <sheetName val="덕소내역"/>
      <sheetName val="2호맨홀공제수량"/>
      <sheetName val="인부신상자료"/>
      <sheetName val="신우"/>
      <sheetName val="차수"/>
      <sheetName val="직접공사비집계표_7"/>
      <sheetName val="공통가설_8"/>
      <sheetName val="기타시설"/>
      <sheetName val="아파트_9"/>
      <sheetName val="주민복지관"/>
      <sheetName val="지하주차장"/>
      <sheetName val="수로단위수량"/>
      <sheetName val="변경일위"/>
      <sheetName val="Book1"/>
      <sheetName val="용산1(해보)"/>
      <sheetName val="기초공"/>
      <sheetName val="기둥(원형)"/>
      <sheetName val="부대내역"/>
      <sheetName val="제잡비집계"/>
      <sheetName val="가설건물"/>
      <sheetName val="70%"/>
      <sheetName val="터널조도"/>
      <sheetName val="소요자재"/>
      <sheetName val="노무산출서"/>
      <sheetName val="횡배수관수량집계"/>
      <sheetName val="횡배수관기초"/>
      <sheetName val="sub"/>
      <sheetName val="98지급계획"/>
      <sheetName val="실행(표지,갑,을)"/>
      <sheetName val="-배수구조물⳵토공"/>
      <sheetName val="경상비"/>
      <sheetName val="통합내역"/>
      <sheetName val="재정비직인"/>
      <sheetName val="우수공"/>
      <sheetName val="표  지"/>
      <sheetName val="Y-WORK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강원소나무"/>
      <sheetName val="중부소나무"/>
      <sheetName val="잣나무"/>
      <sheetName val="낙엽송"/>
      <sheetName val="리기다"/>
      <sheetName val="상수리"/>
      <sheetName val="신갈"/>
      <sheetName val="편백"/>
      <sheetName val="데이타"/>
      <sheetName val="식재인부"/>
      <sheetName val="수량산출표"/>
      <sheetName val="댐구조도"/>
      <sheetName val="세월교산출기초"/>
      <sheetName val="수량산출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자재단가"/>
      <sheetName val="산출내역서2"/>
      <sheetName val="산출내역서1"/>
      <sheetName val="설계적용기준"/>
      <sheetName val="책임기술자선임계(최현배)"/>
      <sheetName val="인자기준"/>
      <sheetName val="요율"/>
      <sheetName val="제잡비계산"/>
      <sheetName val="재적표"/>
      <sheetName val="별표집계"/>
      <sheetName val="담장산출"/>
      <sheetName val="대창(함평)"/>
      <sheetName val="대창(장성)"/>
      <sheetName val="대창(함평)-창열"/>
      <sheetName val="예총"/>
      <sheetName val="가도공"/>
      <sheetName val="data"/>
      <sheetName val="총괄표"/>
      <sheetName val="자재단가(x)"/>
      <sheetName val="대치판정"/>
      <sheetName val="관급자재대"/>
      <sheetName val="노임단가"/>
      <sheetName val="구조물철거타공정이월"/>
      <sheetName val="산출1"/>
      <sheetName val="unitpric"/>
      <sheetName val="COPING"/>
      <sheetName val="TOTAL3"/>
      <sheetName val="3지구단위"/>
      <sheetName val="수목표준대가"/>
      <sheetName val="마산월령동골조물량변경"/>
    </sheetNames>
    <sheetDataSet>
      <sheetData sheetId="0" refreshError="1">
        <row r="2">
          <cell r="B2">
            <v>8.0999999999999996E-3</v>
          </cell>
          <cell r="C2">
            <v>1.35E-2</v>
          </cell>
          <cell r="D2">
            <v>2.0199999999999999E-2</v>
          </cell>
          <cell r="E2">
            <v>2.8000000000000001E-2</v>
          </cell>
          <cell r="F2">
            <v>3.6999999999999998E-2</v>
          </cell>
          <cell r="G2">
            <v>4.7100000000000003E-2</v>
          </cell>
          <cell r="H2">
            <v>5.8400000000000001E-2</v>
          </cell>
          <cell r="I2">
            <v>7.0699999999999999E-2</v>
          </cell>
          <cell r="J2">
            <v>8.4099999999999994E-2</v>
          </cell>
          <cell r="K2">
            <v>9.8699999999999996E-2</v>
          </cell>
          <cell r="L2">
            <v>0.1143</v>
          </cell>
          <cell r="M2">
            <v>0.13100000000000001</v>
          </cell>
          <cell r="N2">
            <v>0.1487</v>
          </cell>
          <cell r="O2">
            <v>0.1676</v>
          </cell>
          <cell r="P2">
            <v>0.18759999999999999</v>
          </cell>
          <cell r="Q2">
            <v>0.2087</v>
          </cell>
          <cell r="R2">
            <v>0.23080000000000001</v>
          </cell>
          <cell r="S2">
            <v>0.25409999999999999</v>
          </cell>
          <cell r="T2">
            <v>0.27850000000000003</v>
          </cell>
          <cell r="U2">
            <v>0.30399999999999999</v>
          </cell>
          <cell r="V2">
            <v>0.3306</v>
          </cell>
          <cell r="W2">
            <v>0.3584</v>
          </cell>
          <cell r="X2">
            <v>0.38729999999999998</v>
          </cell>
          <cell r="Y2">
            <v>0.4173</v>
          </cell>
          <cell r="Z2">
            <v>0.44850000000000001</v>
          </cell>
          <cell r="AA2">
            <v>0.48089999999999999</v>
          </cell>
          <cell r="AB2">
            <v>0.51449999999999996</v>
          </cell>
          <cell r="AC2">
            <v>0.54920000000000002</v>
          </cell>
          <cell r="AD2">
            <v>0.58520000000000005</v>
          </cell>
          <cell r="AE2">
            <v>0.62239999999999995</v>
          </cell>
          <cell r="AF2">
            <v>0.66080000000000005</v>
          </cell>
          <cell r="AG2">
            <v>0.70040000000000002</v>
          </cell>
          <cell r="AH2">
            <v>0.74129999999999996</v>
          </cell>
          <cell r="AI2">
            <v>0.78339999999999999</v>
          </cell>
          <cell r="AJ2">
            <v>0.82679999999999998</v>
          </cell>
          <cell r="AK2">
            <v>0.87160000000000004</v>
          </cell>
          <cell r="AL2">
            <v>0.91759999999999997</v>
          </cell>
          <cell r="AM2">
            <v>0.96489999999999998</v>
          </cell>
          <cell r="AN2">
            <v>1.0136000000000001</v>
          </cell>
          <cell r="AO2">
            <v>1.0636000000000001</v>
          </cell>
          <cell r="AP2">
            <v>1.115</v>
          </cell>
          <cell r="AQ2">
            <v>1.1677</v>
          </cell>
          <cell r="AR2">
            <v>1.2219</v>
          </cell>
          <cell r="AS2">
            <v>1.2774000000000001</v>
          </cell>
          <cell r="AT2">
            <v>1.3344</v>
          </cell>
          <cell r="AU2">
            <v>1.3929</v>
          </cell>
          <cell r="AV2">
            <v>1.4528000000000001</v>
          </cell>
          <cell r="AW2">
            <v>1.5141</v>
          </cell>
        </row>
        <row r="3">
          <cell r="B3">
            <v>9.7000000000000003E-3</v>
          </cell>
          <cell r="C3">
            <v>1.6299999999999999E-2</v>
          </cell>
          <cell r="D3">
            <v>2.4299999999999999E-2</v>
          </cell>
          <cell r="E3">
            <v>3.3700000000000001E-2</v>
          </cell>
          <cell r="F3">
            <v>4.4499999999999998E-2</v>
          </cell>
          <cell r="G3">
            <v>5.67E-2</v>
          </cell>
          <cell r="H3">
            <v>7.0199999999999999E-2</v>
          </cell>
          <cell r="I3">
            <v>8.5000000000000006E-2</v>
          </cell>
          <cell r="J3">
            <v>0.1011</v>
          </cell>
          <cell r="K3">
            <v>0.11849999999999999</v>
          </cell>
          <cell r="L3">
            <v>0.13730000000000001</v>
          </cell>
          <cell r="M3">
            <v>0.1573</v>
          </cell>
          <cell r="N3">
            <v>0.17860000000000001</v>
          </cell>
          <cell r="O3">
            <v>0.20119999999999999</v>
          </cell>
          <cell r="P3">
            <v>0.22520000000000001</v>
          </cell>
          <cell r="Q3">
            <v>0.25040000000000001</v>
          </cell>
          <cell r="R3">
            <v>0.27700000000000002</v>
          </cell>
          <cell r="S3">
            <v>0.30480000000000002</v>
          </cell>
          <cell r="T3">
            <v>0.33400000000000002</v>
          </cell>
          <cell r="U3">
            <v>0.36449999999999999</v>
          </cell>
          <cell r="V3">
            <v>0.39629999999999999</v>
          </cell>
          <cell r="W3">
            <v>0.42949999999999999</v>
          </cell>
          <cell r="X3">
            <v>0.46400000000000002</v>
          </cell>
          <cell r="Y3">
            <v>0.49990000000000001</v>
          </cell>
          <cell r="Z3">
            <v>0.53720000000000001</v>
          </cell>
          <cell r="AA3">
            <v>0.57579999999999998</v>
          </cell>
          <cell r="AB3">
            <v>0.6159</v>
          </cell>
          <cell r="AC3">
            <v>0.6573</v>
          </cell>
          <cell r="AD3">
            <v>0.70020000000000004</v>
          </cell>
          <cell r="AE3">
            <v>0.74450000000000005</v>
          </cell>
          <cell r="AF3">
            <v>0.79020000000000001</v>
          </cell>
          <cell r="AG3">
            <v>0.83730000000000004</v>
          </cell>
          <cell r="AH3">
            <v>0.88600000000000001</v>
          </cell>
          <cell r="AI3">
            <v>0.93610000000000004</v>
          </cell>
          <cell r="AJ3">
            <v>0.98770000000000002</v>
          </cell>
          <cell r="AK3">
            <v>1.0407999999999999</v>
          </cell>
          <cell r="AL3">
            <v>1.0953999999999999</v>
          </cell>
          <cell r="AM3">
            <v>1.1516</v>
          </cell>
          <cell r="AN3">
            <v>1.2093</v>
          </cell>
          <cell r="AO3">
            <v>1.2685999999999999</v>
          </cell>
          <cell r="AP3">
            <v>1.3293999999999999</v>
          </cell>
          <cell r="AQ3">
            <v>1.3918999999999999</v>
          </cell>
          <cell r="AR3">
            <v>1.4559</v>
          </cell>
          <cell r="AS3">
            <v>1.5217000000000001</v>
          </cell>
          <cell r="AT3">
            <v>1.589</v>
          </cell>
          <cell r="AU3">
            <v>1.6579999999999999</v>
          </cell>
          <cell r="AV3">
            <v>1.7286999999999999</v>
          </cell>
          <cell r="AW3">
            <v>1.8010999999999999</v>
          </cell>
        </row>
        <row r="4">
          <cell r="B4">
            <v>1.14E-2</v>
          </cell>
          <cell r="C4">
            <v>1.9E-2</v>
          </cell>
          <cell r="D4">
            <v>2.8400000000000002E-2</v>
          </cell>
          <cell r="E4">
            <v>3.9399999999999998E-2</v>
          </cell>
          <cell r="F4">
            <v>5.1999999999999998E-2</v>
          </cell>
          <cell r="G4">
            <v>6.6199999999999995E-2</v>
          </cell>
          <cell r="H4">
            <v>8.1900000000000001E-2</v>
          </cell>
          <cell r="I4">
            <v>9.9199999999999997E-2</v>
          </cell>
          <cell r="J4">
            <v>0.11799999999999999</v>
          </cell>
          <cell r="K4">
            <v>0.1384</v>
          </cell>
          <cell r="L4">
            <v>0.16020000000000001</v>
          </cell>
          <cell r="M4">
            <v>0.18360000000000001</v>
          </cell>
          <cell r="N4">
            <v>0.20849999999999999</v>
          </cell>
          <cell r="O4">
            <v>0.2349</v>
          </cell>
          <cell r="P4">
            <v>0.26269999999999999</v>
          </cell>
          <cell r="Q4">
            <v>0.29210000000000003</v>
          </cell>
          <cell r="R4">
            <v>0.3231</v>
          </cell>
          <cell r="S4">
            <v>0.35549999999999998</v>
          </cell>
          <cell r="T4">
            <v>0.38950000000000001</v>
          </cell>
          <cell r="U4">
            <v>0.42499999999999999</v>
          </cell>
          <cell r="V4">
            <v>0.46210000000000001</v>
          </cell>
          <cell r="W4">
            <v>0.50070000000000003</v>
          </cell>
          <cell r="X4">
            <v>0.54090000000000005</v>
          </cell>
          <cell r="Y4">
            <v>0.58260000000000001</v>
          </cell>
          <cell r="Z4">
            <v>0.62590000000000001</v>
          </cell>
          <cell r="AA4">
            <v>0.67090000000000005</v>
          </cell>
          <cell r="AB4">
            <v>0.71740000000000004</v>
          </cell>
          <cell r="AC4">
            <v>0.76549999999999996</v>
          </cell>
          <cell r="AD4">
            <v>0.81530000000000002</v>
          </cell>
          <cell r="AE4">
            <v>0.86670000000000003</v>
          </cell>
          <cell r="AF4">
            <v>0.91979999999999995</v>
          </cell>
          <cell r="AG4">
            <v>0.97450000000000003</v>
          </cell>
          <cell r="AH4">
            <v>1.0308999999999999</v>
          </cell>
          <cell r="AI4">
            <v>1.089</v>
          </cell>
          <cell r="AJ4">
            <v>1.1489</v>
          </cell>
          <cell r="AK4">
            <v>1.2103999999999999</v>
          </cell>
          <cell r="AL4">
            <v>1.2737000000000001</v>
          </cell>
          <cell r="AM4">
            <v>1.3387</v>
          </cell>
          <cell r="AN4">
            <v>1.4055</v>
          </cell>
          <cell r="AO4">
            <v>1.4742</v>
          </cell>
          <cell r="AP4">
            <v>1.5446</v>
          </cell>
          <cell r="AQ4">
            <v>1.6168</v>
          </cell>
          <cell r="AR4">
            <v>1.6909000000000001</v>
          </cell>
          <cell r="AS4">
            <v>1.7667999999999999</v>
          </cell>
          <cell r="AT4">
            <v>1.8446</v>
          </cell>
          <cell r="AU4">
            <v>1.9244000000000001</v>
          </cell>
          <cell r="AV4">
            <v>2.0059999999999998</v>
          </cell>
          <cell r="AW4">
            <v>2.0895000000000001</v>
          </cell>
        </row>
        <row r="5">
          <cell r="B5">
            <v>1.2999999999999999E-2</v>
          </cell>
          <cell r="C5">
            <v>2.18E-2</v>
          </cell>
          <cell r="D5">
            <v>3.2500000000000001E-2</v>
          </cell>
          <cell r="E5">
            <v>4.4999999999999998E-2</v>
          </cell>
          <cell r="F5">
            <v>5.9499999999999997E-2</v>
          </cell>
          <cell r="G5">
            <v>7.5700000000000003E-2</v>
          </cell>
          <cell r="H5">
            <v>9.3700000000000006E-2</v>
          </cell>
          <cell r="I5">
            <v>0.1135</v>
          </cell>
          <cell r="J5">
            <v>0.13500000000000001</v>
          </cell>
          <cell r="K5">
            <v>0.15820000000000001</v>
          </cell>
          <cell r="L5">
            <v>0.1832</v>
          </cell>
          <cell r="M5">
            <v>0.2099</v>
          </cell>
          <cell r="N5">
            <v>0.23830000000000001</v>
          </cell>
          <cell r="O5">
            <v>0.26840000000000003</v>
          </cell>
          <cell r="P5">
            <v>0.30030000000000001</v>
          </cell>
          <cell r="Q5">
            <v>0.33389999999999997</v>
          </cell>
          <cell r="R5">
            <v>0.36919999999999997</v>
          </cell>
          <cell r="S5">
            <v>0.40620000000000001</v>
          </cell>
          <cell r="T5">
            <v>0.44500000000000001</v>
          </cell>
          <cell r="U5">
            <v>0.48549999999999999</v>
          </cell>
          <cell r="V5">
            <v>0.52780000000000005</v>
          </cell>
          <cell r="W5">
            <v>0.57189999999999996</v>
          </cell>
          <cell r="X5">
            <v>0.61770000000000003</v>
          </cell>
          <cell r="Y5">
            <v>0.6653</v>
          </cell>
          <cell r="Z5">
            <v>0.7147</v>
          </cell>
          <cell r="AA5">
            <v>0.76590000000000003</v>
          </cell>
          <cell r="AB5">
            <v>0.81889999999999996</v>
          </cell>
          <cell r="AC5">
            <v>0.87380000000000002</v>
          </cell>
          <cell r="AD5">
            <v>0.93049999999999999</v>
          </cell>
          <cell r="AE5">
            <v>0.98899999999999999</v>
          </cell>
          <cell r="AF5">
            <v>1.0495000000000001</v>
          </cell>
          <cell r="AG5">
            <v>1.1117999999999999</v>
          </cell>
          <cell r="AH5">
            <v>1.1759999999999999</v>
          </cell>
          <cell r="AI5">
            <v>1.2421</v>
          </cell>
          <cell r="AJ5">
            <v>1.3102</v>
          </cell>
          <cell r="AK5">
            <v>1.3802000000000001</v>
          </cell>
          <cell r="AL5">
            <v>1.4521999999999999</v>
          </cell>
          <cell r="AM5">
            <v>1.5262</v>
          </cell>
          <cell r="AN5">
            <v>1.6021000000000001</v>
          </cell>
          <cell r="AO5">
            <v>1.6800999999999999</v>
          </cell>
          <cell r="AP5">
            <v>1.7601</v>
          </cell>
          <cell r="AQ5">
            <v>1.8422000000000001</v>
          </cell>
          <cell r="AR5">
            <v>1.9262999999999999</v>
          </cell>
          <cell r="AS5">
            <v>2.0125000000000002</v>
          </cell>
          <cell r="AT5">
            <v>2.1009000000000002</v>
          </cell>
          <cell r="AU5">
            <v>2.1913</v>
          </cell>
          <cell r="AV5">
            <v>2.2839999999999998</v>
          </cell>
          <cell r="AW5">
            <v>2.3786999999999998</v>
          </cell>
        </row>
        <row r="6">
          <cell r="B6">
            <v>1.46E-2</v>
          </cell>
          <cell r="C6">
            <v>2.4500000000000001E-2</v>
          </cell>
          <cell r="D6">
            <v>3.6499999999999998E-2</v>
          </cell>
          <cell r="E6">
            <v>5.0700000000000002E-2</v>
          </cell>
          <cell r="F6">
            <v>6.6900000000000001E-2</v>
          </cell>
          <cell r="G6">
            <v>8.5199999999999998E-2</v>
          </cell>
          <cell r="H6">
            <v>0.1055</v>
          </cell>
          <cell r="I6">
            <v>0.12770000000000001</v>
          </cell>
          <cell r="J6">
            <v>0.15190000000000001</v>
          </cell>
          <cell r="K6">
            <v>0.17810000000000001</v>
          </cell>
          <cell r="L6">
            <v>0.20610000000000001</v>
          </cell>
          <cell r="M6">
            <v>0.23619999999999999</v>
          </cell>
          <cell r="N6">
            <v>0.2681</v>
          </cell>
          <cell r="O6">
            <v>0.30199999999999999</v>
          </cell>
          <cell r="P6">
            <v>0.33779999999999999</v>
          </cell>
          <cell r="Q6">
            <v>0.37559999999999999</v>
          </cell>
          <cell r="R6">
            <v>0.4153</v>
          </cell>
          <cell r="S6">
            <v>0.45689999999999997</v>
          </cell>
          <cell r="T6">
            <v>0.50049999999999994</v>
          </cell>
          <cell r="U6">
            <v>0.54600000000000004</v>
          </cell>
          <cell r="V6">
            <v>0.59350000000000003</v>
          </cell>
          <cell r="W6">
            <v>0.64300000000000002</v>
          </cell>
          <cell r="X6">
            <v>0.69450000000000001</v>
          </cell>
          <cell r="Y6">
            <v>0.74790000000000001</v>
          </cell>
          <cell r="Z6">
            <v>0.8034</v>
          </cell>
          <cell r="AA6">
            <v>0.8609</v>
          </cell>
          <cell r="AB6">
            <v>0.92049999999999998</v>
          </cell>
          <cell r="AC6">
            <v>0.98199999999999998</v>
          </cell>
          <cell r="AD6">
            <v>1.0457000000000001</v>
          </cell>
          <cell r="AE6">
            <v>1.1113999999999999</v>
          </cell>
          <cell r="AF6">
            <v>1.1792</v>
          </cell>
          <cell r="AG6">
            <v>1.2491000000000001</v>
          </cell>
          <cell r="AH6">
            <v>1.3210999999999999</v>
          </cell>
          <cell r="AI6">
            <v>1.3953</v>
          </cell>
          <cell r="AJ6">
            <v>1.4716</v>
          </cell>
          <cell r="AK6">
            <v>1.5501</v>
          </cell>
          <cell r="AL6">
            <v>1.6308</v>
          </cell>
          <cell r="AM6">
            <v>1.7137</v>
          </cell>
          <cell r="AN6">
            <v>1.7988999999999999</v>
          </cell>
          <cell r="AO6">
            <v>1.8862000000000001</v>
          </cell>
          <cell r="AP6">
            <v>1.9759</v>
          </cell>
          <cell r="AQ6">
            <v>2.0678000000000001</v>
          </cell>
          <cell r="AR6">
            <v>2.1619999999999999</v>
          </cell>
          <cell r="AS6">
            <v>2.2585999999999999</v>
          </cell>
          <cell r="AT6">
            <v>2.3574999999999999</v>
          </cell>
          <cell r="AU6">
            <v>2.4586999999999999</v>
          </cell>
          <cell r="AV6">
            <v>2.5623999999999998</v>
          </cell>
          <cell r="AW6">
            <v>2.6684000000000001</v>
          </cell>
        </row>
        <row r="7">
          <cell r="B7">
            <v>1.6299999999999999E-2</v>
          </cell>
          <cell r="C7">
            <v>2.7199999999999998E-2</v>
          </cell>
          <cell r="D7">
            <v>4.0599999999999997E-2</v>
          </cell>
          <cell r="E7">
            <v>5.6399999999999999E-2</v>
          </cell>
          <cell r="F7">
            <v>7.4399999999999994E-2</v>
          </cell>
          <cell r="G7">
            <v>9.4700000000000006E-2</v>
          </cell>
          <cell r="H7">
            <v>0.1172</v>
          </cell>
          <cell r="I7">
            <v>0.1419</v>
          </cell>
          <cell r="J7">
            <v>0.16880000000000001</v>
          </cell>
          <cell r="K7">
            <v>0.19789999999999999</v>
          </cell>
          <cell r="L7">
            <v>0.2291</v>
          </cell>
          <cell r="M7">
            <v>0.26240000000000002</v>
          </cell>
          <cell r="N7">
            <v>0.2979</v>
          </cell>
          <cell r="O7">
            <v>0.33560000000000001</v>
          </cell>
          <cell r="P7">
            <v>0.37530000000000002</v>
          </cell>
          <cell r="Q7">
            <v>0.4173</v>
          </cell>
          <cell r="R7">
            <v>0.46129999999999999</v>
          </cell>
          <cell r="S7">
            <v>0.50749999999999995</v>
          </cell>
          <cell r="T7">
            <v>0.55589999999999995</v>
          </cell>
          <cell r="U7">
            <v>0.60650000000000004</v>
          </cell>
          <cell r="V7">
            <v>0.65920000000000001</v>
          </cell>
          <cell r="W7">
            <v>0.71409999999999996</v>
          </cell>
          <cell r="X7">
            <v>0.77129999999999999</v>
          </cell>
          <cell r="Y7">
            <v>0.8306</v>
          </cell>
          <cell r="Z7">
            <v>0.8921</v>
          </cell>
          <cell r="AA7">
            <v>0.95589999999999997</v>
          </cell>
          <cell r="AB7">
            <v>1.022</v>
          </cell>
          <cell r="AC7">
            <v>1.0903</v>
          </cell>
          <cell r="AD7">
            <v>1.1609</v>
          </cell>
          <cell r="AE7">
            <v>1.2337</v>
          </cell>
          <cell r="AF7">
            <v>1.3089</v>
          </cell>
          <cell r="AG7">
            <v>1.3864000000000001</v>
          </cell>
          <cell r="AH7">
            <v>1.4662999999999999</v>
          </cell>
          <cell r="AI7">
            <v>1.5485</v>
          </cell>
          <cell r="AJ7">
            <v>1.6331</v>
          </cell>
          <cell r="AK7">
            <v>1.7201</v>
          </cell>
          <cell r="AL7">
            <v>1.8095000000000001</v>
          </cell>
          <cell r="AM7">
            <v>1.9013</v>
          </cell>
          <cell r="AN7">
            <v>1.9956</v>
          </cell>
          <cell r="AO7">
            <v>2.0924</v>
          </cell>
          <cell r="AP7">
            <v>2.1917</v>
          </cell>
          <cell r="AQ7">
            <v>2.2934999999999999</v>
          </cell>
          <cell r="AR7">
            <v>2.3978000000000002</v>
          </cell>
          <cell r="AS7">
            <v>2.5047000000000001</v>
          </cell>
          <cell r="AT7">
            <v>2.6141999999999999</v>
          </cell>
          <cell r="AU7">
            <v>2.7262</v>
          </cell>
          <cell r="AV7">
            <v>2.8409</v>
          </cell>
          <cell r="AW7">
            <v>2.9582999999999999</v>
          </cell>
        </row>
        <row r="8">
          <cell r="B8">
            <v>1.7899999999999999E-2</v>
          </cell>
          <cell r="C8">
            <v>0.03</v>
          </cell>
          <cell r="D8">
            <v>4.4699999999999997E-2</v>
          </cell>
          <cell r="E8">
            <v>6.2E-2</v>
          </cell>
          <cell r="F8">
            <v>8.1900000000000001E-2</v>
          </cell>
          <cell r="G8">
            <v>0.1042</v>
          </cell>
          <cell r="H8">
            <v>0.129</v>
          </cell>
          <cell r="I8">
            <v>0.15620000000000001</v>
          </cell>
          <cell r="J8">
            <v>0.1857</v>
          </cell>
          <cell r="K8">
            <v>0.2177</v>
          </cell>
          <cell r="L8">
            <v>0.252</v>
          </cell>
          <cell r="M8">
            <v>0.28870000000000001</v>
          </cell>
          <cell r="N8">
            <v>0.32769999999999999</v>
          </cell>
          <cell r="O8">
            <v>0.36909999999999998</v>
          </cell>
          <cell r="P8">
            <v>0.4128</v>
          </cell>
          <cell r="Q8">
            <v>0.45889999999999997</v>
          </cell>
          <cell r="R8">
            <v>0.50739999999999996</v>
          </cell>
          <cell r="S8">
            <v>0.55820000000000003</v>
          </cell>
          <cell r="T8">
            <v>0.61140000000000005</v>
          </cell>
          <cell r="U8">
            <v>0.66700000000000004</v>
          </cell>
          <cell r="V8">
            <v>0.72489999999999999</v>
          </cell>
          <cell r="W8">
            <v>0.7853</v>
          </cell>
          <cell r="X8">
            <v>0.84799999999999998</v>
          </cell>
          <cell r="Y8">
            <v>0.91320000000000001</v>
          </cell>
          <cell r="Z8">
            <v>0.98089999999999999</v>
          </cell>
          <cell r="AA8">
            <v>1.0509999999999999</v>
          </cell>
          <cell r="AB8">
            <v>1.1234999999999999</v>
          </cell>
          <cell r="AC8">
            <v>1.1984999999999999</v>
          </cell>
          <cell r="AD8">
            <v>1.2761</v>
          </cell>
          <cell r="AE8">
            <v>1.3561000000000001</v>
          </cell>
          <cell r="AF8">
            <v>1.4387000000000001</v>
          </cell>
          <cell r="AG8">
            <v>1.5238</v>
          </cell>
          <cell r="AH8">
            <v>1.6114999999999999</v>
          </cell>
          <cell r="AI8">
            <v>1.7017</v>
          </cell>
          <cell r="AJ8">
            <v>1.7946</v>
          </cell>
          <cell r="AK8">
            <v>1.8900999999999999</v>
          </cell>
          <cell r="AL8">
            <v>1.9882</v>
          </cell>
          <cell r="AM8">
            <v>2.089</v>
          </cell>
          <cell r="AN8">
            <v>2.1924999999999999</v>
          </cell>
          <cell r="AO8">
            <v>2.2987000000000002</v>
          </cell>
          <cell r="AP8">
            <v>2.4077000000000002</v>
          </cell>
          <cell r="AQ8">
            <v>2.5192999999999999</v>
          </cell>
          <cell r="AR8">
            <v>2.6337999999999999</v>
          </cell>
          <cell r="AS8">
            <v>2.7509999999999999</v>
          </cell>
          <cell r="AT8">
            <v>2.8711000000000002</v>
          </cell>
          <cell r="AU8">
            <v>2.9940000000000002</v>
          </cell>
          <cell r="AV8">
            <v>3.1198000000000001</v>
          </cell>
          <cell r="AW8">
            <v>3.2484999999999999</v>
          </cell>
        </row>
        <row r="9">
          <cell r="B9">
            <v>1.95E-2</v>
          </cell>
          <cell r="C9">
            <v>3.27E-2</v>
          </cell>
          <cell r="D9">
            <v>4.8800000000000003E-2</v>
          </cell>
          <cell r="E9">
            <v>6.7699999999999996E-2</v>
          </cell>
          <cell r="F9">
            <v>8.9300000000000004E-2</v>
          </cell>
          <cell r="G9">
            <v>0.1137</v>
          </cell>
          <cell r="H9">
            <v>0.14069999999999999</v>
          </cell>
          <cell r="I9">
            <v>0.1704</v>
          </cell>
          <cell r="J9">
            <v>0.2026</v>
          </cell>
          <cell r="K9">
            <v>0.23749999999999999</v>
          </cell>
          <cell r="L9">
            <v>0.27489999999999998</v>
          </cell>
          <cell r="M9">
            <v>0.31490000000000001</v>
          </cell>
          <cell r="N9">
            <v>0.35749999999999998</v>
          </cell>
          <cell r="O9">
            <v>0.40260000000000001</v>
          </cell>
          <cell r="P9">
            <v>0.45029999999999998</v>
          </cell>
          <cell r="Q9">
            <v>0.50060000000000004</v>
          </cell>
          <cell r="R9">
            <v>0.5534</v>
          </cell>
          <cell r="S9">
            <v>0.60880000000000001</v>
          </cell>
          <cell r="T9">
            <v>0.66679999999999995</v>
          </cell>
          <cell r="U9">
            <v>0.72740000000000005</v>
          </cell>
          <cell r="V9">
            <v>0.79059999999999997</v>
          </cell>
          <cell r="W9">
            <v>0.85640000000000005</v>
          </cell>
          <cell r="X9">
            <v>0.92479999999999996</v>
          </cell>
          <cell r="Y9">
            <v>0.99590000000000001</v>
          </cell>
          <cell r="Z9">
            <v>1.0696000000000001</v>
          </cell>
          <cell r="AA9">
            <v>1.1459999999999999</v>
          </cell>
          <cell r="AB9">
            <v>1.2250000000000001</v>
          </cell>
          <cell r="AC9">
            <v>1.3068</v>
          </cell>
          <cell r="AD9">
            <v>1.3913</v>
          </cell>
          <cell r="AE9">
            <v>1.4784999999999999</v>
          </cell>
          <cell r="AF9">
            <v>1.5684</v>
          </cell>
          <cell r="AG9">
            <v>1.6611</v>
          </cell>
          <cell r="AH9">
            <v>1.7566999999999999</v>
          </cell>
          <cell r="AI9">
            <v>1.855</v>
          </cell>
          <cell r="AJ9">
            <v>1.9560999999999999</v>
          </cell>
          <cell r="AK9">
            <v>2.0600999999999998</v>
          </cell>
          <cell r="AL9">
            <v>2.1669999999999998</v>
          </cell>
          <cell r="AM9">
            <v>2.2768000000000002</v>
          </cell>
          <cell r="AN9">
            <v>2.3895</v>
          </cell>
          <cell r="AO9">
            <v>2.5051000000000001</v>
          </cell>
          <cell r="AP9">
            <v>2.6236999999999999</v>
          </cell>
          <cell r="AQ9">
            <v>2.7452000000000001</v>
          </cell>
          <cell r="AR9">
            <v>2.8698000000000001</v>
          </cell>
          <cell r="AS9">
            <v>2.9973999999999998</v>
          </cell>
          <cell r="AT9">
            <v>3.1280999999999999</v>
          </cell>
          <cell r="AU9">
            <v>3.2618999999999998</v>
          </cell>
          <cell r="AV9">
            <v>3.3986999999999998</v>
          </cell>
          <cell r="AW9">
            <v>3.5387</v>
          </cell>
        </row>
        <row r="10">
          <cell r="B10">
            <v>2.12E-2</v>
          </cell>
          <cell r="C10">
            <v>3.5400000000000001E-2</v>
          </cell>
          <cell r="D10">
            <v>5.28E-2</v>
          </cell>
          <cell r="E10">
            <v>7.3300000000000004E-2</v>
          </cell>
          <cell r="F10">
            <v>9.6799999999999997E-2</v>
          </cell>
          <cell r="G10">
            <v>0.1232</v>
          </cell>
          <cell r="H10">
            <v>0.1525</v>
          </cell>
          <cell r="I10">
            <v>0.18459999999999999</v>
          </cell>
          <cell r="J10">
            <v>0.2195</v>
          </cell>
          <cell r="K10">
            <v>0.25729999999999997</v>
          </cell>
          <cell r="L10">
            <v>0.29780000000000001</v>
          </cell>
          <cell r="M10">
            <v>0.3412</v>
          </cell>
          <cell r="N10">
            <v>0.38729999999999998</v>
          </cell>
          <cell r="O10">
            <v>0.43619999999999998</v>
          </cell>
          <cell r="P10">
            <v>0.48780000000000001</v>
          </cell>
          <cell r="Q10">
            <v>0.54220000000000002</v>
          </cell>
          <cell r="R10">
            <v>0.59950000000000003</v>
          </cell>
          <cell r="S10">
            <v>0.65949999999999998</v>
          </cell>
          <cell r="T10">
            <v>0.72219999999999995</v>
          </cell>
          <cell r="U10">
            <v>0.78779999999999994</v>
          </cell>
          <cell r="V10">
            <v>0.85629999999999995</v>
          </cell>
          <cell r="W10">
            <v>0.92749999999999999</v>
          </cell>
          <cell r="X10">
            <v>1.0016</v>
          </cell>
          <cell r="Y10">
            <v>1.0785</v>
          </cell>
          <cell r="Z10">
            <v>1.1583000000000001</v>
          </cell>
          <cell r="AA10">
            <v>1.2410000000000001</v>
          </cell>
          <cell r="AB10">
            <v>1.3265</v>
          </cell>
          <cell r="AC10">
            <v>1.415</v>
          </cell>
          <cell r="AD10">
            <v>1.5064</v>
          </cell>
          <cell r="AE10">
            <v>1.6008</v>
          </cell>
          <cell r="AF10">
            <v>1.6981999999999999</v>
          </cell>
          <cell r="AG10">
            <v>1.7985</v>
          </cell>
          <cell r="AH10">
            <v>1.9017999999999999</v>
          </cell>
          <cell r="AI10">
            <v>2.0082</v>
          </cell>
          <cell r="AJ10">
            <v>2.1177000000000001</v>
          </cell>
          <cell r="AK10">
            <v>2.2302</v>
          </cell>
          <cell r="AL10">
            <v>2.3458000000000001</v>
          </cell>
          <cell r="AM10">
            <v>2.4645000000000001</v>
          </cell>
          <cell r="AN10">
            <v>2.5863999999999998</v>
          </cell>
          <cell r="AO10">
            <v>2.7115</v>
          </cell>
          <cell r="AP10">
            <v>2.8397000000000001</v>
          </cell>
          <cell r="AQ10">
            <v>2.9712000000000001</v>
          </cell>
          <cell r="AR10">
            <v>3.1059000000000001</v>
          </cell>
          <cell r="AS10">
            <v>3.2439</v>
          </cell>
          <cell r="AT10">
            <v>3.3852000000000002</v>
          </cell>
          <cell r="AU10">
            <v>3.5297999999999998</v>
          </cell>
          <cell r="AV10">
            <v>3.6778</v>
          </cell>
          <cell r="AW10">
            <v>3.8290999999999999</v>
          </cell>
        </row>
        <row r="11">
          <cell r="B11">
            <v>2.2800000000000001E-2</v>
          </cell>
          <cell r="C11">
            <v>3.8100000000000002E-2</v>
          </cell>
          <cell r="D11">
            <v>5.6899999999999999E-2</v>
          </cell>
          <cell r="E11">
            <v>7.9000000000000001E-2</v>
          </cell>
          <cell r="F11">
            <v>0.1042</v>
          </cell>
          <cell r="G11">
            <v>0.13270000000000001</v>
          </cell>
          <cell r="H11">
            <v>0.16420000000000001</v>
          </cell>
          <cell r="I11">
            <v>0.1988</v>
          </cell>
          <cell r="J11">
            <v>0.2364</v>
          </cell>
          <cell r="K11">
            <v>0.27710000000000001</v>
          </cell>
          <cell r="L11">
            <v>0.32069999999999999</v>
          </cell>
          <cell r="M11">
            <v>0.3674</v>
          </cell>
          <cell r="N11">
            <v>0.41699999999999998</v>
          </cell>
          <cell r="O11">
            <v>0.46970000000000001</v>
          </cell>
          <cell r="P11">
            <v>0.52529999999999999</v>
          </cell>
          <cell r="Q11">
            <v>0.58389999999999997</v>
          </cell>
          <cell r="R11">
            <v>0.64549999999999996</v>
          </cell>
          <cell r="S11">
            <v>0.71009999999999995</v>
          </cell>
          <cell r="T11">
            <v>0.77769999999999995</v>
          </cell>
          <cell r="U11">
            <v>0.84830000000000005</v>
          </cell>
          <cell r="V11">
            <v>0.92190000000000005</v>
          </cell>
          <cell r="W11">
            <v>0.99860000000000004</v>
          </cell>
          <cell r="X11">
            <v>1.0783</v>
          </cell>
          <cell r="Y11">
            <v>1.1611</v>
          </cell>
          <cell r="Z11">
            <v>1.2470000000000001</v>
          </cell>
          <cell r="AA11">
            <v>1.3359000000000001</v>
          </cell>
          <cell r="AB11">
            <v>1.4279999999999999</v>
          </cell>
          <cell r="AC11">
            <v>1.5232000000000001</v>
          </cell>
          <cell r="AD11">
            <v>1.6215999999999999</v>
          </cell>
          <cell r="AE11">
            <v>1.7232000000000001</v>
          </cell>
          <cell r="AF11">
            <v>1.8279000000000001</v>
          </cell>
          <cell r="AG11">
            <v>1.9358</v>
          </cell>
          <cell r="AH11">
            <v>2.0470000000000002</v>
          </cell>
          <cell r="AI11">
            <v>2.1615000000000002</v>
          </cell>
          <cell r="AJ11">
            <v>2.2791999999999999</v>
          </cell>
          <cell r="AK11">
            <v>2.4001999999999999</v>
          </cell>
          <cell r="AL11">
            <v>2.5246</v>
          </cell>
          <cell r="AM11">
            <v>2.6522999999999999</v>
          </cell>
          <cell r="AN11">
            <v>2.7833999999999999</v>
          </cell>
          <cell r="AO11">
            <v>2.9178999999999999</v>
          </cell>
          <cell r="AP11">
            <v>3.0558000000000001</v>
          </cell>
          <cell r="AQ11">
            <v>3.1970999999999998</v>
          </cell>
          <cell r="AR11">
            <v>3.3420000000000001</v>
          </cell>
          <cell r="AS11">
            <v>3.4904000000000002</v>
          </cell>
          <cell r="AT11">
            <v>3.6423000000000001</v>
          </cell>
          <cell r="AU11">
            <v>3.7978000000000001</v>
          </cell>
          <cell r="AV11">
            <v>3.9567999999999999</v>
          </cell>
          <cell r="AW11">
            <v>4.1195000000000004</v>
          </cell>
        </row>
        <row r="12">
          <cell r="B12">
            <v>2.4400000000000002E-2</v>
          </cell>
          <cell r="C12">
            <v>4.0899999999999999E-2</v>
          </cell>
          <cell r="D12">
            <v>6.0999999999999999E-2</v>
          </cell>
          <cell r="E12">
            <v>8.4599999999999995E-2</v>
          </cell>
          <cell r="F12">
            <v>0.11169999999999999</v>
          </cell>
          <cell r="G12">
            <v>0.1421</v>
          </cell>
          <cell r="H12">
            <v>0.1759</v>
          </cell>
          <cell r="I12">
            <v>0.21299999999999999</v>
          </cell>
          <cell r="J12">
            <v>0.25330000000000003</v>
          </cell>
          <cell r="K12">
            <v>0.2969</v>
          </cell>
          <cell r="L12">
            <v>0.34360000000000002</v>
          </cell>
          <cell r="M12">
            <v>0.39360000000000001</v>
          </cell>
          <cell r="N12">
            <v>0.44679999999999997</v>
          </cell>
          <cell r="O12">
            <v>0.50319999999999998</v>
          </cell>
          <cell r="P12">
            <v>0.56279999999999997</v>
          </cell>
          <cell r="Q12">
            <v>0.62549999999999994</v>
          </cell>
          <cell r="R12">
            <v>0.6915</v>
          </cell>
          <cell r="S12">
            <v>0.76070000000000004</v>
          </cell>
          <cell r="T12">
            <v>0.83309999999999995</v>
          </cell>
          <cell r="U12">
            <v>0.90869999999999995</v>
          </cell>
          <cell r="V12">
            <v>0.98750000000000004</v>
          </cell>
          <cell r="W12">
            <v>1.0697000000000001</v>
          </cell>
          <cell r="X12">
            <v>1.155</v>
          </cell>
          <cell r="Y12">
            <v>1.2437</v>
          </cell>
          <cell r="Z12">
            <v>1.3355999999999999</v>
          </cell>
          <cell r="AA12">
            <v>1.4309000000000001</v>
          </cell>
          <cell r="AB12">
            <v>1.5295000000000001</v>
          </cell>
          <cell r="AC12">
            <v>1.6315</v>
          </cell>
          <cell r="AD12">
            <v>1.7367999999999999</v>
          </cell>
          <cell r="AE12">
            <v>1.8454999999999999</v>
          </cell>
          <cell r="AF12">
            <v>1.9576</v>
          </cell>
          <cell r="AG12">
            <v>2.0731999999999999</v>
          </cell>
          <cell r="AH12">
            <v>2.1922000000000001</v>
          </cell>
          <cell r="AI12">
            <v>2.3147000000000002</v>
          </cell>
          <cell r="AJ12">
            <v>2.4407000000000001</v>
          </cell>
          <cell r="AK12">
            <v>2.5701999999999998</v>
          </cell>
          <cell r="AL12">
            <v>2.7033</v>
          </cell>
          <cell r="AM12">
            <v>2.84</v>
          </cell>
          <cell r="AN12">
            <v>2.9803000000000002</v>
          </cell>
          <cell r="AO12">
            <v>3.1242000000000001</v>
          </cell>
          <cell r="AP12">
            <v>3.2717999999999998</v>
          </cell>
          <cell r="AQ12">
            <v>3.4230999999999998</v>
          </cell>
          <cell r="AR12">
            <v>3.5781000000000001</v>
          </cell>
          <cell r="AS12">
            <v>3.7368999999999999</v>
          </cell>
          <cell r="AT12">
            <v>3.8994</v>
          </cell>
          <cell r="AU12">
            <v>4.0658000000000003</v>
          </cell>
          <cell r="AV12">
            <v>4.2359</v>
          </cell>
          <cell r="AW12">
            <v>4.41</v>
          </cell>
        </row>
        <row r="13">
          <cell r="B13">
            <v>2.6100000000000002E-2</v>
          </cell>
          <cell r="C13">
            <v>4.36E-2</v>
          </cell>
          <cell r="D13">
            <v>6.5000000000000002E-2</v>
          </cell>
          <cell r="E13">
            <v>9.0300000000000005E-2</v>
          </cell>
          <cell r="F13">
            <v>0.1191</v>
          </cell>
          <cell r="G13">
            <v>0.15160000000000001</v>
          </cell>
          <cell r="H13">
            <v>0.18770000000000001</v>
          </cell>
          <cell r="I13">
            <v>0.22720000000000001</v>
          </cell>
          <cell r="J13">
            <v>0.2702</v>
          </cell>
          <cell r="K13">
            <v>0.31669999999999998</v>
          </cell>
          <cell r="L13">
            <v>0.36649999999999999</v>
          </cell>
          <cell r="M13">
            <v>0.41980000000000001</v>
          </cell>
          <cell r="N13">
            <v>0.47660000000000002</v>
          </cell>
          <cell r="O13">
            <v>0.53669999999999995</v>
          </cell>
          <cell r="P13">
            <v>0.60019999999999996</v>
          </cell>
          <cell r="Q13">
            <v>0.66710000000000003</v>
          </cell>
          <cell r="R13">
            <v>0.73750000000000004</v>
          </cell>
          <cell r="S13">
            <v>0.81130000000000002</v>
          </cell>
          <cell r="T13">
            <v>0.88849999999999996</v>
          </cell>
          <cell r="U13">
            <v>0.96909999999999996</v>
          </cell>
          <cell r="V13">
            <v>1.0531999999999999</v>
          </cell>
          <cell r="W13">
            <v>1.1407</v>
          </cell>
          <cell r="X13">
            <v>1.2318</v>
          </cell>
          <cell r="Y13">
            <v>1.3263</v>
          </cell>
          <cell r="Z13">
            <v>1.4242999999999999</v>
          </cell>
          <cell r="AA13">
            <v>1.5259</v>
          </cell>
          <cell r="AB13">
            <v>1.631</v>
          </cell>
          <cell r="AC13">
            <v>1.7397</v>
          </cell>
          <cell r="AD13">
            <v>1.8519000000000001</v>
          </cell>
          <cell r="AE13">
            <v>1.9678</v>
          </cell>
          <cell r="AF13">
            <v>2.0872999999999999</v>
          </cell>
          <cell r="AG13">
            <v>2.2105000000000001</v>
          </cell>
          <cell r="AH13">
            <v>2.3374000000000001</v>
          </cell>
          <cell r="AI13">
            <v>2.4679000000000002</v>
          </cell>
          <cell r="AJ13">
            <v>2.6021999999999998</v>
          </cell>
          <cell r="AK13">
            <v>2.7403</v>
          </cell>
          <cell r="AL13">
            <v>2.8820999999999999</v>
          </cell>
          <cell r="AM13">
            <v>3.0278</v>
          </cell>
          <cell r="AN13">
            <v>3.1772999999999998</v>
          </cell>
          <cell r="AO13">
            <v>3.3306</v>
          </cell>
          <cell r="AP13">
            <v>3.4878999999999998</v>
          </cell>
          <cell r="AQ13">
            <v>3.6490999999999998</v>
          </cell>
          <cell r="AR13">
            <v>3.8142</v>
          </cell>
          <cell r="AS13">
            <v>3.9834000000000001</v>
          </cell>
          <cell r="AT13">
            <v>4.1566000000000001</v>
          </cell>
          <cell r="AU13">
            <v>4.3338000000000001</v>
          </cell>
          <cell r="AV13">
            <v>4.5151000000000003</v>
          </cell>
          <cell r="AW13">
            <v>4.7004999999999999</v>
          </cell>
        </row>
        <row r="14">
          <cell r="B14">
            <v>2.7699999999999999E-2</v>
          </cell>
          <cell r="C14">
            <v>4.6300000000000001E-2</v>
          </cell>
          <cell r="D14">
            <v>6.9099999999999995E-2</v>
          </cell>
          <cell r="E14">
            <v>9.5899999999999999E-2</v>
          </cell>
          <cell r="F14">
            <v>0.12659999999999999</v>
          </cell>
          <cell r="G14">
            <v>0.16109999999999999</v>
          </cell>
          <cell r="H14">
            <v>0.19939999999999999</v>
          </cell>
          <cell r="I14">
            <v>0.2414</v>
          </cell>
          <cell r="J14">
            <v>0.28710000000000002</v>
          </cell>
          <cell r="K14">
            <v>0.33639999999999998</v>
          </cell>
          <cell r="L14">
            <v>0.38940000000000002</v>
          </cell>
          <cell r="M14">
            <v>0.4461</v>
          </cell>
          <cell r="N14">
            <v>0.50629999999999997</v>
          </cell>
          <cell r="O14">
            <v>0.57020000000000004</v>
          </cell>
          <cell r="P14">
            <v>0.63770000000000004</v>
          </cell>
          <cell r="Q14">
            <v>0.70879999999999999</v>
          </cell>
          <cell r="R14">
            <v>0.78349999999999997</v>
          </cell>
          <cell r="S14">
            <v>0.8619</v>
          </cell>
          <cell r="T14">
            <v>0.94379999999999997</v>
          </cell>
          <cell r="U14">
            <v>1.0295000000000001</v>
          </cell>
          <cell r="V14">
            <v>1.1188</v>
          </cell>
          <cell r="W14">
            <v>1.2118</v>
          </cell>
          <cell r="X14">
            <v>1.3085</v>
          </cell>
          <cell r="Y14">
            <v>1.4088000000000001</v>
          </cell>
          <cell r="Z14">
            <v>1.5129999999999999</v>
          </cell>
          <cell r="AA14">
            <v>1.6208</v>
          </cell>
          <cell r="AB14">
            <v>1.7323999999999999</v>
          </cell>
          <cell r="AC14">
            <v>1.8478000000000001</v>
          </cell>
          <cell r="AD14">
            <v>1.9671000000000001</v>
          </cell>
          <cell r="AE14">
            <v>2.0901000000000001</v>
          </cell>
          <cell r="AF14">
            <v>2.2170000000000001</v>
          </cell>
          <cell r="AG14">
            <v>2.3477999999999999</v>
          </cell>
          <cell r="AH14">
            <v>2.4824999999999999</v>
          </cell>
          <cell r="AI14">
            <v>2.6211000000000002</v>
          </cell>
          <cell r="AJ14">
            <v>2.7637</v>
          </cell>
          <cell r="AK14">
            <v>2.9102999999999999</v>
          </cell>
          <cell r="AL14">
            <v>3.0609000000000002</v>
          </cell>
          <cell r="AM14">
            <v>3.2155</v>
          </cell>
          <cell r="AN14">
            <v>3.3742000000000001</v>
          </cell>
          <cell r="AO14">
            <v>3.5369999999999999</v>
          </cell>
          <cell r="AP14">
            <v>3.7040000000000002</v>
          </cell>
          <cell r="AQ14">
            <v>3.8751000000000002</v>
          </cell>
          <cell r="AR14">
            <v>4.0503999999999998</v>
          </cell>
          <cell r="AS14">
            <v>4.2298999999999998</v>
          </cell>
          <cell r="AT14">
            <v>4.4137000000000004</v>
          </cell>
          <cell r="AU14">
            <v>4.6017999999999999</v>
          </cell>
          <cell r="AV14">
            <v>4.7942</v>
          </cell>
          <cell r="AW14">
            <v>4.9909999999999997</v>
          </cell>
        </row>
        <row r="15">
          <cell r="B15">
            <v>2.93E-2</v>
          </cell>
          <cell r="C15">
            <v>4.9000000000000002E-2</v>
          </cell>
          <cell r="D15">
            <v>7.3200000000000001E-2</v>
          </cell>
          <cell r="E15">
            <v>0.10150000000000001</v>
          </cell>
          <cell r="F15">
            <v>0.13400000000000001</v>
          </cell>
          <cell r="G15">
            <v>0.1706</v>
          </cell>
          <cell r="H15">
            <v>0.21110000000000001</v>
          </cell>
          <cell r="I15">
            <v>0.25559999999999999</v>
          </cell>
          <cell r="J15">
            <v>0.30399999999999999</v>
          </cell>
          <cell r="K15">
            <v>0.35620000000000002</v>
          </cell>
          <cell r="L15">
            <v>0.4123</v>
          </cell>
          <cell r="M15">
            <v>0.4723</v>
          </cell>
          <cell r="N15">
            <v>0.53610000000000002</v>
          </cell>
          <cell r="O15">
            <v>0.60370000000000001</v>
          </cell>
          <cell r="P15">
            <v>0.67510000000000003</v>
          </cell>
          <cell r="Q15">
            <v>0.75039999999999996</v>
          </cell>
          <cell r="R15">
            <v>0.82950000000000002</v>
          </cell>
          <cell r="S15">
            <v>0.91239999999999999</v>
          </cell>
          <cell r="T15">
            <v>0.99919999999999998</v>
          </cell>
          <cell r="U15">
            <v>1.0899000000000001</v>
          </cell>
          <cell r="V15">
            <v>1.1843999999999999</v>
          </cell>
          <cell r="W15">
            <v>1.2827999999999999</v>
          </cell>
          <cell r="X15">
            <v>1.3852</v>
          </cell>
          <cell r="Y15">
            <v>1.4914000000000001</v>
          </cell>
          <cell r="Z15">
            <v>1.6015999999999999</v>
          </cell>
          <cell r="AA15">
            <v>1.7158</v>
          </cell>
          <cell r="AB15">
            <v>1.8339000000000001</v>
          </cell>
          <cell r="AC15">
            <v>1.956</v>
          </cell>
          <cell r="AD15">
            <v>2.0821999999999998</v>
          </cell>
          <cell r="AE15">
            <v>2.2124000000000001</v>
          </cell>
          <cell r="AF15">
            <v>2.3466999999999998</v>
          </cell>
          <cell r="AG15">
            <v>2.4851000000000001</v>
          </cell>
          <cell r="AH15">
            <v>2.6276999999999999</v>
          </cell>
          <cell r="AI15">
            <v>2.7743000000000002</v>
          </cell>
          <cell r="AJ15">
            <v>2.9251999999999998</v>
          </cell>
          <cell r="AK15">
            <v>3.0802999999999998</v>
          </cell>
          <cell r="AL15">
            <v>3.2395999999999998</v>
          </cell>
          <cell r="AM15">
            <v>3.4032</v>
          </cell>
          <cell r="AN15">
            <v>3.5712000000000002</v>
          </cell>
          <cell r="AO15">
            <v>3.7433999999999998</v>
          </cell>
          <cell r="AP15">
            <v>3.92</v>
          </cell>
          <cell r="AQ15">
            <v>4.1010999999999997</v>
          </cell>
          <cell r="AR15">
            <v>4.2865000000000002</v>
          </cell>
          <cell r="AS15">
            <v>4.4763999999999999</v>
          </cell>
          <cell r="AT15">
            <v>4.6708999999999996</v>
          </cell>
          <cell r="AU15">
            <v>4.8697999999999997</v>
          </cell>
          <cell r="AV15">
            <v>5.0734000000000004</v>
          </cell>
          <cell r="AW15">
            <v>5.2815000000000003</v>
          </cell>
        </row>
        <row r="16">
          <cell r="B16">
            <v>3.1E-2</v>
          </cell>
          <cell r="C16">
            <v>5.1799999999999999E-2</v>
          </cell>
          <cell r="D16">
            <v>7.7200000000000005E-2</v>
          </cell>
          <cell r="E16">
            <v>0.1072</v>
          </cell>
          <cell r="F16">
            <v>0.14149999999999999</v>
          </cell>
          <cell r="G16">
            <v>0.18010000000000001</v>
          </cell>
          <cell r="H16">
            <v>0.2228</v>
          </cell>
          <cell r="I16">
            <v>0.26979999999999998</v>
          </cell>
          <cell r="J16">
            <v>0.32079999999999997</v>
          </cell>
          <cell r="K16">
            <v>0.376</v>
          </cell>
          <cell r="L16">
            <v>0.43519999999999998</v>
          </cell>
          <cell r="M16">
            <v>0.4985</v>
          </cell>
          <cell r="N16">
            <v>0.56579999999999997</v>
          </cell>
          <cell r="O16">
            <v>0.63719999999999999</v>
          </cell>
          <cell r="P16">
            <v>0.71260000000000001</v>
          </cell>
          <cell r="Q16">
            <v>0.79200000000000004</v>
          </cell>
          <cell r="R16">
            <v>0.87549999999999994</v>
          </cell>
          <cell r="S16">
            <v>0.96299999999999997</v>
          </cell>
          <cell r="T16">
            <v>1.0546</v>
          </cell>
          <cell r="U16">
            <v>1.1503000000000001</v>
          </cell>
          <cell r="V16">
            <v>1.25</v>
          </cell>
          <cell r="W16">
            <v>1.3539000000000001</v>
          </cell>
          <cell r="X16">
            <v>1.4619</v>
          </cell>
          <cell r="Y16">
            <v>1.5740000000000001</v>
          </cell>
          <cell r="Z16">
            <v>1.6901999999999999</v>
          </cell>
          <cell r="AA16">
            <v>1.8107</v>
          </cell>
          <cell r="AB16">
            <v>1.9353</v>
          </cell>
          <cell r="AC16">
            <v>2.0642</v>
          </cell>
          <cell r="AD16">
            <v>2.1972999999999998</v>
          </cell>
          <cell r="AE16">
            <v>2.3347000000000002</v>
          </cell>
          <cell r="AF16">
            <v>2.4763999999999999</v>
          </cell>
          <cell r="AG16">
            <v>2.6223999999999998</v>
          </cell>
          <cell r="AH16">
            <v>2.7728000000000002</v>
          </cell>
          <cell r="AI16">
            <v>2.9275000000000002</v>
          </cell>
          <cell r="AJ16">
            <v>3.0867</v>
          </cell>
          <cell r="AK16">
            <v>3.2503000000000002</v>
          </cell>
          <cell r="AL16">
            <v>3.4184000000000001</v>
          </cell>
          <cell r="AM16">
            <v>3.5910000000000002</v>
          </cell>
          <cell r="AN16">
            <v>3.7681</v>
          </cell>
          <cell r="AO16">
            <v>3.9498000000000002</v>
          </cell>
          <cell r="AP16">
            <v>4.1360999999999999</v>
          </cell>
          <cell r="AQ16">
            <v>4.327</v>
          </cell>
          <cell r="AR16">
            <v>4.5225999999999997</v>
          </cell>
          <cell r="AS16">
            <v>4.7229000000000001</v>
          </cell>
          <cell r="AT16">
            <v>4.9279999999999999</v>
          </cell>
          <cell r="AU16">
            <v>5.1378000000000004</v>
          </cell>
          <cell r="AV16">
            <v>5.3525</v>
          </cell>
          <cell r="AW16">
            <v>5.5720000000000001</v>
          </cell>
        </row>
        <row r="17">
          <cell r="B17">
            <v>3.2599999999999997E-2</v>
          </cell>
          <cell r="C17">
            <v>5.45E-2</v>
          </cell>
          <cell r="D17">
            <v>8.1299999999999997E-2</v>
          </cell>
          <cell r="E17">
            <v>0.1128</v>
          </cell>
          <cell r="F17">
            <v>0.1489</v>
          </cell>
          <cell r="G17">
            <v>0.1895</v>
          </cell>
          <cell r="H17">
            <v>0.2346</v>
          </cell>
          <cell r="I17">
            <v>0.28399999999999997</v>
          </cell>
          <cell r="J17">
            <v>0.3377</v>
          </cell>
          <cell r="K17">
            <v>0.39579999999999999</v>
          </cell>
          <cell r="L17">
            <v>0.45810000000000001</v>
          </cell>
          <cell r="M17">
            <v>0.52470000000000006</v>
          </cell>
          <cell r="N17">
            <v>0.59550000000000003</v>
          </cell>
          <cell r="O17">
            <v>0.67059999999999997</v>
          </cell>
          <cell r="P17">
            <v>0.75</v>
          </cell>
          <cell r="Q17">
            <v>0.83360000000000001</v>
          </cell>
          <cell r="R17">
            <v>0.92149999999999999</v>
          </cell>
          <cell r="S17">
            <v>1.0136000000000001</v>
          </cell>
          <cell r="T17">
            <v>1.1100000000000001</v>
          </cell>
          <cell r="U17">
            <v>1.2105999999999999</v>
          </cell>
          <cell r="V17">
            <v>1.3156000000000001</v>
          </cell>
          <cell r="W17">
            <v>1.4249000000000001</v>
          </cell>
          <cell r="X17">
            <v>1.5385</v>
          </cell>
          <cell r="Y17">
            <v>1.6565000000000001</v>
          </cell>
          <cell r="Z17">
            <v>1.7788999999999999</v>
          </cell>
          <cell r="AA17">
            <v>1.9056</v>
          </cell>
          <cell r="AB17">
            <v>2.0367999999999999</v>
          </cell>
          <cell r="AC17">
            <v>2.1724000000000001</v>
          </cell>
          <cell r="AD17">
            <v>2.3123999999999998</v>
          </cell>
          <cell r="AE17">
            <v>2.4569999999999999</v>
          </cell>
          <cell r="AF17">
            <v>2.6061000000000001</v>
          </cell>
          <cell r="AG17">
            <v>2.7597</v>
          </cell>
          <cell r="AH17">
            <v>2.9178999999999999</v>
          </cell>
          <cell r="AI17">
            <v>3.0807000000000002</v>
          </cell>
          <cell r="AJ17">
            <v>3.2482000000000002</v>
          </cell>
          <cell r="AK17">
            <v>3.4203000000000001</v>
          </cell>
          <cell r="AL17">
            <v>3.5971000000000002</v>
          </cell>
          <cell r="AM17">
            <v>3.7787000000000002</v>
          </cell>
          <cell r="AN17">
            <v>3.9649999999999999</v>
          </cell>
          <cell r="AO17">
            <v>4.1562000000000001</v>
          </cell>
          <cell r="AP17">
            <v>4.3521000000000001</v>
          </cell>
          <cell r="AQ17">
            <v>4.5529999999999999</v>
          </cell>
          <cell r="AR17">
            <v>4.7587999999999999</v>
          </cell>
          <cell r="AS17">
            <v>4.9695</v>
          </cell>
          <cell r="AT17">
            <v>5.1852</v>
          </cell>
          <cell r="AU17">
            <v>5.4058999999999999</v>
          </cell>
          <cell r="AV17">
            <v>5.6317000000000004</v>
          </cell>
          <cell r="AW17">
            <v>5.8625999999999996</v>
          </cell>
        </row>
        <row r="18">
          <cell r="B18">
            <v>3.4200000000000001E-2</v>
          </cell>
          <cell r="C18">
            <v>5.7200000000000001E-2</v>
          </cell>
          <cell r="D18">
            <v>8.5400000000000004E-2</v>
          </cell>
          <cell r="E18">
            <v>0.11849999999999999</v>
          </cell>
          <cell r="F18">
            <v>0.15640000000000001</v>
          </cell>
          <cell r="G18">
            <v>0.19900000000000001</v>
          </cell>
          <cell r="H18">
            <v>0.24629999999999999</v>
          </cell>
          <cell r="I18">
            <v>0.29820000000000002</v>
          </cell>
          <cell r="J18">
            <v>0.35460000000000003</v>
          </cell>
          <cell r="K18">
            <v>0.41549999999999998</v>
          </cell>
          <cell r="L18">
            <v>0.48099999999999998</v>
          </cell>
          <cell r="M18">
            <v>0.55089999999999995</v>
          </cell>
          <cell r="N18">
            <v>0.62529999999999997</v>
          </cell>
          <cell r="O18">
            <v>0.70409999999999995</v>
          </cell>
          <cell r="P18">
            <v>0.78739999999999999</v>
          </cell>
          <cell r="Q18">
            <v>0.87519999999999998</v>
          </cell>
          <cell r="R18">
            <v>0.96740000000000004</v>
          </cell>
          <cell r="S18">
            <v>1.0641</v>
          </cell>
          <cell r="T18">
            <v>1.1653</v>
          </cell>
          <cell r="U18">
            <v>1.2709999999999999</v>
          </cell>
          <cell r="V18">
            <v>1.3812</v>
          </cell>
          <cell r="W18">
            <v>1.4959</v>
          </cell>
          <cell r="X18">
            <v>1.6152</v>
          </cell>
          <cell r="Y18">
            <v>1.7391000000000001</v>
          </cell>
          <cell r="Z18">
            <v>1.8674999999999999</v>
          </cell>
          <cell r="AA18">
            <v>2.0005000000000002</v>
          </cell>
          <cell r="AB18">
            <v>2.1381999999999999</v>
          </cell>
          <cell r="AC18">
            <v>2.2805</v>
          </cell>
          <cell r="AD18">
            <v>2.4275000000000002</v>
          </cell>
          <cell r="AE18">
            <v>2.5792999999999999</v>
          </cell>
          <cell r="AF18">
            <v>2.7357</v>
          </cell>
          <cell r="AG18">
            <v>2.8969999999999998</v>
          </cell>
          <cell r="AH18">
            <v>3.0630000000000002</v>
          </cell>
          <cell r="AI18">
            <v>3.2339000000000002</v>
          </cell>
          <cell r="AJ18">
            <v>3.4097</v>
          </cell>
          <cell r="AK18">
            <v>3.5903</v>
          </cell>
          <cell r="AL18">
            <v>3.7759</v>
          </cell>
          <cell r="AM18">
            <v>3.9664000000000001</v>
          </cell>
          <cell r="AN18">
            <v>4.1619999999999999</v>
          </cell>
          <cell r="AO18">
            <v>4.3624999999999998</v>
          </cell>
          <cell r="AP18">
            <v>4.5682</v>
          </cell>
          <cell r="AQ18">
            <v>4.7789999999999999</v>
          </cell>
          <cell r="AR18">
            <v>4.9949000000000003</v>
          </cell>
          <cell r="AS18">
            <v>5.2160000000000002</v>
          </cell>
          <cell r="AT18">
            <v>5.4423000000000004</v>
          </cell>
          <cell r="AU18">
            <v>5.6738999999999997</v>
          </cell>
          <cell r="AV18">
            <v>5.9108000000000001</v>
          </cell>
          <cell r="AW18">
            <v>6.1531000000000002</v>
          </cell>
        </row>
        <row r="19">
          <cell r="B19">
            <v>3.5799999999999998E-2</v>
          </cell>
          <cell r="C19">
            <v>5.9900000000000002E-2</v>
          </cell>
          <cell r="D19">
            <v>8.9399999999999993E-2</v>
          </cell>
          <cell r="E19">
            <v>0.1241</v>
          </cell>
          <cell r="F19">
            <v>0.1638</v>
          </cell>
          <cell r="G19">
            <v>0.20849999999999999</v>
          </cell>
          <cell r="H19">
            <v>0.25800000000000001</v>
          </cell>
          <cell r="I19">
            <v>0.31240000000000001</v>
          </cell>
          <cell r="J19">
            <v>0.3715</v>
          </cell>
          <cell r="K19">
            <v>0.43530000000000002</v>
          </cell>
          <cell r="L19">
            <v>0.50390000000000001</v>
          </cell>
          <cell r="M19">
            <v>0.57709999999999995</v>
          </cell>
          <cell r="N19">
            <v>0.65500000000000003</v>
          </cell>
          <cell r="O19">
            <v>0.73760000000000003</v>
          </cell>
          <cell r="P19">
            <v>0.82489999999999997</v>
          </cell>
          <cell r="Q19">
            <v>0.91679999999999995</v>
          </cell>
          <cell r="R19">
            <v>1.0134000000000001</v>
          </cell>
          <cell r="S19">
            <v>1.1147</v>
          </cell>
          <cell r="T19">
            <v>1.2206999999999999</v>
          </cell>
          <cell r="U19">
            <v>1.3313999999999999</v>
          </cell>
          <cell r="V19">
            <v>1.4468000000000001</v>
          </cell>
          <cell r="W19">
            <v>1.5669999999999999</v>
          </cell>
          <cell r="X19">
            <v>1.6919</v>
          </cell>
          <cell r="Y19">
            <v>1.8216000000000001</v>
          </cell>
          <cell r="Z19">
            <v>1.9560999999999999</v>
          </cell>
          <cell r="AA19">
            <v>2.0954000000000002</v>
          </cell>
          <cell r="AB19">
            <v>2.2395999999999998</v>
          </cell>
          <cell r="AC19">
            <v>2.3887</v>
          </cell>
          <cell r="AD19">
            <v>2.5426000000000002</v>
          </cell>
          <cell r="AE19">
            <v>2.7014999999999998</v>
          </cell>
          <cell r="AF19">
            <v>2.8654000000000002</v>
          </cell>
          <cell r="AG19">
            <v>3.0343</v>
          </cell>
          <cell r="AH19">
            <v>3.2082000000000002</v>
          </cell>
          <cell r="AI19">
            <v>3.3871000000000002</v>
          </cell>
          <cell r="AJ19">
            <v>3.5710999999999999</v>
          </cell>
          <cell r="AK19">
            <v>3.7603</v>
          </cell>
          <cell r="AL19">
            <v>3.9546000000000001</v>
          </cell>
          <cell r="AM19">
            <v>4.1540999999999997</v>
          </cell>
          <cell r="AN19">
            <v>4.3589000000000002</v>
          </cell>
          <cell r="AO19">
            <v>4.5689000000000002</v>
          </cell>
          <cell r="AP19">
            <v>4.7842000000000002</v>
          </cell>
          <cell r="AQ19">
            <v>5.0049000000000001</v>
          </cell>
          <cell r="AR19">
            <v>5.2309999999999999</v>
          </cell>
          <cell r="AS19">
            <v>5.4625000000000004</v>
          </cell>
          <cell r="AT19">
            <v>5.6994999999999996</v>
          </cell>
          <cell r="AU19">
            <v>5.9420000000000002</v>
          </cell>
          <cell r="AV19">
            <v>6.19</v>
          </cell>
          <cell r="AW19">
            <v>6.4436</v>
          </cell>
        </row>
        <row r="20">
          <cell r="B20">
            <v>3.7499999999999999E-2</v>
          </cell>
          <cell r="C20">
            <v>6.2700000000000006E-2</v>
          </cell>
          <cell r="D20">
            <v>9.35E-2</v>
          </cell>
          <cell r="E20">
            <v>0.12970000000000001</v>
          </cell>
          <cell r="F20">
            <v>0.17130000000000001</v>
          </cell>
          <cell r="G20">
            <v>0.218</v>
          </cell>
          <cell r="H20">
            <v>0.2697</v>
          </cell>
          <cell r="I20">
            <v>0.32650000000000001</v>
          </cell>
          <cell r="J20">
            <v>0.38829999999999998</v>
          </cell>
          <cell r="K20">
            <v>0.4551</v>
          </cell>
          <cell r="L20">
            <v>0.52669999999999995</v>
          </cell>
          <cell r="M20">
            <v>0.60329999999999995</v>
          </cell>
          <cell r="N20">
            <v>0.68469999999999998</v>
          </cell>
          <cell r="O20">
            <v>0.77110000000000001</v>
          </cell>
          <cell r="P20">
            <v>0.86229999999999996</v>
          </cell>
          <cell r="Q20">
            <v>0.95840000000000003</v>
          </cell>
          <cell r="R20">
            <v>1.0593999999999999</v>
          </cell>
          <cell r="S20">
            <v>1.1653</v>
          </cell>
          <cell r="T20">
            <v>1.276</v>
          </cell>
          <cell r="U20">
            <v>1.3917999999999999</v>
          </cell>
          <cell r="V20">
            <v>1.5124</v>
          </cell>
          <cell r="W20">
            <v>1.6379999999999999</v>
          </cell>
          <cell r="X20">
            <v>1.7685999999999999</v>
          </cell>
          <cell r="Y20">
            <v>1.9040999999999999</v>
          </cell>
          <cell r="Z20">
            <v>2.0447000000000002</v>
          </cell>
          <cell r="AA20">
            <v>2.1903000000000001</v>
          </cell>
          <cell r="AB20">
            <v>2.3410000000000002</v>
          </cell>
          <cell r="AC20">
            <v>2.4967999999999999</v>
          </cell>
          <cell r="AD20">
            <v>2.6577000000000002</v>
          </cell>
          <cell r="AE20">
            <v>2.8237999999999999</v>
          </cell>
          <cell r="AF20">
            <v>2.9950999999999999</v>
          </cell>
          <cell r="AG20">
            <v>3.1715</v>
          </cell>
          <cell r="AH20">
            <v>3.3532999999999999</v>
          </cell>
          <cell r="AI20">
            <v>3.5402999999999998</v>
          </cell>
          <cell r="AJ20">
            <v>3.7326000000000001</v>
          </cell>
          <cell r="AK20">
            <v>3.9302999999999999</v>
          </cell>
          <cell r="AL20">
            <v>4.1333000000000002</v>
          </cell>
          <cell r="AM20">
            <v>4.3418000000000001</v>
          </cell>
          <cell r="AN20">
            <v>4.5557999999999996</v>
          </cell>
          <cell r="AO20">
            <v>4.7752999999999997</v>
          </cell>
          <cell r="AP20">
            <v>5.0003000000000002</v>
          </cell>
          <cell r="AQ20">
            <v>5.2309000000000001</v>
          </cell>
          <cell r="AR20">
            <v>5.4671000000000003</v>
          </cell>
          <cell r="AS20">
            <v>5.7089999999999996</v>
          </cell>
          <cell r="AT20">
            <v>5.9565999999999999</v>
          </cell>
          <cell r="AU20">
            <v>6.21</v>
          </cell>
          <cell r="AV20">
            <v>6.4691999999999998</v>
          </cell>
          <cell r="AW20">
            <v>6.7342000000000004</v>
          </cell>
        </row>
        <row r="21">
          <cell r="B21">
            <v>3.9100000000000003E-2</v>
          </cell>
          <cell r="C21">
            <v>6.54E-2</v>
          </cell>
          <cell r="D21">
            <v>9.7600000000000006E-2</v>
          </cell>
          <cell r="E21">
            <v>0.13539999999999999</v>
          </cell>
          <cell r="F21">
            <v>0.1787</v>
          </cell>
          <cell r="G21">
            <v>0.22739999999999999</v>
          </cell>
          <cell r="H21">
            <v>0.28149999999999997</v>
          </cell>
          <cell r="I21">
            <v>0.3407</v>
          </cell>
          <cell r="J21">
            <v>0.4052</v>
          </cell>
          <cell r="K21">
            <v>0.4748</v>
          </cell>
          <cell r="L21">
            <v>0.54959999999999998</v>
          </cell>
          <cell r="M21">
            <v>0.62949999999999995</v>
          </cell>
          <cell r="N21">
            <v>0.71450000000000002</v>
          </cell>
          <cell r="O21">
            <v>0.80459999999999998</v>
          </cell>
          <cell r="P21">
            <v>0.89970000000000006</v>
          </cell>
          <cell r="Q21">
            <v>1</v>
          </cell>
          <cell r="R21">
            <v>1.1053999999999999</v>
          </cell>
          <cell r="S21">
            <v>1.2158</v>
          </cell>
          <cell r="T21">
            <v>1.3313999999999999</v>
          </cell>
          <cell r="U21">
            <v>1.4520999999999999</v>
          </cell>
          <cell r="V21">
            <v>1.5780000000000001</v>
          </cell>
          <cell r="W21">
            <v>1.7090000000000001</v>
          </cell>
          <cell r="X21">
            <v>1.8452</v>
          </cell>
          <cell r="Y21">
            <v>1.9866999999999999</v>
          </cell>
          <cell r="Z21">
            <v>2.1333000000000002</v>
          </cell>
          <cell r="AA21">
            <v>2.2852000000000001</v>
          </cell>
          <cell r="AB21">
            <v>2.4424000000000001</v>
          </cell>
          <cell r="AC21">
            <v>2.605</v>
          </cell>
          <cell r="AD21">
            <v>2.7728000000000002</v>
          </cell>
          <cell r="AE21">
            <v>2.9460999999999999</v>
          </cell>
          <cell r="AF21">
            <v>3.1246999999999998</v>
          </cell>
          <cell r="AG21">
            <v>3.3088000000000002</v>
          </cell>
          <cell r="AH21">
            <v>3.4984000000000002</v>
          </cell>
          <cell r="AI21">
            <v>3.6934</v>
          </cell>
          <cell r="AJ21">
            <v>3.8940000000000001</v>
          </cell>
          <cell r="AK21">
            <v>4.1002000000000001</v>
          </cell>
          <cell r="AL21">
            <v>4.3121</v>
          </cell>
          <cell r="AM21">
            <v>4.5294999999999996</v>
          </cell>
          <cell r="AN21">
            <v>4.7526999999999999</v>
          </cell>
          <cell r="AO21">
            <v>4.9816000000000003</v>
          </cell>
          <cell r="AP21">
            <v>5.2163000000000004</v>
          </cell>
          <cell r="AQ21">
            <v>5.4568000000000003</v>
          </cell>
          <cell r="AR21">
            <v>5.7031999999999998</v>
          </cell>
          <cell r="AS21">
            <v>5.9554999999999998</v>
          </cell>
          <cell r="AT21">
            <v>6.2138</v>
          </cell>
          <cell r="AU21">
            <v>6.4779999999999998</v>
          </cell>
          <cell r="AV21">
            <v>6.7483000000000004</v>
          </cell>
          <cell r="AW21">
            <v>7.0247000000000002</v>
          </cell>
        </row>
        <row r="22">
          <cell r="B22">
            <v>4.07E-2</v>
          </cell>
          <cell r="C22">
            <v>6.8099999999999994E-2</v>
          </cell>
          <cell r="D22">
            <v>0.1016</v>
          </cell>
          <cell r="E22">
            <v>0.14099999999999999</v>
          </cell>
          <cell r="F22">
            <v>0.18609999999999999</v>
          </cell>
          <cell r="G22">
            <v>0.2369</v>
          </cell>
          <cell r="H22">
            <v>0.29320000000000002</v>
          </cell>
          <cell r="I22">
            <v>0.35489999999999999</v>
          </cell>
          <cell r="J22">
            <v>0.42209999999999998</v>
          </cell>
          <cell r="K22">
            <v>0.49459999999999998</v>
          </cell>
          <cell r="L22">
            <v>0.57250000000000001</v>
          </cell>
          <cell r="M22">
            <v>0.65569999999999995</v>
          </cell>
          <cell r="N22">
            <v>0.74419999999999997</v>
          </cell>
          <cell r="O22">
            <v>0.83799999999999997</v>
          </cell>
          <cell r="P22">
            <v>0.93720000000000003</v>
          </cell>
          <cell r="Q22">
            <v>1.0416000000000001</v>
          </cell>
          <cell r="R22">
            <v>1.1513</v>
          </cell>
          <cell r="S22">
            <v>1.2664</v>
          </cell>
          <cell r="T22">
            <v>1.3867</v>
          </cell>
          <cell r="U22">
            <v>1.5125</v>
          </cell>
          <cell r="V22">
            <v>1.6435999999999999</v>
          </cell>
          <cell r="W22">
            <v>1.78</v>
          </cell>
          <cell r="X22">
            <v>1.9218999999999999</v>
          </cell>
          <cell r="Y22">
            <v>2.0691999999999999</v>
          </cell>
          <cell r="Z22">
            <v>2.2219000000000002</v>
          </cell>
          <cell r="AA22">
            <v>2.3801000000000001</v>
          </cell>
          <cell r="AB22">
            <v>2.5438999999999998</v>
          </cell>
          <cell r="AC22">
            <v>2.7130999999999998</v>
          </cell>
          <cell r="AD22">
            <v>2.8879000000000001</v>
          </cell>
          <cell r="AE22">
            <v>3.0682999999999998</v>
          </cell>
          <cell r="AF22">
            <v>3.2544</v>
          </cell>
          <cell r="AG22">
            <v>3.4460999999999999</v>
          </cell>
          <cell r="AH22">
            <v>3.6435</v>
          </cell>
          <cell r="AI22">
            <v>3.8466</v>
          </cell>
          <cell r="AJ22">
            <v>4.0555000000000003</v>
          </cell>
          <cell r="AK22">
            <v>4.2702</v>
          </cell>
          <cell r="AL22">
            <v>4.4908000000000001</v>
          </cell>
          <cell r="AM22">
            <v>4.7172000000000001</v>
          </cell>
          <cell r="AN22">
            <v>4.9496000000000002</v>
          </cell>
          <cell r="AO22">
            <v>5.1879999999999997</v>
          </cell>
          <cell r="AP22">
            <v>5.4324000000000003</v>
          </cell>
          <cell r="AQ22">
            <v>5.6828000000000003</v>
          </cell>
          <cell r="AR22">
            <v>5.9393000000000002</v>
          </cell>
          <cell r="AS22">
            <v>6.202</v>
          </cell>
          <cell r="AT22">
            <v>6.4709000000000003</v>
          </cell>
          <cell r="AU22">
            <v>6.7460000000000004</v>
          </cell>
          <cell r="AV22">
            <v>7.0274999999999999</v>
          </cell>
          <cell r="AW22">
            <v>7.3151999999999999</v>
          </cell>
        </row>
        <row r="23">
          <cell r="B23">
            <v>4.24E-2</v>
          </cell>
          <cell r="C23">
            <v>7.0800000000000002E-2</v>
          </cell>
          <cell r="D23">
            <v>0.1057</v>
          </cell>
          <cell r="E23">
            <v>0.1467</v>
          </cell>
          <cell r="F23">
            <v>0.19359999999999999</v>
          </cell>
          <cell r="G23">
            <v>0.24640000000000001</v>
          </cell>
          <cell r="H23">
            <v>0.3049</v>
          </cell>
          <cell r="I23">
            <v>0.36909999999999998</v>
          </cell>
          <cell r="J23">
            <v>0.43890000000000001</v>
          </cell>
          <cell r="K23">
            <v>0.51439999999999997</v>
          </cell>
          <cell r="L23">
            <v>0.59540000000000004</v>
          </cell>
          <cell r="M23">
            <v>0.68189999999999995</v>
          </cell>
          <cell r="N23">
            <v>0.77390000000000003</v>
          </cell>
          <cell r="O23">
            <v>0.87150000000000005</v>
          </cell>
          <cell r="P23">
            <v>0.97460000000000002</v>
          </cell>
          <cell r="Q23">
            <v>1.0831999999999999</v>
          </cell>
          <cell r="R23">
            <v>1.1973</v>
          </cell>
          <cell r="S23">
            <v>1.3169</v>
          </cell>
          <cell r="T23">
            <v>1.4420999999999999</v>
          </cell>
          <cell r="U23">
            <v>1.5728</v>
          </cell>
          <cell r="V23">
            <v>1.7091000000000001</v>
          </cell>
          <cell r="W23">
            <v>1.851</v>
          </cell>
          <cell r="X23">
            <v>1.9985999999999999</v>
          </cell>
          <cell r="Y23">
            <v>2.1516999999999999</v>
          </cell>
          <cell r="Z23">
            <v>2.3105000000000002</v>
          </cell>
          <cell r="AA23">
            <v>2.4750000000000001</v>
          </cell>
          <cell r="AB23">
            <v>2.6453000000000002</v>
          </cell>
          <cell r="AC23">
            <v>2.8212000000000002</v>
          </cell>
          <cell r="AD23">
            <v>3.0030000000000001</v>
          </cell>
          <cell r="AE23">
            <v>3.1905999999999999</v>
          </cell>
          <cell r="AF23">
            <v>3.3839999999999999</v>
          </cell>
          <cell r="AG23">
            <v>3.5832999999999999</v>
          </cell>
          <cell r="AH23">
            <v>3.7885</v>
          </cell>
          <cell r="AI23">
            <v>3.9996999999999998</v>
          </cell>
          <cell r="AJ23">
            <v>4.2168999999999999</v>
          </cell>
          <cell r="AK23">
            <v>4.4401999999999999</v>
          </cell>
          <cell r="AL23">
            <v>4.6695000000000002</v>
          </cell>
          <cell r="AM23">
            <v>4.9048999999999996</v>
          </cell>
          <cell r="AN23">
            <v>5.1464999999999996</v>
          </cell>
          <cell r="AO23">
            <v>5.3943000000000003</v>
          </cell>
          <cell r="AP23">
            <v>5.6483999999999996</v>
          </cell>
          <cell r="AQ23">
            <v>5.9086999999999996</v>
          </cell>
          <cell r="AR23">
            <v>6.1753999999999998</v>
          </cell>
          <cell r="AS23">
            <v>6.4485000000000001</v>
          </cell>
          <cell r="AT23">
            <v>6.7281000000000004</v>
          </cell>
          <cell r="AU23">
            <v>7.0141</v>
          </cell>
          <cell r="AV23">
            <v>7.3066000000000004</v>
          </cell>
          <cell r="AW23">
            <v>7.6056999999999997</v>
          </cell>
        </row>
        <row r="24">
          <cell r="B24">
            <v>4.3999999999999997E-2</v>
          </cell>
          <cell r="C24">
            <v>7.3599999999999999E-2</v>
          </cell>
          <cell r="D24">
            <v>0.10979999999999999</v>
          </cell>
          <cell r="E24">
            <v>0.15229999999999999</v>
          </cell>
          <cell r="F24">
            <v>0.20100000000000001</v>
          </cell>
          <cell r="G24">
            <v>0.25580000000000003</v>
          </cell>
          <cell r="H24">
            <v>0.31659999999999999</v>
          </cell>
          <cell r="I24">
            <v>0.38329999999999997</v>
          </cell>
          <cell r="J24">
            <v>0.45579999999999998</v>
          </cell>
          <cell r="K24">
            <v>0.53410000000000002</v>
          </cell>
          <cell r="L24">
            <v>0.61819999999999997</v>
          </cell>
          <cell r="M24">
            <v>0.70809999999999995</v>
          </cell>
          <cell r="N24">
            <v>0.80369999999999997</v>
          </cell>
          <cell r="O24">
            <v>0.90500000000000003</v>
          </cell>
          <cell r="P24">
            <v>1.012</v>
          </cell>
          <cell r="Q24">
            <v>1.1248</v>
          </cell>
          <cell r="R24">
            <v>1.2432000000000001</v>
          </cell>
          <cell r="S24">
            <v>1.3674999999999999</v>
          </cell>
          <cell r="T24">
            <v>1.4974000000000001</v>
          </cell>
          <cell r="U24">
            <v>1.6332</v>
          </cell>
          <cell r="V24">
            <v>1.7746999999999999</v>
          </cell>
          <cell r="W24">
            <v>1.9219999999999999</v>
          </cell>
          <cell r="X24">
            <v>2.0752000000000002</v>
          </cell>
          <cell r="Y24">
            <v>2.2342</v>
          </cell>
          <cell r="Z24">
            <v>2.3990999999999998</v>
          </cell>
          <cell r="AA24">
            <v>2.5699000000000001</v>
          </cell>
          <cell r="AB24">
            <v>2.7467000000000001</v>
          </cell>
          <cell r="AC24">
            <v>2.9293999999999998</v>
          </cell>
          <cell r="AD24">
            <v>3.1181000000000001</v>
          </cell>
          <cell r="AE24">
            <v>3.3128000000000002</v>
          </cell>
          <cell r="AF24">
            <v>3.5135999999999998</v>
          </cell>
          <cell r="AG24">
            <v>3.7206000000000001</v>
          </cell>
          <cell r="AH24">
            <v>3.9336000000000002</v>
          </cell>
          <cell r="AI24">
            <v>4.1528999999999998</v>
          </cell>
          <cell r="AJ24">
            <v>4.3784000000000001</v>
          </cell>
          <cell r="AK24">
            <v>4.6101000000000001</v>
          </cell>
          <cell r="AL24">
            <v>4.8482000000000003</v>
          </cell>
          <cell r="AM24">
            <v>5.0926</v>
          </cell>
          <cell r="AN24">
            <v>5.3433999999999999</v>
          </cell>
          <cell r="AO24">
            <v>5.6006999999999998</v>
          </cell>
          <cell r="AP24">
            <v>5.8643999999999998</v>
          </cell>
          <cell r="AQ24">
            <v>6.1346999999999996</v>
          </cell>
          <cell r="AR24">
            <v>6.4115000000000002</v>
          </cell>
          <cell r="AS24">
            <v>6.6950000000000003</v>
          </cell>
          <cell r="AT24">
            <v>6.9851999999999999</v>
          </cell>
          <cell r="AU24">
            <v>7.2820999999999998</v>
          </cell>
          <cell r="AV24">
            <v>7.5857999999999999</v>
          </cell>
          <cell r="AW24">
            <v>7.8963000000000001</v>
          </cell>
        </row>
        <row r="25">
          <cell r="B25">
            <v>4.5600000000000002E-2</v>
          </cell>
          <cell r="C25">
            <v>7.6300000000000007E-2</v>
          </cell>
          <cell r="D25">
            <v>0.1138</v>
          </cell>
          <cell r="E25">
            <v>0.15790000000000001</v>
          </cell>
          <cell r="F25">
            <v>0.20849999999999999</v>
          </cell>
          <cell r="G25">
            <v>0.26529999999999998</v>
          </cell>
          <cell r="H25">
            <v>0.32829999999999998</v>
          </cell>
          <cell r="I25">
            <v>0.39750000000000002</v>
          </cell>
          <cell r="J25">
            <v>0.47270000000000001</v>
          </cell>
          <cell r="K25">
            <v>0.55389999999999995</v>
          </cell>
          <cell r="L25">
            <v>0.6411</v>
          </cell>
          <cell r="M25">
            <v>0.73429999999999995</v>
          </cell>
          <cell r="N25">
            <v>0.83340000000000003</v>
          </cell>
          <cell r="O25">
            <v>0.93840000000000001</v>
          </cell>
          <cell r="P25">
            <v>1.0494000000000001</v>
          </cell>
          <cell r="Q25">
            <v>1.1662999999999999</v>
          </cell>
          <cell r="R25">
            <v>1.2891999999999999</v>
          </cell>
          <cell r="S25">
            <v>1.4179999999999999</v>
          </cell>
          <cell r="T25">
            <v>1.5528</v>
          </cell>
          <cell r="U25">
            <v>1.6935</v>
          </cell>
          <cell r="V25">
            <v>1.8403</v>
          </cell>
          <cell r="W25">
            <v>1.9930000000000001</v>
          </cell>
          <cell r="X25">
            <v>2.1518999999999999</v>
          </cell>
          <cell r="Y25">
            <v>2.3167</v>
          </cell>
          <cell r="Z25">
            <v>2.4876999999999998</v>
          </cell>
          <cell r="AA25">
            <v>2.6648000000000001</v>
          </cell>
          <cell r="AB25">
            <v>2.8479999999999999</v>
          </cell>
          <cell r="AC25">
            <v>3.0375000000000001</v>
          </cell>
          <cell r="AD25">
            <v>3.2330999999999999</v>
          </cell>
          <cell r="AE25">
            <v>3.4350999999999998</v>
          </cell>
          <cell r="AF25">
            <v>3.6433</v>
          </cell>
          <cell r="AG25">
            <v>3.8578000000000001</v>
          </cell>
          <cell r="AH25">
            <v>4.0787000000000004</v>
          </cell>
          <cell r="AI25">
            <v>4.306</v>
          </cell>
          <cell r="AJ25">
            <v>4.5397999999999996</v>
          </cell>
          <cell r="AK25">
            <v>4.7801</v>
          </cell>
          <cell r="AL25">
            <v>5.0269000000000004</v>
          </cell>
          <cell r="AM25">
            <v>5.2803000000000004</v>
          </cell>
          <cell r="AN25">
            <v>5.5403000000000002</v>
          </cell>
          <cell r="AO25">
            <v>5.8070000000000004</v>
          </cell>
          <cell r="AP25">
            <v>6.0804</v>
          </cell>
          <cell r="AQ25">
            <v>6.3605999999999998</v>
          </cell>
          <cell r="AR25">
            <v>6.6475999999999997</v>
          </cell>
          <cell r="AS25">
            <v>6.9414999999999996</v>
          </cell>
          <cell r="AT25">
            <v>7.2423000000000002</v>
          </cell>
          <cell r="AU25">
            <v>7.5500999999999996</v>
          </cell>
          <cell r="AV25">
            <v>7.8648999999999996</v>
          </cell>
          <cell r="AW25">
            <v>8.1867999999999999</v>
          </cell>
        </row>
        <row r="26">
          <cell r="B26">
            <v>4.7199999999999999E-2</v>
          </cell>
          <cell r="C26">
            <v>7.9000000000000001E-2</v>
          </cell>
          <cell r="D26">
            <v>0.1179</v>
          </cell>
          <cell r="E26">
            <v>0.1636</v>
          </cell>
          <cell r="F26">
            <v>0.21590000000000001</v>
          </cell>
          <cell r="G26">
            <v>0.27479999999999999</v>
          </cell>
          <cell r="H26">
            <v>0.34</v>
          </cell>
          <cell r="I26">
            <v>0.41160000000000002</v>
          </cell>
          <cell r="J26">
            <v>0.48949999999999999</v>
          </cell>
          <cell r="K26">
            <v>0.57369999999999999</v>
          </cell>
          <cell r="L26">
            <v>0.66400000000000003</v>
          </cell>
          <cell r="M26">
            <v>0.76049999999999995</v>
          </cell>
          <cell r="N26">
            <v>0.86309999999999998</v>
          </cell>
          <cell r="O26">
            <v>0.97189999999999999</v>
          </cell>
          <cell r="P26">
            <v>1.0868</v>
          </cell>
          <cell r="Q26">
            <v>1.2079</v>
          </cell>
          <cell r="R26">
            <v>1.3351</v>
          </cell>
          <cell r="S26">
            <v>1.4684999999999999</v>
          </cell>
          <cell r="T26">
            <v>1.6081000000000001</v>
          </cell>
          <cell r="U26">
            <v>1.7539</v>
          </cell>
          <cell r="V26">
            <v>1.9057999999999999</v>
          </cell>
          <cell r="W26">
            <v>2.0640000000000001</v>
          </cell>
          <cell r="X26">
            <v>2.2284999999999999</v>
          </cell>
          <cell r="Y26">
            <v>2.3992</v>
          </cell>
          <cell r="Z26">
            <v>2.5762999999999998</v>
          </cell>
          <cell r="AA26">
            <v>2.7597</v>
          </cell>
          <cell r="AB26">
            <v>2.9493999999999998</v>
          </cell>
          <cell r="AC26">
            <v>3.1456</v>
          </cell>
          <cell r="AD26">
            <v>3.3481999999999998</v>
          </cell>
          <cell r="AE26">
            <v>3.5573000000000001</v>
          </cell>
          <cell r="AF26">
            <v>3.7728999999999999</v>
          </cell>
          <cell r="AG26">
            <v>3.9950000000000001</v>
          </cell>
          <cell r="AH26">
            <v>4.2237999999999998</v>
          </cell>
          <cell r="AI26">
            <v>4.4592000000000001</v>
          </cell>
          <cell r="AJ26">
            <v>4.7012</v>
          </cell>
          <cell r="AK26">
            <v>4.95</v>
          </cell>
          <cell r="AL26">
            <v>5.2055999999999996</v>
          </cell>
          <cell r="AM26">
            <v>5.468</v>
          </cell>
          <cell r="AN26">
            <v>5.7371999999999996</v>
          </cell>
          <cell r="AO26">
            <v>6.0133000000000001</v>
          </cell>
          <cell r="AP26">
            <v>6.2964000000000002</v>
          </cell>
          <cell r="AQ26">
            <v>6.5865</v>
          </cell>
          <cell r="AR26">
            <v>6.8837000000000002</v>
          </cell>
          <cell r="AS26">
            <v>7.1879999999999997</v>
          </cell>
          <cell r="AT26">
            <v>7.4995000000000003</v>
          </cell>
          <cell r="AU26">
            <v>7.8181000000000003</v>
          </cell>
          <cell r="AV26">
            <v>8.1440999999999999</v>
          </cell>
          <cell r="AW26">
            <v>8.4772999999999996</v>
          </cell>
        </row>
        <row r="27">
          <cell r="B27">
            <v>4.8899999999999999E-2</v>
          </cell>
          <cell r="C27">
            <v>8.1699999999999995E-2</v>
          </cell>
          <cell r="D27">
            <v>0.12189999999999999</v>
          </cell>
          <cell r="E27">
            <v>0.16919999999999999</v>
          </cell>
          <cell r="F27">
            <v>0.22339999999999999</v>
          </cell>
          <cell r="G27">
            <v>0.28420000000000001</v>
          </cell>
          <cell r="H27">
            <v>0.3518</v>
          </cell>
          <cell r="I27">
            <v>0.42580000000000001</v>
          </cell>
          <cell r="J27">
            <v>0.50639999999999996</v>
          </cell>
          <cell r="K27">
            <v>0.59340000000000004</v>
          </cell>
          <cell r="L27">
            <v>0.68679999999999997</v>
          </cell>
          <cell r="M27">
            <v>0.78659999999999997</v>
          </cell>
          <cell r="N27">
            <v>0.89280000000000004</v>
          </cell>
          <cell r="O27">
            <v>1.0054000000000001</v>
          </cell>
          <cell r="P27">
            <v>1.1242000000000001</v>
          </cell>
          <cell r="Q27">
            <v>1.2495000000000001</v>
          </cell>
          <cell r="R27">
            <v>1.3811</v>
          </cell>
          <cell r="S27">
            <v>1.5190999999999999</v>
          </cell>
          <cell r="T27">
            <v>1.6634</v>
          </cell>
          <cell r="U27">
            <v>1.8142</v>
          </cell>
          <cell r="V27">
            <v>1.9714</v>
          </cell>
          <cell r="W27">
            <v>2.1349999999999998</v>
          </cell>
          <cell r="X27">
            <v>2.3050999999999999</v>
          </cell>
          <cell r="Y27">
            <v>2.4817</v>
          </cell>
          <cell r="Z27">
            <v>2.6648999999999998</v>
          </cell>
          <cell r="AA27">
            <v>2.8544999999999998</v>
          </cell>
          <cell r="AB27">
            <v>3.0508000000000002</v>
          </cell>
          <cell r="AC27">
            <v>3.2536999999999998</v>
          </cell>
          <cell r="AD27">
            <v>3.4632999999999998</v>
          </cell>
          <cell r="AE27">
            <v>3.6795</v>
          </cell>
          <cell r="AF27">
            <v>3.9024999999999999</v>
          </cell>
          <cell r="AG27">
            <v>4.1322999999999999</v>
          </cell>
          <cell r="AH27">
            <v>4.3689</v>
          </cell>
          <cell r="AI27">
            <v>4.6123000000000003</v>
          </cell>
          <cell r="AJ27">
            <v>4.8627000000000002</v>
          </cell>
          <cell r="AK27">
            <v>5.12</v>
          </cell>
          <cell r="AL27">
            <v>5.3842999999999996</v>
          </cell>
          <cell r="AM27">
            <v>5.6555999999999997</v>
          </cell>
          <cell r="AN27">
            <v>5.9340999999999999</v>
          </cell>
          <cell r="AO27">
            <v>6.2196999999999996</v>
          </cell>
          <cell r="AP27">
            <v>6.5125000000000002</v>
          </cell>
          <cell r="AQ27">
            <v>6.8125</v>
          </cell>
          <cell r="AR27">
            <v>7.1197999999999997</v>
          </cell>
          <cell r="AS27">
            <v>7.4344999999999999</v>
          </cell>
          <cell r="AT27">
            <v>7.7565999999999997</v>
          </cell>
          <cell r="AU27">
            <v>8.0861000000000001</v>
          </cell>
          <cell r="AV27">
            <v>8.4231999999999996</v>
          </cell>
          <cell r="AW27">
            <v>8.7677999999999994</v>
          </cell>
        </row>
        <row r="28">
          <cell r="B28">
            <v>5.0500000000000003E-2</v>
          </cell>
          <cell r="C28">
            <v>8.4500000000000006E-2</v>
          </cell>
          <cell r="D28">
            <v>0.126</v>
          </cell>
          <cell r="E28">
            <v>0.17480000000000001</v>
          </cell>
          <cell r="F28">
            <v>0.23080000000000001</v>
          </cell>
          <cell r="G28">
            <v>0.29370000000000002</v>
          </cell>
          <cell r="H28">
            <v>0.36349999999999999</v>
          </cell>
          <cell r="I28">
            <v>0.44</v>
          </cell>
          <cell r="J28">
            <v>0.52329999999999999</v>
          </cell>
          <cell r="K28">
            <v>0.61319999999999997</v>
          </cell>
          <cell r="L28">
            <v>0.7097</v>
          </cell>
          <cell r="M28">
            <v>0.81279999999999997</v>
          </cell>
          <cell r="N28">
            <v>0.92249999999999999</v>
          </cell>
          <cell r="O28">
            <v>1.0387999999999999</v>
          </cell>
          <cell r="P28">
            <v>1.1617</v>
          </cell>
          <cell r="Q28">
            <v>1.2910999999999999</v>
          </cell>
          <cell r="R28">
            <v>1.4271</v>
          </cell>
          <cell r="S28">
            <v>1.5696000000000001</v>
          </cell>
          <cell r="T28">
            <v>1.7188000000000001</v>
          </cell>
          <cell r="U28">
            <v>1.8746</v>
          </cell>
          <cell r="V28">
            <v>2.0369999999999999</v>
          </cell>
          <cell r="W28">
            <v>2.206</v>
          </cell>
          <cell r="X28">
            <v>2.3818000000000001</v>
          </cell>
          <cell r="Y28">
            <v>2.5642</v>
          </cell>
          <cell r="Z28">
            <v>2.7534000000000001</v>
          </cell>
          <cell r="AA28">
            <v>2.9493999999999998</v>
          </cell>
          <cell r="AB28">
            <v>3.1522000000000001</v>
          </cell>
          <cell r="AC28">
            <v>3.3618000000000001</v>
          </cell>
          <cell r="AD28">
            <v>3.5783</v>
          </cell>
          <cell r="AE28">
            <v>3.8016999999999999</v>
          </cell>
          <cell r="AF28">
            <v>4.0320999999999998</v>
          </cell>
          <cell r="AG28">
            <v>4.2694999999999999</v>
          </cell>
          <cell r="AH28">
            <v>4.5138999999999996</v>
          </cell>
          <cell r="AI28">
            <v>4.7653999999999996</v>
          </cell>
          <cell r="AJ28">
            <v>5.0240999999999998</v>
          </cell>
          <cell r="AK28">
            <v>5.2899000000000003</v>
          </cell>
          <cell r="AL28">
            <v>5.5629999999999997</v>
          </cell>
          <cell r="AM28">
            <v>5.8433000000000002</v>
          </cell>
          <cell r="AN28">
            <v>6.1310000000000002</v>
          </cell>
          <cell r="AO28">
            <v>6.4260000000000002</v>
          </cell>
          <cell r="AP28">
            <v>6.7285000000000004</v>
          </cell>
          <cell r="AQ28">
            <v>7.0384000000000002</v>
          </cell>
          <cell r="AR28">
            <v>7.3559000000000001</v>
          </cell>
          <cell r="AS28">
            <v>7.681</v>
          </cell>
          <cell r="AT28">
            <v>8.0137</v>
          </cell>
          <cell r="AU28">
            <v>8.3541000000000007</v>
          </cell>
          <cell r="AV28">
            <v>8.7022999999999993</v>
          </cell>
          <cell r="AW28">
            <v>9.0584000000000007</v>
          </cell>
        </row>
        <row r="29">
          <cell r="B29">
            <v>5.21E-2</v>
          </cell>
          <cell r="C29">
            <v>8.72E-2</v>
          </cell>
          <cell r="D29">
            <v>0.13009999999999999</v>
          </cell>
          <cell r="E29">
            <v>0.18049999999999999</v>
          </cell>
          <cell r="F29">
            <v>0.2382</v>
          </cell>
          <cell r="G29">
            <v>0.30320000000000003</v>
          </cell>
          <cell r="H29">
            <v>0.37519999999999998</v>
          </cell>
          <cell r="I29">
            <v>0.45419999999999999</v>
          </cell>
          <cell r="J29">
            <v>0.54010000000000002</v>
          </cell>
          <cell r="K29">
            <v>0.63290000000000002</v>
          </cell>
          <cell r="L29">
            <v>0.73260000000000003</v>
          </cell>
          <cell r="M29">
            <v>0.83899999999999997</v>
          </cell>
          <cell r="N29">
            <v>0.95230000000000004</v>
          </cell>
          <cell r="O29">
            <v>1.0723</v>
          </cell>
          <cell r="P29">
            <v>1.1991000000000001</v>
          </cell>
          <cell r="Q29">
            <v>1.3326</v>
          </cell>
          <cell r="R29">
            <v>1.4730000000000001</v>
          </cell>
          <cell r="S29">
            <v>1.6202000000000001</v>
          </cell>
          <cell r="T29">
            <v>1.7741</v>
          </cell>
          <cell r="U29">
            <v>1.9349000000000001</v>
          </cell>
          <cell r="V29">
            <v>2.1025</v>
          </cell>
          <cell r="W29">
            <v>2.2770000000000001</v>
          </cell>
          <cell r="X29">
            <v>2.4584000000000001</v>
          </cell>
          <cell r="Y29">
            <v>2.6467000000000001</v>
          </cell>
          <cell r="Z29">
            <v>2.8420000000000001</v>
          </cell>
          <cell r="AA29">
            <v>3.0442999999999998</v>
          </cell>
          <cell r="AB29">
            <v>3.2536</v>
          </cell>
          <cell r="AC29">
            <v>3.4699</v>
          </cell>
          <cell r="AD29">
            <v>3.6934</v>
          </cell>
          <cell r="AE29">
            <v>3.9239999999999999</v>
          </cell>
          <cell r="AF29">
            <v>4.1616999999999997</v>
          </cell>
          <cell r="AG29">
            <v>4.4066999999999998</v>
          </cell>
          <cell r="AH29">
            <v>4.6589999999999998</v>
          </cell>
          <cell r="AI29">
            <v>4.9185999999999996</v>
          </cell>
          <cell r="AJ29">
            <v>5.1855000000000002</v>
          </cell>
          <cell r="AK29">
            <v>5.4598000000000004</v>
          </cell>
          <cell r="AL29">
            <v>5.7416</v>
          </cell>
          <cell r="AM29">
            <v>6.0309999999999997</v>
          </cell>
          <cell r="AN29">
            <v>6.3277999999999999</v>
          </cell>
          <cell r="AO29">
            <v>6.6322999999999999</v>
          </cell>
          <cell r="AP29">
            <v>6.9444999999999997</v>
          </cell>
          <cell r="AQ29">
            <v>7.2643000000000004</v>
          </cell>
          <cell r="AR29">
            <v>7.5919999999999996</v>
          </cell>
          <cell r="AS29">
            <v>7.9275000000000002</v>
          </cell>
          <cell r="AT29">
            <v>8.2707999999999995</v>
          </cell>
          <cell r="AU29">
            <v>8.6220999999999997</v>
          </cell>
          <cell r="AV29">
            <v>8.9815000000000005</v>
          </cell>
          <cell r="AW29">
            <v>9.3489000000000004</v>
          </cell>
        </row>
        <row r="30">
          <cell r="B30">
            <v>5.3800000000000001E-2</v>
          </cell>
          <cell r="C30">
            <v>8.9899999999999994E-2</v>
          </cell>
          <cell r="D30">
            <v>0.1341</v>
          </cell>
          <cell r="E30">
            <v>0.18609999999999999</v>
          </cell>
          <cell r="F30">
            <v>0.2457</v>
          </cell>
          <cell r="G30">
            <v>0.31259999999999999</v>
          </cell>
          <cell r="H30">
            <v>0.38690000000000002</v>
          </cell>
          <cell r="I30">
            <v>0.46839999999999998</v>
          </cell>
          <cell r="J30">
            <v>0.55700000000000005</v>
          </cell>
          <cell r="K30">
            <v>0.65269999999999995</v>
          </cell>
          <cell r="L30">
            <v>0.75539999999999996</v>
          </cell>
          <cell r="M30">
            <v>0.86519999999999997</v>
          </cell>
          <cell r="N30">
            <v>0.98199999999999998</v>
          </cell>
          <cell r="O30">
            <v>1.1056999999999999</v>
          </cell>
          <cell r="P30">
            <v>1.2364999999999999</v>
          </cell>
          <cell r="Q30">
            <v>1.3742000000000001</v>
          </cell>
          <cell r="R30">
            <v>1.5189999999999999</v>
          </cell>
          <cell r="S30">
            <v>1.6707000000000001</v>
          </cell>
          <cell r="T30">
            <v>1.8293999999999999</v>
          </cell>
          <cell r="U30">
            <v>1.9952000000000001</v>
          </cell>
          <cell r="V30">
            <v>2.1680999999999999</v>
          </cell>
          <cell r="W30">
            <v>2.3479999999999999</v>
          </cell>
          <cell r="X30">
            <v>2.5350999999999999</v>
          </cell>
          <cell r="Y30">
            <v>2.7292000000000001</v>
          </cell>
          <cell r="Z30">
            <v>2.9306000000000001</v>
          </cell>
          <cell r="AA30">
            <v>3.1392000000000002</v>
          </cell>
          <cell r="AB30">
            <v>3.355</v>
          </cell>
          <cell r="AC30">
            <v>3.5779999999999998</v>
          </cell>
          <cell r="AD30">
            <v>3.8083999999999998</v>
          </cell>
          <cell r="AE30">
            <v>4.0461999999999998</v>
          </cell>
          <cell r="AF30">
            <v>4.2914000000000003</v>
          </cell>
          <cell r="AG30">
            <v>4.5439999999999996</v>
          </cell>
          <cell r="AH30">
            <v>4.8041</v>
          </cell>
          <cell r="AI30">
            <v>5.0716999999999999</v>
          </cell>
          <cell r="AJ30">
            <v>5.3468999999999998</v>
          </cell>
          <cell r="AK30">
            <v>5.6298000000000004</v>
          </cell>
          <cell r="AL30">
            <v>5.9203000000000001</v>
          </cell>
          <cell r="AM30">
            <v>6.2186000000000003</v>
          </cell>
          <cell r="AN30">
            <v>6.5247000000000002</v>
          </cell>
          <cell r="AO30">
            <v>6.8385999999999996</v>
          </cell>
          <cell r="AP30">
            <v>7.1604999999999999</v>
          </cell>
          <cell r="AQ30">
            <v>7.4901999999999997</v>
          </cell>
          <cell r="AR30">
            <v>7.8280000000000003</v>
          </cell>
          <cell r="AS30">
            <v>8.1738999999999997</v>
          </cell>
          <cell r="AT30">
            <v>8.5279000000000007</v>
          </cell>
          <cell r="AU30">
            <v>8.8901000000000003</v>
          </cell>
          <cell r="AV30">
            <v>9.2606000000000002</v>
          </cell>
          <cell r="AW30">
            <v>9.6394000000000002</v>
          </cell>
        </row>
        <row r="31">
          <cell r="B31">
            <v>5.5399999999999998E-2</v>
          </cell>
          <cell r="C31">
            <v>9.2600000000000002E-2</v>
          </cell>
          <cell r="D31">
            <v>0.13819999999999999</v>
          </cell>
          <cell r="E31">
            <v>0.1918</v>
          </cell>
          <cell r="F31">
            <v>0.25309999999999999</v>
          </cell>
          <cell r="G31">
            <v>0.3221</v>
          </cell>
          <cell r="H31">
            <v>0.39860000000000001</v>
          </cell>
          <cell r="I31">
            <v>0.48259999999999997</v>
          </cell>
          <cell r="J31">
            <v>0.57379999999999998</v>
          </cell>
          <cell r="K31">
            <v>0.6724</v>
          </cell>
          <cell r="L31">
            <v>0.77829999999999999</v>
          </cell>
          <cell r="M31">
            <v>0.89139999999999997</v>
          </cell>
          <cell r="N31">
            <v>1.0117</v>
          </cell>
          <cell r="O31">
            <v>1.1392</v>
          </cell>
          <cell r="P31">
            <v>1.2739</v>
          </cell>
          <cell r="Q31">
            <v>1.4157999999999999</v>
          </cell>
          <cell r="R31">
            <v>1.5649</v>
          </cell>
          <cell r="S31">
            <v>1.7212000000000001</v>
          </cell>
          <cell r="T31">
            <v>1.8848</v>
          </cell>
          <cell r="U31">
            <v>2.0556000000000001</v>
          </cell>
          <cell r="V31">
            <v>2.2336</v>
          </cell>
          <cell r="W31">
            <v>2.419</v>
          </cell>
          <cell r="X31">
            <v>2.6116999999999999</v>
          </cell>
          <cell r="Y31">
            <v>2.8117000000000001</v>
          </cell>
          <cell r="Z31">
            <v>3.0192000000000001</v>
          </cell>
          <cell r="AA31">
            <v>3.234</v>
          </cell>
          <cell r="AB31">
            <v>3.4563000000000001</v>
          </cell>
          <cell r="AC31">
            <v>3.6861000000000002</v>
          </cell>
          <cell r="AD31">
            <v>3.9235000000000002</v>
          </cell>
          <cell r="AE31">
            <v>4.1684000000000001</v>
          </cell>
          <cell r="AF31">
            <v>4.4210000000000003</v>
          </cell>
          <cell r="AG31">
            <v>4.6811999999999996</v>
          </cell>
          <cell r="AH31">
            <v>4.9490999999999996</v>
          </cell>
          <cell r="AI31">
            <v>5.2248000000000001</v>
          </cell>
          <cell r="AJ31">
            <v>5.5083000000000002</v>
          </cell>
          <cell r="AK31">
            <v>5.7996999999999996</v>
          </cell>
          <cell r="AL31">
            <v>6.0990000000000002</v>
          </cell>
          <cell r="AM31">
            <v>6.4062999999999999</v>
          </cell>
          <cell r="AN31">
            <v>6.7215999999999996</v>
          </cell>
          <cell r="AO31">
            <v>7.0449000000000002</v>
          </cell>
          <cell r="AP31">
            <v>7.3765000000000001</v>
          </cell>
          <cell r="AQ31">
            <v>7.7161999999999997</v>
          </cell>
          <cell r="AR31">
            <v>8.0640999999999998</v>
          </cell>
          <cell r="AS31">
            <v>8.4204000000000008</v>
          </cell>
          <cell r="AT31">
            <v>8.7850999999999999</v>
          </cell>
          <cell r="AU31">
            <v>9.1582000000000008</v>
          </cell>
          <cell r="AV31">
            <v>9.5396999999999998</v>
          </cell>
          <cell r="AW31">
            <v>9.9298999999999999</v>
          </cell>
        </row>
        <row r="32">
          <cell r="B32">
            <v>5.7000000000000002E-2</v>
          </cell>
          <cell r="C32">
            <v>9.5399999999999999E-2</v>
          </cell>
          <cell r="D32">
            <v>0.14230000000000001</v>
          </cell>
          <cell r="E32">
            <v>0.19739999999999999</v>
          </cell>
          <cell r="F32">
            <v>0.26050000000000001</v>
          </cell>
          <cell r="G32">
            <v>0.33160000000000001</v>
          </cell>
          <cell r="H32">
            <v>0.4103</v>
          </cell>
          <cell r="I32">
            <v>0.49669999999999997</v>
          </cell>
          <cell r="J32">
            <v>0.5907</v>
          </cell>
          <cell r="K32">
            <v>0.69220000000000004</v>
          </cell>
          <cell r="L32">
            <v>0.80120000000000002</v>
          </cell>
          <cell r="M32">
            <v>0.91759999999999997</v>
          </cell>
          <cell r="N32">
            <v>1.0414000000000001</v>
          </cell>
          <cell r="O32">
            <v>1.1727000000000001</v>
          </cell>
          <cell r="P32">
            <v>1.3112999999999999</v>
          </cell>
          <cell r="Q32">
            <v>1.4574</v>
          </cell>
          <cell r="R32">
            <v>1.6108</v>
          </cell>
          <cell r="S32">
            <v>1.7718</v>
          </cell>
          <cell r="T32">
            <v>1.9400999999999999</v>
          </cell>
          <cell r="U32">
            <v>2.1158999999999999</v>
          </cell>
          <cell r="V32">
            <v>2.2991999999999999</v>
          </cell>
          <cell r="W32">
            <v>2.4900000000000002</v>
          </cell>
          <cell r="X32">
            <v>2.6882999999999999</v>
          </cell>
          <cell r="Y32">
            <v>2.8942000000000001</v>
          </cell>
          <cell r="Z32">
            <v>3.1076999999999999</v>
          </cell>
          <cell r="AA32">
            <v>3.3289</v>
          </cell>
          <cell r="AB32">
            <v>3.5577000000000001</v>
          </cell>
          <cell r="AC32">
            <v>3.7942</v>
          </cell>
          <cell r="AD32">
            <v>4.0385</v>
          </cell>
          <cell r="AE32">
            <v>4.2906000000000004</v>
          </cell>
          <cell r="AF32">
            <v>4.5506000000000002</v>
          </cell>
          <cell r="AG32">
            <v>4.8183999999999996</v>
          </cell>
          <cell r="AH32">
            <v>5.0941999999999998</v>
          </cell>
          <cell r="AI32">
            <v>5.3779000000000003</v>
          </cell>
          <cell r="AJ32">
            <v>5.6696999999999997</v>
          </cell>
          <cell r="AK32">
            <v>5.9695999999999998</v>
          </cell>
          <cell r="AL32">
            <v>6.2777000000000003</v>
          </cell>
          <cell r="AM32">
            <v>6.5938999999999997</v>
          </cell>
          <cell r="AN32">
            <v>6.9184000000000001</v>
          </cell>
          <cell r="AO32">
            <v>7.2511999999999999</v>
          </cell>
          <cell r="AP32">
            <v>7.5923999999999996</v>
          </cell>
          <cell r="AQ32">
            <v>7.9420999999999999</v>
          </cell>
          <cell r="AR32">
            <v>8.3002000000000002</v>
          </cell>
          <cell r="AS32">
            <v>8.6669</v>
          </cell>
          <cell r="AT32">
            <v>9.0421999999999993</v>
          </cell>
          <cell r="AU32">
            <v>9.4260999999999999</v>
          </cell>
          <cell r="AV32">
            <v>9.8188999999999993</v>
          </cell>
          <cell r="AW32">
            <v>10.2204</v>
          </cell>
        </row>
      </sheetData>
      <sheetData sheetId="1" refreshError="1"/>
      <sheetData sheetId="2" refreshError="1">
        <row r="2">
          <cell r="B2">
            <v>7.4999999999999997E-3</v>
          </cell>
          <cell r="C2">
            <v>1.29E-2</v>
          </cell>
          <cell r="D2">
            <v>1.9599999999999999E-2</v>
          </cell>
          <cell r="E2">
            <v>2.75E-2</v>
          </cell>
          <cell r="F2">
            <v>3.6499999999999998E-2</v>
          </cell>
          <cell r="G2">
            <v>4.6600000000000003E-2</v>
          </cell>
          <cell r="H2">
            <v>5.7599999999999998E-2</v>
          </cell>
          <cell r="I2">
            <v>6.9599999999999995E-2</v>
          </cell>
          <cell r="J2">
            <v>8.2600000000000007E-2</v>
          </cell>
          <cell r="K2">
            <v>9.6500000000000002E-2</v>
          </cell>
          <cell r="L2">
            <v>0.1114</v>
          </cell>
          <cell r="M2">
            <v>0.12720000000000001</v>
          </cell>
          <cell r="N2">
            <v>0.1439</v>
          </cell>
          <cell r="O2">
            <v>0.16159999999999999</v>
          </cell>
          <cell r="P2">
            <v>0.18029999999999999</v>
          </cell>
          <cell r="Q2">
            <v>0.19989999999999999</v>
          </cell>
          <cell r="R2">
            <v>0.22059999999999999</v>
          </cell>
          <cell r="S2">
            <v>0.24229999999999999</v>
          </cell>
          <cell r="T2">
            <v>0.2651</v>
          </cell>
          <cell r="U2">
            <v>0.28889999999999999</v>
          </cell>
          <cell r="V2">
            <v>0.31390000000000001</v>
          </cell>
          <cell r="W2">
            <v>0.34010000000000001</v>
          </cell>
          <cell r="X2">
            <v>0.3674</v>
          </cell>
          <cell r="Y2">
            <v>0.39600000000000002</v>
          </cell>
          <cell r="Z2">
            <v>0.4259</v>
          </cell>
          <cell r="AA2">
            <v>0.45710000000000001</v>
          </cell>
          <cell r="AB2">
            <v>0.48970000000000002</v>
          </cell>
          <cell r="AC2">
            <v>0.52370000000000005</v>
          </cell>
          <cell r="AD2">
            <v>0.55930000000000002</v>
          </cell>
          <cell r="AE2">
            <v>0.59630000000000005</v>
          </cell>
          <cell r="AF2">
            <v>0.63490000000000002</v>
          </cell>
          <cell r="AG2">
            <v>0.67520000000000002</v>
          </cell>
          <cell r="AH2">
            <v>0.71719999999999995</v>
          </cell>
          <cell r="AI2">
            <v>0.76100000000000001</v>
          </cell>
          <cell r="AJ2">
            <v>0.80649999999999999</v>
          </cell>
          <cell r="AK2">
            <v>0.85399999999999998</v>
          </cell>
          <cell r="AL2">
            <v>0.90349999999999997</v>
          </cell>
          <cell r="AM2">
            <v>0.95499999999999996</v>
          </cell>
          <cell r="AN2">
            <v>1.0085999999999999</v>
          </cell>
          <cell r="AO2">
            <v>1.0644</v>
          </cell>
          <cell r="AP2">
            <v>1.1224000000000001</v>
          </cell>
          <cell r="AQ2">
            <v>1.1828000000000001</v>
          </cell>
          <cell r="AR2">
            <v>1.2457</v>
          </cell>
          <cell r="AS2">
            <v>1.3109999999999999</v>
          </cell>
          <cell r="AT2">
            <v>1.379</v>
          </cell>
          <cell r="AU2">
            <v>1.4497</v>
          </cell>
          <cell r="AV2">
            <v>1.5230999999999999</v>
          </cell>
          <cell r="AW2">
            <v>1.5994999999999999</v>
          </cell>
        </row>
        <row r="3">
          <cell r="B3">
            <v>9.1000000000000004E-3</v>
          </cell>
          <cell r="C3">
            <v>1.5800000000000002E-2</v>
          </cell>
          <cell r="D3">
            <v>2.41E-2</v>
          </cell>
          <cell r="E3">
            <v>3.3799999999999997E-2</v>
          </cell>
          <cell r="F3">
            <v>4.4900000000000002E-2</v>
          </cell>
          <cell r="G3">
            <v>5.7299999999999997E-2</v>
          </cell>
          <cell r="H3">
            <v>7.0999999999999994E-2</v>
          </cell>
          <cell r="I3">
            <v>8.5800000000000001E-2</v>
          </cell>
          <cell r="J3">
            <v>0.1017</v>
          </cell>
          <cell r="K3">
            <v>0.1188</v>
          </cell>
          <cell r="L3">
            <v>0.13689999999999999</v>
          </cell>
          <cell r="M3">
            <v>0.156</v>
          </cell>
          <cell r="N3">
            <v>0.1762</v>
          </cell>
          <cell r="O3">
            <v>0.19750000000000001</v>
          </cell>
          <cell r="P3">
            <v>0.21970000000000001</v>
          </cell>
          <cell r="Q3">
            <v>0.24299999999999999</v>
          </cell>
          <cell r="R3">
            <v>0.26740000000000003</v>
          </cell>
          <cell r="S3">
            <v>0.2928</v>
          </cell>
          <cell r="T3">
            <v>0.31919999999999998</v>
          </cell>
          <cell r="U3">
            <v>0.3468</v>
          </cell>
          <cell r="V3">
            <v>0.3755</v>
          </cell>
          <cell r="W3">
            <v>0.4052</v>
          </cell>
          <cell r="X3">
            <v>0.43619999999999998</v>
          </cell>
          <cell r="Y3">
            <v>0.46829999999999999</v>
          </cell>
          <cell r="Z3">
            <v>0.50160000000000005</v>
          </cell>
          <cell r="AA3">
            <v>0.53610000000000002</v>
          </cell>
          <cell r="AB3">
            <v>0.57189999999999996</v>
          </cell>
          <cell r="AC3">
            <v>0.60899999999999999</v>
          </cell>
          <cell r="AD3">
            <v>0.64749999999999996</v>
          </cell>
          <cell r="AE3">
            <v>0.68730000000000002</v>
          </cell>
          <cell r="AF3">
            <v>0.72850000000000004</v>
          </cell>
          <cell r="AG3">
            <v>0.77110000000000001</v>
          </cell>
          <cell r="AH3">
            <v>0.81530000000000002</v>
          </cell>
          <cell r="AI3">
            <v>0.8609</v>
          </cell>
          <cell r="AJ3">
            <v>0.90820000000000001</v>
          </cell>
          <cell r="AK3">
            <v>0.95699999999999996</v>
          </cell>
          <cell r="AL3">
            <v>1.0076000000000001</v>
          </cell>
          <cell r="AM3">
            <v>1.0598000000000001</v>
          </cell>
          <cell r="AN3">
            <v>1.1137999999999999</v>
          </cell>
          <cell r="AO3">
            <v>1.1697</v>
          </cell>
          <cell r="AP3">
            <v>1.2274</v>
          </cell>
          <cell r="AQ3">
            <v>1.2869999999999999</v>
          </cell>
          <cell r="AR3">
            <v>1.3486</v>
          </cell>
          <cell r="AS3">
            <v>1.4123000000000001</v>
          </cell>
          <cell r="AT3">
            <v>1.478</v>
          </cell>
          <cell r="AU3">
            <v>1.5459000000000001</v>
          </cell>
          <cell r="AV3">
            <v>1.6161000000000001</v>
          </cell>
          <cell r="AW3">
            <v>1.6884999999999999</v>
          </cell>
        </row>
        <row r="4">
          <cell r="B4">
            <v>1.0699999999999999E-2</v>
          </cell>
          <cell r="C4">
            <v>1.8700000000000001E-2</v>
          </cell>
          <cell r="D4">
            <v>2.8500000000000001E-2</v>
          </cell>
          <cell r="E4">
            <v>4.02E-2</v>
          </cell>
          <cell r="F4">
            <v>5.3400000000000003E-2</v>
          </cell>
          <cell r="G4">
            <v>6.83E-2</v>
          </cell>
          <cell r="H4">
            <v>8.4599999999999995E-2</v>
          </cell>
          <cell r="I4">
            <v>0.1022</v>
          </cell>
          <cell r="J4">
            <v>0.1212</v>
          </cell>
          <cell r="K4">
            <v>0.14149999999999999</v>
          </cell>
          <cell r="L4">
            <v>0.16300000000000001</v>
          </cell>
          <cell r="M4">
            <v>0.1857</v>
          </cell>
          <cell r="N4">
            <v>0.20949999999999999</v>
          </cell>
          <cell r="O4">
            <v>0.23449999999999999</v>
          </cell>
          <cell r="P4">
            <v>0.2606</v>
          </cell>
          <cell r="Q4">
            <v>0.2878</v>
          </cell>
          <cell r="R4">
            <v>0.316</v>
          </cell>
          <cell r="S4">
            <v>0.34539999999999998</v>
          </cell>
          <cell r="T4">
            <v>0.37590000000000001</v>
          </cell>
          <cell r="U4">
            <v>0.40749999999999997</v>
          </cell>
          <cell r="V4">
            <v>0.44009999999999999</v>
          </cell>
          <cell r="W4">
            <v>0.47389999999999999</v>
          </cell>
          <cell r="X4">
            <v>0.50880000000000003</v>
          </cell>
          <cell r="Y4">
            <v>0.54479999999999995</v>
          </cell>
          <cell r="Z4">
            <v>0.58199999999999996</v>
          </cell>
          <cell r="AA4">
            <v>0.62039999999999995</v>
          </cell>
          <cell r="AB4">
            <v>0.65990000000000004</v>
          </cell>
          <cell r="AC4">
            <v>0.7006</v>
          </cell>
          <cell r="AD4">
            <v>0.74260000000000004</v>
          </cell>
          <cell r="AE4">
            <v>0.78580000000000005</v>
          </cell>
          <cell r="AF4">
            <v>0.83020000000000005</v>
          </cell>
          <cell r="AG4">
            <v>0.876</v>
          </cell>
          <cell r="AH4">
            <v>0.92310000000000003</v>
          </cell>
          <cell r="AI4">
            <v>0.97150000000000003</v>
          </cell>
          <cell r="AJ4">
            <v>1.0214000000000001</v>
          </cell>
          <cell r="AK4">
            <v>1.0726</v>
          </cell>
          <cell r="AL4">
            <v>1.1253</v>
          </cell>
          <cell r="AM4">
            <v>1.1795</v>
          </cell>
          <cell r="AN4">
            <v>1.2352000000000001</v>
          </cell>
          <cell r="AO4">
            <v>1.2924</v>
          </cell>
          <cell r="AP4">
            <v>1.3512999999999999</v>
          </cell>
          <cell r="AQ4">
            <v>1.4117</v>
          </cell>
          <cell r="AR4">
            <v>1.4738</v>
          </cell>
          <cell r="AS4">
            <v>1.5377000000000001</v>
          </cell>
          <cell r="AT4">
            <v>1.6032</v>
          </cell>
          <cell r="AU4">
            <v>1.6706000000000001</v>
          </cell>
          <cell r="AV4">
            <v>1.7398</v>
          </cell>
          <cell r="AW4">
            <v>1.8108</v>
          </cell>
        </row>
        <row r="5">
          <cell r="B5">
            <v>1.24E-2</v>
          </cell>
          <cell r="C5">
            <v>2.1600000000000001E-2</v>
          </cell>
          <cell r="D5">
            <v>3.3000000000000002E-2</v>
          </cell>
          <cell r="E5">
            <v>4.65E-2</v>
          </cell>
          <cell r="F5">
            <v>6.2E-2</v>
          </cell>
          <cell r="G5">
            <v>7.9299999999999995E-2</v>
          </cell>
          <cell r="H5">
            <v>9.8299999999999998E-2</v>
          </cell>
          <cell r="I5">
            <v>0.11890000000000001</v>
          </cell>
          <cell r="J5">
            <v>0.1411</v>
          </cell>
          <cell r="K5">
            <v>0.1646</v>
          </cell>
          <cell r="L5">
            <v>0.18959999999999999</v>
          </cell>
          <cell r="M5">
            <v>0.216</v>
          </cell>
          <cell r="N5">
            <v>0.24360000000000001</v>
          </cell>
          <cell r="O5">
            <v>0.27239999999999998</v>
          </cell>
          <cell r="P5">
            <v>0.30249999999999999</v>
          </cell>
          <cell r="Q5">
            <v>0.33379999999999999</v>
          </cell>
          <cell r="R5">
            <v>0.36630000000000001</v>
          </cell>
          <cell r="S5">
            <v>0.39979999999999999</v>
          </cell>
          <cell r="T5">
            <v>0.43459999999999999</v>
          </cell>
          <cell r="U5">
            <v>0.47039999999999998</v>
          </cell>
          <cell r="V5">
            <v>0.50739999999999996</v>
          </cell>
          <cell r="W5">
            <v>0.54549999999999998</v>
          </cell>
          <cell r="X5">
            <v>0.5847</v>
          </cell>
          <cell r="Y5">
            <v>0.625</v>
          </cell>
          <cell r="Z5">
            <v>0.66639999999999999</v>
          </cell>
          <cell r="AA5">
            <v>0.70889999999999997</v>
          </cell>
          <cell r="AB5">
            <v>0.75260000000000005</v>
          </cell>
          <cell r="AC5">
            <v>0.7974</v>
          </cell>
          <cell r="AD5">
            <v>0.84340000000000004</v>
          </cell>
          <cell r="AE5">
            <v>0.89049999999999996</v>
          </cell>
          <cell r="AF5">
            <v>0.93879999999999997</v>
          </cell>
          <cell r="AG5">
            <v>0.98819999999999997</v>
          </cell>
          <cell r="AH5">
            <v>1.0388999999999999</v>
          </cell>
          <cell r="AI5">
            <v>1.0908</v>
          </cell>
          <cell r="AJ5">
            <v>1.1439999999999999</v>
          </cell>
          <cell r="AK5">
            <v>1.1983999999999999</v>
          </cell>
          <cell r="AL5">
            <v>1.2541</v>
          </cell>
          <cell r="AM5">
            <v>1.3109999999999999</v>
          </cell>
          <cell r="AN5">
            <v>1.3694</v>
          </cell>
          <cell r="AO5">
            <v>1.429</v>
          </cell>
          <cell r="AP5">
            <v>1.4901</v>
          </cell>
          <cell r="AQ5">
            <v>1.5525</v>
          </cell>
          <cell r="AR5">
            <v>1.6163000000000001</v>
          </cell>
          <cell r="AS5">
            <v>1.6817</v>
          </cell>
          <cell r="AT5">
            <v>1.7484</v>
          </cell>
          <cell r="AU5">
            <v>1.8167</v>
          </cell>
          <cell r="AV5">
            <v>1.8866000000000001</v>
          </cell>
          <cell r="AW5">
            <v>1.958</v>
          </cell>
        </row>
        <row r="6">
          <cell r="B6">
            <v>1.4E-2</v>
          </cell>
          <cell r="C6">
            <v>2.4500000000000001E-2</v>
          </cell>
          <cell r="D6">
            <v>3.7499999999999999E-2</v>
          </cell>
          <cell r="E6">
            <v>5.2999999999999999E-2</v>
          </cell>
          <cell r="F6">
            <v>7.0699999999999999E-2</v>
          </cell>
          <cell r="G6">
            <v>9.0399999999999994E-2</v>
          </cell>
          <cell r="H6">
            <v>0.11219999999999999</v>
          </cell>
          <cell r="I6">
            <v>0.1358</v>
          </cell>
          <cell r="J6">
            <v>0.16109999999999999</v>
          </cell>
          <cell r="K6">
            <v>0.18809999999999999</v>
          </cell>
          <cell r="L6">
            <v>0.2167</v>
          </cell>
          <cell r="M6">
            <v>0.24679999999999999</v>
          </cell>
          <cell r="N6">
            <v>0.27829999999999999</v>
          </cell>
          <cell r="O6">
            <v>0.31119999999999998</v>
          </cell>
          <cell r="P6">
            <v>0.34539999999999998</v>
          </cell>
          <cell r="Q6">
            <v>0.38090000000000002</v>
          </cell>
          <cell r="R6">
            <v>0.41770000000000002</v>
          </cell>
          <cell r="S6">
            <v>0.45569999999999999</v>
          </cell>
          <cell r="T6">
            <v>0.49490000000000001</v>
          </cell>
          <cell r="U6">
            <v>0.53520000000000001</v>
          </cell>
          <cell r="V6">
            <v>0.57669999999999999</v>
          </cell>
          <cell r="W6">
            <v>0.61939999999999995</v>
          </cell>
          <cell r="X6">
            <v>0.66320000000000001</v>
          </cell>
          <cell r="Y6">
            <v>0.70799999999999996</v>
          </cell>
          <cell r="Z6">
            <v>0.754</v>
          </cell>
          <cell r="AA6">
            <v>0.80110000000000003</v>
          </cell>
          <cell r="AB6">
            <v>0.84919999999999995</v>
          </cell>
          <cell r="AC6">
            <v>0.89849999999999997</v>
          </cell>
          <cell r="AD6">
            <v>0.94889999999999997</v>
          </cell>
          <cell r="AE6">
            <v>1.0003</v>
          </cell>
          <cell r="AF6">
            <v>1.0528</v>
          </cell>
          <cell r="AG6">
            <v>1.1065</v>
          </cell>
          <cell r="AH6">
            <v>1.1613</v>
          </cell>
          <cell r="AI6">
            <v>1.2171000000000001</v>
          </cell>
          <cell r="AJ6">
            <v>1.2742</v>
          </cell>
          <cell r="AK6">
            <v>1.3323</v>
          </cell>
          <cell r="AL6">
            <v>1.3915999999999999</v>
          </cell>
          <cell r="AM6">
            <v>1.4520999999999999</v>
          </cell>
          <cell r="AN6">
            <v>1.5137</v>
          </cell>
          <cell r="AO6">
            <v>1.5766</v>
          </cell>
          <cell r="AP6">
            <v>1.6406000000000001</v>
          </cell>
          <cell r="AQ6">
            <v>1.7059</v>
          </cell>
          <cell r="AR6">
            <v>1.7724</v>
          </cell>
          <cell r="AS6">
            <v>1.8401000000000001</v>
          </cell>
          <cell r="AT6">
            <v>1.9091</v>
          </cell>
          <cell r="AU6">
            <v>1.9795</v>
          </cell>
          <cell r="AV6">
            <v>2.0510999999999999</v>
          </cell>
          <cell r="AW6">
            <v>2.1240000000000001</v>
          </cell>
        </row>
        <row r="7">
          <cell r="B7">
            <v>1.5699999999999999E-2</v>
          </cell>
          <cell r="C7">
            <v>2.7400000000000001E-2</v>
          </cell>
          <cell r="D7">
            <v>4.2099999999999999E-2</v>
          </cell>
          <cell r="E7">
            <v>5.9400000000000001E-2</v>
          </cell>
          <cell r="F7">
            <v>7.9299999999999995E-2</v>
          </cell>
          <cell r="G7">
            <v>0.1016</v>
          </cell>
          <cell r="H7">
            <v>0.12609999999999999</v>
          </cell>
          <cell r="I7">
            <v>0.15279999999999999</v>
          </cell>
          <cell r="J7">
            <v>0.18140000000000001</v>
          </cell>
          <cell r="K7">
            <v>0.21179999999999999</v>
          </cell>
          <cell r="L7">
            <v>0.24399999999999999</v>
          </cell>
          <cell r="M7">
            <v>0.27800000000000002</v>
          </cell>
          <cell r="N7">
            <v>0.3135</v>
          </cell>
          <cell r="O7">
            <v>0.35049999999999998</v>
          </cell>
          <cell r="P7">
            <v>0.38900000000000001</v>
          </cell>
          <cell r="Q7">
            <v>0.4289</v>
          </cell>
          <cell r="R7">
            <v>0.47010000000000002</v>
          </cell>
          <cell r="S7">
            <v>0.51270000000000004</v>
          </cell>
          <cell r="T7">
            <v>0.55649999999999999</v>
          </cell>
          <cell r="U7">
            <v>0.60160000000000002</v>
          </cell>
          <cell r="V7">
            <v>0.64780000000000004</v>
          </cell>
          <cell r="W7">
            <v>0.69520000000000004</v>
          </cell>
          <cell r="X7">
            <v>0.74380000000000002</v>
          </cell>
          <cell r="Y7">
            <v>0.79349999999999998</v>
          </cell>
          <cell r="Z7">
            <v>0.84430000000000005</v>
          </cell>
          <cell r="AA7">
            <v>0.89610000000000001</v>
          </cell>
          <cell r="AB7">
            <v>0.94910000000000005</v>
          </cell>
          <cell r="AC7">
            <v>1.0031000000000001</v>
          </cell>
          <cell r="AD7">
            <v>1.0582</v>
          </cell>
          <cell r="AE7">
            <v>1.1143000000000001</v>
          </cell>
          <cell r="AF7">
            <v>1.1715</v>
          </cell>
          <cell r="AG7">
            <v>1.2297</v>
          </cell>
          <cell r="AH7">
            <v>1.2888999999999999</v>
          </cell>
          <cell r="AI7">
            <v>1.3492</v>
          </cell>
          <cell r="AJ7">
            <v>1.4106000000000001</v>
          </cell>
          <cell r="AK7">
            <v>1.4729000000000001</v>
          </cell>
          <cell r="AL7">
            <v>1.5363</v>
          </cell>
          <cell r="AM7">
            <v>1.6008</v>
          </cell>
          <cell r="AN7">
            <v>1.6662999999999999</v>
          </cell>
          <cell r="AO7">
            <v>1.7329000000000001</v>
          </cell>
          <cell r="AP7">
            <v>1.8006</v>
          </cell>
          <cell r="AQ7">
            <v>1.8693</v>
          </cell>
          <cell r="AR7">
            <v>1.9391</v>
          </cell>
          <cell r="AS7">
            <v>2.0099999999999998</v>
          </cell>
          <cell r="AT7">
            <v>2.0821000000000001</v>
          </cell>
          <cell r="AU7">
            <v>2.1551999999999998</v>
          </cell>
          <cell r="AV7">
            <v>2.2294999999999998</v>
          </cell>
          <cell r="AW7">
            <v>2.3048999999999999</v>
          </cell>
        </row>
        <row r="8">
          <cell r="B8">
            <v>1.7299999999999999E-2</v>
          </cell>
          <cell r="C8">
            <v>3.0300000000000001E-2</v>
          </cell>
          <cell r="D8">
            <v>4.6600000000000003E-2</v>
          </cell>
          <cell r="E8">
            <v>6.59E-2</v>
          </cell>
          <cell r="F8">
            <v>8.7999999999999995E-2</v>
          </cell>
          <cell r="G8">
            <v>0.1129</v>
          </cell>
          <cell r="H8">
            <v>0.14019999999999999</v>
          </cell>
          <cell r="I8">
            <v>0.1699</v>
          </cell>
          <cell r="J8">
            <v>0.20180000000000001</v>
          </cell>
          <cell r="K8">
            <v>0.23569999999999999</v>
          </cell>
          <cell r="L8">
            <v>0.2717</v>
          </cell>
          <cell r="M8">
            <v>0.3095</v>
          </cell>
          <cell r="N8">
            <v>0.34899999999999998</v>
          </cell>
          <cell r="O8">
            <v>0.39029999999999998</v>
          </cell>
          <cell r="P8">
            <v>0.43309999999999998</v>
          </cell>
          <cell r="Q8">
            <v>0.47749999999999998</v>
          </cell>
          <cell r="R8">
            <v>0.52339999999999998</v>
          </cell>
          <cell r="S8">
            <v>0.5706</v>
          </cell>
          <cell r="T8">
            <v>0.61919999999999997</v>
          </cell>
          <cell r="U8">
            <v>0.66910000000000003</v>
          </cell>
          <cell r="V8">
            <v>0.72030000000000005</v>
          </cell>
          <cell r="W8">
            <v>0.77259999999999995</v>
          </cell>
          <cell r="X8">
            <v>0.82620000000000005</v>
          </cell>
          <cell r="Y8">
            <v>0.88090000000000002</v>
          </cell>
          <cell r="Z8">
            <v>0.93669999999999998</v>
          </cell>
          <cell r="AA8">
            <v>0.99360000000000004</v>
          </cell>
          <cell r="AB8">
            <v>1.0516000000000001</v>
          </cell>
          <cell r="AC8">
            <v>1.1106</v>
          </cell>
          <cell r="AD8">
            <v>1.1707000000000001</v>
          </cell>
          <cell r="AE8">
            <v>1.2318</v>
          </cell>
          <cell r="AF8">
            <v>1.2939000000000001</v>
          </cell>
          <cell r="AG8">
            <v>1.357</v>
          </cell>
          <cell r="AH8">
            <v>1.421</v>
          </cell>
          <cell r="AI8">
            <v>1.4861</v>
          </cell>
          <cell r="AJ8">
            <v>1.5521</v>
          </cell>
          <cell r="AK8">
            <v>1.6191</v>
          </cell>
          <cell r="AL8">
            <v>1.6870000000000001</v>
          </cell>
          <cell r="AM8">
            <v>1.7559</v>
          </cell>
          <cell r="AN8">
            <v>1.8257000000000001</v>
          </cell>
          <cell r="AO8">
            <v>1.8965000000000001</v>
          </cell>
          <cell r="AP8">
            <v>1.9682999999999999</v>
          </cell>
          <cell r="AQ8">
            <v>2.0409999999999999</v>
          </cell>
          <cell r="AR8">
            <v>2.1147</v>
          </cell>
          <cell r="AS8">
            <v>2.1892999999999998</v>
          </cell>
          <cell r="AT8">
            <v>2.2648999999999999</v>
          </cell>
          <cell r="AU8">
            <v>2.3414999999999999</v>
          </cell>
          <cell r="AV8">
            <v>2.419</v>
          </cell>
          <cell r="AW8">
            <v>2.4975000000000001</v>
          </cell>
        </row>
        <row r="9">
          <cell r="B9">
            <v>1.9E-2</v>
          </cell>
          <cell r="C9">
            <v>3.32E-2</v>
          </cell>
          <cell r="D9">
            <v>5.11E-2</v>
          </cell>
          <cell r="E9">
            <v>7.2400000000000006E-2</v>
          </cell>
          <cell r="F9">
            <v>9.6799999999999997E-2</v>
          </cell>
          <cell r="G9">
            <v>0.1242</v>
          </cell>
          <cell r="H9">
            <v>0.15429999999999999</v>
          </cell>
          <cell r="I9">
            <v>0.18709999999999999</v>
          </cell>
          <cell r="J9">
            <v>0.2223</v>
          </cell>
          <cell r="K9">
            <v>0.25979999999999998</v>
          </cell>
          <cell r="L9">
            <v>0.29949999999999999</v>
          </cell>
          <cell r="M9">
            <v>0.34129999999999999</v>
          </cell>
          <cell r="N9">
            <v>0.38500000000000001</v>
          </cell>
          <cell r="O9">
            <v>0.43049999999999999</v>
          </cell>
          <cell r="P9">
            <v>0.4778</v>
          </cell>
          <cell r="Q9">
            <v>0.52669999999999995</v>
          </cell>
          <cell r="R9">
            <v>0.57730000000000004</v>
          </cell>
          <cell r="S9">
            <v>0.62929999999999997</v>
          </cell>
          <cell r="T9">
            <v>0.68279999999999996</v>
          </cell>
          <cell r="U9">
            <v>0.73770000000000002</v>
          </cell>
          <cell r="V9">
            <v>0.79390000000000005</v>
          </cell>
          <cell r="W9">
            <v>0.85140000000000005</v>
          </cell>
          <cell r="X9">
            <v>0.91010000000000002</v>
          </cell>
          <cell r="Y9">
            <v>0.97</v>
          </cell>
          <cell r="Z9">
            <v>1.0309999999999999</v>
          </cell>
          <cell r="AA9">
            <v>1.0931</v>
          </cell>
          <cell r="AB9">
            <v>1.1564000000000001</v>
          </cell>
          <cell r="AC9">
            <v>1.2205999999999999</v>
          </cell>
          <cell r="AD9">
            <v>1.2859</v>
          </cell>
          <cell r="AE9">
            <v>1.3522000000000001</v>
          </cell>
          <cell r="AF9">
            <v>1.4195</v>
          </cell>
          <cell r="AG9">
            <v>1.4877</v>
          </cell>
          <cell r="AH9">
            <v>1.5569</v>
          </cell>
          <cell r="AI9">
            <v>1.627</v>
          </cell>
          <cell r="AJ9">
            <v>1.698</v>
          </cell>
          <cell r="AK9">
            <v>1.7699</v>
          </cell>
          <cell r="AL9">
            <v>1.8426</v>
          </cell>
          <cell r="AM9">
            <v>1.9162999999999999</v>
          </cell>
          <cell r="AN9">
            <v>1.9907999999999999</v>
          </cell>
          <cell r="AO9">
            <v>2.0661999999999998</v>
          </cell>
          <cell r="AP9">
            <v>2.1425000000000001</v>
          </cell>
          <cell r="AQ9">
            <v>2.2195999999999998</v>
          </cell>
          <cell r="AR9">
            <v>2.2974999999999999</v>
          </cell>
          <cell r="AS9">
            <v>2.3763000000000001</v>
          </cell>
          <cell r="AT9">
            <v>2.456</v>
          </cell>
          <cell r="AU9">
            <v>2.5365000000000002</v>
          </cell>
          <cell r="AV9">
            <v>2.6177999999999999</v>
          </cell>
          <cell r="AW9">
            <v>2.7</v>
          </cell>
        </row>
        <row r="10">
          <cell r="B10">
            <v>2.06E-2</v>
          </cell>
          <cell r="C10">
            <v>3.6200000000000003E-2</v>
          </cell>
          <cell r="D10">
            <v>5.57E-2</v>
          </cell>
          <cell r="E10">
            <v>7.8899999999999998E-2</v>
          </cell>
          <cell r="F10">
            <v>0.1055</v>
          </cell>
          <cell r="G10">
            <v>0.13550000000000001</v>
          </cell>
          <cell r="H10">
            <v>0.16850000000000001</v>
          </cell>
          <cell r="I10">
            <v>0.20430000000000001</v>
          </cell>
          <cell r="J10">
            <v>0.2429</v>
          </cell>
          <cell r="K10">
            <v>0.28399999999999997</v>
          </cell>
          <cell r="L10">
            <v>0.32750000000000001</v>
          </cell>
          <cell r="M10">
            <v>0.37319999999999998</v>
          </cell>
          <cell r="N10">
            <v>0.42109999999999997</v>
          </cell>
          <cell r="O10">
            <v>0.47099999999999997</v>
          </cell>
          <cell r="P10">
            <v>0.52280000000000004</v>
          </cell>
          <cell r="Q10">
            <v>0.57640000000000002</v>
          </cell>
          <cell r="R10">
            <v>0.63180000000000003</v>
          </cell>
          <cell r="S10">
            <v>0.68869999999999998</v>
          </cell>
          <cell r="T10">
            <v>0.74719999999999998</v>
          </cell>
          <cell r="U10">
            <v>0.80710000000000004</v>
          </cell>
          <cell r="V10">
            <v>0.86850000000000005</v>
          </cell>
          <cell r="W10">
            <v>0.93120000000000003</v>
          </cell>
          <cell r="X10">
            <v>0.99519999999999997</v>
          </cell>
          <cell r="Y10">
            <v>1.0604</v>
          </cell>
          <cell r="Z10">
            <v>1.1268</v>
          </cell>
          <cell r="AA10">
            <v>1.1943999999999999</v>
          </cell>
          <cell r="AB10">
            <v>1.2629999999999999</v>
          </cell>
          <cell r="AC10">
            <v>1.3327</v>
          </cell>
          <cell r="AD10">
            <v>1.4034</v>
          </cell>
          <cell r="AE10">
            <v>1.4751000000000001</v>
          </cell>
          <cell r="AF10">
            <v>1.5478000000000001</v>
          </cell>
          <cell r="AG10">
            <v>1.6214</v>
          </cell>
          <cell r="AH10">
            <v>1.6959</v>
          </cell>
          <cell r="AI10">
            <v>1.7712000000000001</v>
          </cell>
          <cell r="AJ10">
            <v>1.8474999999999999</v>
          </cell>
          <cell r="AK10">
            <v>1.9246000000000001</v>
          </cell>
          <cell r="AL10">
            <v>2.0024999999999999</v>
          </cell>
          <cell r="AM10">
            <v>2.0811999999999999</v>
          </cell>
          <cell r="AN10">
            <v>2.1606999999999998</v>
          </cell>
          <cell r="AO10">
            <v>2.2410000000000001</v>
          </cell>
          <cell r="AP10">
            <v>2.3220999999999998</v>
          </cell>
          <cell r="AQ10">
            <v>2.4039999999999999</v>
          </cell>
          <cell r="AR10">
            <v>2.4864999999999999</v>
          </cell>
          <cell r="AS10">
            <v>2.5699000000000001</v>
          </cell>
          <cell r="AT10">
            <v>2.6539999999999999</v>
          </cell>
          <cell r="AU10">
            <v>2.7387999999999999</v>
          </cell>
          <cell r="AV10">
            <v>2.8243</v>
          </cell>
          <cell r="AW10">
            <v>2.9106000000000001</v>
          </cell>
        </row>
        <row r="11">
          <cell r="B11">
            <v>2.23E-2</v>
          </cell>
          <cell r="C11">
            <v>3.9100000000000003E-2</v>
          </cell>
          <cell r="D11">
            <v>6.0199999999999997E-2</v>
          </cell>
          <cell r="E11">
            <v>8.5400000000000004E-2</v>
          </cell>
          <cell r="F11">
            <v>0.1143</v>
          </cell>
          <cell r="G11">
            <v>0.14680000000000001</v>
          </cell>
          <cell r="H11">
            <v>0.1827</v>
          </cell>
          <cell r="I11">
            <v>0.22159999999999999</v>
          </cell>
          <cell r="J11">
            <v>0.2636</v>
          </cell>
          <cell r="K11">
            <v>0.30830000000000002</v>
          </cell>
          <cell r="L11">
            <v>0.35560000000000003</v>
          </cell>
          <cell r="M11">
            <v>0.40539999999999998</v>
          </cell>
          <cell r="N11">
            <v>0.45750000000000002</v>
          </cell>
          <cell r="O11">
            <v>0.51180000000000003</v>
          </cell>
          <cell r="P11">
            <v>0.56820000000000004</v>
          </cell>
          <cell r="Q11">
            <v>0.62649999999999995</v>
          </cell>
          <cell r="R11">
            <v>0.68669999999999998</v>
          </cell>
          <cell r="S11">
            <v>0.74860000000000004</v>
          </cell>
          <cell r="T11">
            <v>0.81220000000000003</v>
          </cell>
          <cell r="U11">
            <v>0.87729999999999997</v>
          </cell>
          <cell r="V11">
            <v>0.94399999999999995</v>
          </cell>
          <cell r="W11">
            <v>1.012</v>
          </cell>
          <cell r="X11">
            <v>1.0813999999999999</v>
          </cell>
          <cell r="Y11">
            <v>1.1520999999999999</v>
          </cell>
          <cell r="Z11">
            <v>1.224</v>
          </cell>
          <cell r="AA11">
            <v>1.2970999999999999</v>
          </cell>
          <cell r="AB11">
            <v>1.3713</v>
          </cell>
          <cell r="AC11">
            <v>1.4464999999999999</v>
          </cell>
          <cell r="AD11">
            <v>1.5227999999999999</v>
          </cell>
          <cell r="AE11">
            <v>1.6001000000000001</v>
          </cell>
          <cell r="AF11">
            <v>1.6783999999999999</v>
          </cell>
          <cell r="AG11">
            <v>1.7575000000000001</v>
          </cell>
          <cell r="AH11">
            <v>1.8374999999999999</v>
          </cell>
          <cell r="AI11">
            <v>1.9184000000000001</v>
          </cell>
          <cell r="AJ11">
            <v>2.0001000000000002</v>
          </cell>
          <cell r="AK11">
            <v>2.0827</v>
          </cell>
          <cell r="AL11">
            <v>2.1659000000000002</v>
          </cell>
          <cell r="AM11">
            <v>2.25</v>
          </cell>
          <cell r="AN11">
            <v>2.3348</v>
          </cell>
          <cell r="AO11">
            <v>2.4201999999999999</v>
          </cell>
          <cell r="AP11">
            <v>2.5064000000000002</v>
          </cell>
          <cell r="AQ11">
            <v>2.5933000000000002</v>
          </cell>
          <cell r="AR11">
            <v>2.6808000000000001</v>
          </cell>
          <cell r="AS11">
            <v>2.7690000000000001</v>
          </cell>
          <cell r="AT11">
            <v>2.8578999999999999</v>
          </cell>
          <cell r="AU11">
            <v>2.9472999999999998</v>
          </cell>
          <cell r="AV11">
            <v>3.0373999999999999</v>
          </cell>
          <cell r="AW11">
            <v>3.1280999999999999</v>
          </cell>
        </row>
        <row r="12">
          <cell r="B12">
            <v>2.3900000000000001E-2</v>
          </cell>
          <cell r="C12">
            <v>4.2000000000000003E-2</v>
          </cell>
          <cell r="D12">
            <v>6.4799999999999996E-2</v>
          </cell>
          <cell r="E12">
            <v>9.1899999999999996E-2</v>
          </cell>
          <cell r="F12">
            <v>0.1231</v>
          </cell>
          <cell r="G12">
            <v>0.15820000000000001</v>
          </cell>
          <cell r="H12">
            <v>0.19689999999999999</v>
          </cell>
          <cell r="I12">
            <v>0.23899999999999999</v>
          </cell>
          <cell r="J12">
            <v>0.2843</v>
          </cell>
          <cell r="K12">
            <v>0.3327</v>
          </cell>
          <cell r="L12">
            <v>0.38390000000000002</v>
          </cell>
          <cell r="M12">
            <v>0.43769999999999998</v>
          </cell>
          <cell r="N12">
            <v>0.49409999999999998</v>
          </cell>
          <cell r="O12">
            <v>0.55289999999999995</v>
          </cell>
          <cell r="P12">
            <v>0.6139</v>
          </cell>
          <cell r="Q12">
            <v>0.67700000000000005</v>
          </cell>
          <cell r="R12">
            <v>0.74199999999999999</v>
          </cell>
          <cell r="S12">
            <v>0.80900000000000005</v>
          </cell>
          <cell r="T12">
            <v>0.87770000000000004</v>
          </cell>
          <cell r="U12">
            <v>0.94810000000000005</v>
          </cell>
          <cell r="V12">
            <v>1.0201</v>
          </cell>
          <cell r="W12">
            <v>1.0935999999999999</v>
          </cell>
          <cell r="X12">
            <v>1.1685000000000001</v>
          </cell>
          <cell r="Y12">
            <v>1.2447999999999999</v>
          </cell>
          <cell r="Z12">
            <v>1.3223</v>
          </cell>
          <cell r="AA12">
            <v>1.401</v>
          </cell>
          <cell r="AB12">
            <v>1.4809000000000001</v>
          </cell>
          <cell r="AC12">
            <v>1.5619000000000001</v>
          </cell>
          <cell r="AD12">
            <v>1.6439999999999999</v>
          </cell>
          <cell r="AE12">
            <v>1.7270000000000001</v>
          </cell>
          <cell r="AF12">
            <v>1.8109999999999999</v>
          </cell>
          <cell r="AG12">
            <v>1.8957999999999999</v>
          </cell>
          <cell r="AH12">
            <v>1.9816</v>
          </cell>
          <cell r="AI12">
            <v>2.0682</v>
          </cell>
          <cell r="AJ12">
            <v>2.1555</v>
          </cell>
          <cell r="AK12">
            <v>2.2437</v>
          </cell>
          <cell r="AL12">
            <v>2.3325</v>
          </cell>
          <cell r="AM12">
            <v>2.4220999999999999</v>
          </cell>
          <cell r="AN12">
            <v>2.5124</v>
          </cell>
          <cell r="AO12">
            <v>2.6032999999999999</v>
          </cell>
          <cell r="AP12">
            <v>2.6947999999999999</v>
          </cell>
          <cell r="AQ12">
            <v>2.7869000000000002</v>
          </cell>
          <cell r="AR12">
            <v>2.8797000000000001</v>
          </cell>
          <cell r="AS12">
            <v>2.9729999999999999</v>
          </cell>
          <cell r="AT12">
            <v>3.0669</v>
          </cell>
          <cell r="AU12">
            <v>3.1613000000000002</v>
          </cell>
          <cell r="AV12">
            <v>3.2562000000000002</v>
          </cell>
          <cell r="AW12">
            <v>3.3517000000000001</v>
          </cell>
        </row>
        <row r="13">
          <cell r="B13">
            <v>2.5600000000000001E-2</v>
          </cell>
          <cell r="C13">
            <v>4.4999999999999998E-2</v>
          </cell>
          <cell r="D13">
            <v>6.93E-2</v>
          </cell>
          <cell r="E13">
            <v>9.8400000000000001E-2</v>
          </cell>
          <cell r="F13">
            <v>0.13189999999999999</v>
          </cell>
          <cell r="G13">
            <v>0.1696</v>
          </cell>
          <cell r="H13">
            <v>0.21110000000000001</v>
          </cell>
          <cell r="I13">
            <v>0.25640000000000002</v>
          </cell>
          <cell r="J13">
            <v>0.30509999999999998</v>
          </cell>
          <cell r="K13">
            <v>0.35709999999999997</v>
          </cell>
          <cell r="L13">
            <v>0.41220000000000001</v>
          </cell>
          <cell r="M13">
            <v>0.47020000000000001</v>
          </cell>
          <cell r="N13">
            <v>0.53090000000000004</v>
          </cell>
          <cell r="O13">
            <v>0.59409999999999996</v>
          </cell>
          <cell r="P13">
            <v>0.65969999999999995</v>
          </cell>
          <cell r="Q13">
            <v>0.72770000000000001</v>
          </cell>
          <cell r="R13">
            <v>0.79769999999999996</v>
          </cell>
          <cell r="S13">
            <v>0.86980000000000002</v>
          </cell>
          <cell r="T13">
            <v>0.94369999999999998</v>
          </cell>
          <cell r="U13">
            <v>1.0195000000000001</v>
          </cell>
          <cell r="V13">
            <v>1.0969</v>
          </cell>
          <cell r="W13">
            <v>1.1758999999999999</v>
          </cell>
          <cell r="X13">
            <v>1.2564</v>
          </cell>
          <cell r="Y13">
            <v>1.3383</v>
          </cell>
          <cell r="Z13">
            <v>1.4216</v>
          </cell>
          <cell r="AA13">
            <v>1.5061</v>
          </cell>
          <cell r="AB13">
            <v>1.5918000000000001</v>
          </cell>
          <cell r="AC13">
            <v>1.6786000000000001</v>
          </cell>
          <cell r="AD13">
            <v>1.7665</v>
          </cell>
          <cell r="AE13">
            <v>1.8553999999999999</v>
          </cell>
          <cell r="AF13">
            <v>1.9453</v>
          </cell>
          <cell r="AG13">
            <v>2.0360999999999998</v>
          </cell>
          <cell r="AH13">
            <v>2.1276999999999999</v>
          </cell>
          <cell r="AI13">
            <v>2.2201</v>
          </cell>
          <cell r="AJ13">
            <v>2.3132999999999999</v>
          </cell>
          <cell r="AK13">
            <v>2.4072</v>
          </cell>
          <cell r="AL13">
            <v>2.5019</v>
          </cell>
          <cell r="AM13">
            <v>2.5972</v>
          </cell>
          <cell r="AN13">
            <v>2.6930999999999998</v>
          </cell>
          <cell r="AO13">
            <v>2.7896000000000001</v>
          </cell>
          <cell r="AP13">
            <v>2.8866999999999998</v>
          </cell>
          <cell r="AQ13">
            <v>2.9843000000000002</v>
          </cell>
          <cell r="AR13">
            <v>3.0825</v>
          </cell>
          <cell r="AS13">
            <v>3.1812</v>
          </cell>
          <cell r="AT13">
            <v>3.2803</v>
          </cell>
          <cell r="AU13">
            <v>3.3799000000000001</v>
          </cell>
          <cell r="AV13">
            <v>3.48</v>
          </cell>
          <cell r="AW13">
            <v>3.5804</v>
          </cell>
        </row>
        <row r="14">
          <cell r="B14">
            <v>2.7199999999999998E-2</v>
          </cell>
          <cell r="C14">
            <v>4.7899999999999998E-2</v>
          </cell>
          <cell r="D14">
            <v>7.3899999999999993E-2</v>
          </cell>
          <cell r="E14">
            <v>0.10489999999999999</v>
          </cell>
          <cell r="F14">
            <v>0.14069999999999999</v>
          </cell>
          <cell r="G14">
            <v>0.18099999999999999</v>
          </cell>
          <cell r="H14">
            <v>0.22539999999999999</v>
          </cell>
          <cell r="I14">
            <v>0.27379999999999999</v>
          </cell>
          <cell r="J14">
            <v>0.32600000000000001</v>
          </cell>
          <cell r="K14">
            <v>0.38169999999999998</v>
          </cell>
          <cell r="L14">
            <v>0.44059999999999999</v>
          </cell>
          <cell r="M14">
            <v>0.50270000000000004</v>
          </cell>
          <cell r="N14">
            <v>0.56769999999999998</v>
          </cell>
          <cell r="O14">
            <v>0.63549999999999995</v>
          </cell>
          <cell r="P14">
            <v>0.70579999999999998</v>
          </cell>
          <cell r="Q14">
            <v>0.77859999999999996</v>
          </cell>
          <cell r="R14">
            <v>0.85370000000000001</v>
          </cell>
          <cell r="S14">
            <v>0.93089999999999995</v>
          </cell>
          <cell r="T14">
            <v>1.0101</v>
          </cell>
          <cell r="U14">
            <v>1.0912999999999999</v>
          </cell>
          <cell r="V14">
            <v>1.1741999999999999</v>
          </cell>
          <cell r="W14">
            <v>1.2587999999999999</v>
          </cell>
          <cell r="X14">
            <v>1.345</v>
          </cell>
          <cell r="Y14">
            <v>1.4327000000000001</v>
          </cell>
          <cell r="Z14">
            <v>1.5217000000000001</v>
          </cell>
          <cell r="AA14">
            <v>1.6121000000000001</v>
          </cell>
          <cell r="AB14">
            <v>1.7037</v>
          </cell>
          <cell r="AC14">
            <v>1.7965</v>
          </cell>
          <cell r="AD14">
            <v>1.8904000000000001</v>
          </cell>
          <cell r="AE14">
            <v>1.9853000000000001</v>
          </cell>
          <cell r="AF14">
            <v>2.0811999999999999</v>
          </cell>
          <cell r="AG14">
            <v>2.1779000000000002</v>
          </cell>
          <cell r="AH14">
            <v>2.2755000000000001</v>
          </cell>
          <cell r="AI14">
            <v>2.3740000000000001</v>
          </cell>
          <cell r="AJ14">
            <v>2.4731999999999998</v>
          </cell>
          <cell r="AK14">
            <v>2.573</v>
          </cell>
          <cell r="AL14">
            <v>2.6736</v>
          </cell>
          <cell r="AM14">
            <v>2.7747999999999999</v>
          </cell>
          <cell r="AN14">
            <v>2.8765000000000001</v>
          </cell>
          <cell r="AO14">
            <v>2.9788999999999999</v>
          </cell>
          <cell r="AP14">
            <v>3.0817000000000001</v>
          </cell>
          <cell r="AQ14">
            <v>3.1850000000000001</v>
          </cell>
          <cell r="AR14">
            <v>3.2888000000000002</v>
          </cell>
          <cell r="AS14">
            <v>3.3931</v>
          </cell>
          <cell r="AT14">
            <v>3.4977</v>
          </cell>
          <cell r="AU14">
            <v>3.6027</v>
          </cell>
          <cell r="AV14">
            <v>3.7081</v>
          </cell>
          <cell r="AW14">
            <v>3.8138000000000001</v>
          </cell>
        </row>
        <row r="15">
          <cell r="B15">
            <v>2.8899999999999999E-2</v>
          </cell>
          <cell r="C15">
            <v>5.0799999999999998E-2</v>
          </cell>
          <cell r="D15">
            <v>7.85E-2</v>
          </cell>
          <cell r="E15">
            <v>0.1115</v>
          </cell>
          <cell r="F15">
            <v>0.14949999999999999</v>
          </cell>
          <cell r="G15">
            <v>0.19239999999999999</v>
          </cell>
          <cell r="H15">
            <v>0.2397</v>
          </cell>
          <cell r="I15">
            <v>0.2913</v>
          </cell>
          <cell r="J15">
            <v>0.34689999999999999</v>
          </cell>
          <cell r="K15">
            <v>0.40629999999999999</v>
          </cell>
          <cell r="L15">
            <v>0.46920000000000001</v>
          </cell>
          <cell r="M15">
            <v>0.53539999999999999</v>
          </cell>
          <cell r="N15">
            <v>0.60470000000000002</v>
          </cell>
          <cell r="O15">
            <v>0.67700000000000005</v>
          </cell>
          <cell r="P15">
            <v>0.75209999999999999</v>
          </cell>
          <cell r="Q15">
            <v>0.82979999999999998</v>
          </cell>
          <cell r="R15">
            <v>0.90990000000000004</v>
          </cell>
          <cell r="S15">
            <v>0.99229999999999996</v>
          </cell>
          <cell r="T15">
            <v>1.0769</v>
          </cell>
          <cell r="U15">
            <v>1.1635</v>
          </cell>
          <cell r="V15">
            <v>1.252</v>
          </cell>
          <cell r="W15">
            <v>1.3422000000000001</v>
          </cell>
          <cell r="X15">
            <v>1.4341999999999999</v>
          </cell>
          <cell r="Y15">
            <v>1.5277000000000001</v>
          </cell>
          <cell r="Z15">
            <v>1.6226</v>
          </cell>
          <cell r="AA15">
            <v>1.7190000000000001</v>
          </cell>
          <cell r="AB15">
            <v>1.8166</v>
          </cell>
          <cell r="AC15">
            <v>1.9154</v>
          </cell>
          <cell r="AD15">
            <v>2.0154000000000001</v>
          </cell>
          <cell r="AE15">
            <v>2.1164000000000001</v>
          </cell>
          <cell r="AF15">
            <v>2.2183999999999999</v>
          </cell>
          <cell r="AG15">
            <v>2.3212999999999999</v>
          </cell>
          <cell r="AH15">
            <v>2.4249999999999998</v>
          </cell>
          <cell r="AI15">
            <v>2.5295999999999998</v>
          </cell>
          <cell r="AJ15">
            <v>2.6347999999999998</v>
          </cell>
          <cell r="AK15">
            <v>2.7408000000000001</v>
          </cell>
          <cell r="AL15">
            <v>2.8473999999999999</v>
          </cell>
          <cell r="AM15">
            <v>2.9546999999999999</v>
          </cell>
          <cell r="AN15">
            <v>3.0623999999999998</v>
          </cell>
          <cell r="AO15">
            <v>3.1707000000000001</v>
          </cell>
          <cell r="AP15">
            <v>3.2795000000000001</v>
          </cell>
          <cell r="AQ15">
            <v>3.3887</v>
          </cell>
          <cell r="AR15">
            <v>3.4983</v>
          </cell>
          <cell r="AS15">
            <v>3.6082000000000001</v>
          </cell>
          <cell r="AT15">
            <v>3.7185000000000001</v>
          </cell>
          <cell r="AU15">
            <v>3.8290999999999999</v>
          </cell>
          <cell r="AV15">
            <v>3.94</v>
          </cell>
          <cell r="AW15">
            <v>4.0511999999999997</v>
          </cell>
        </row>
        <row r="16">
          <cell r="B16">
            <v>3.0499999999999999E-2</v>
          </cell>
          <cell r="C16">
            <v>5.3800000000000001E-2</v>
          </cell>
          <cell r="D16">
            <v>8.3000000000000004E-2</v>
          </cell>
          <cell r="E16">
            <v>0.11799999999999999</v>
          </cell>
          <cell r="F16">
            <v>0.1583</v>
          </cell>
          <cell r="G16">
            <v>0.20380000000000001</v>
          </cell>
          <cell r="H16">
            <v>0.254</v>
          </cell>
          <cell r="I16">
            <v>0.30880000000000002</v>
          </cell>
          <cell r="J16">
            <v>0.36780000000000002</v>
          </cell>
          <cell r="K16">
            <v>0.43090000000000001</v>
          </cell>
          <cell r="L16">
            <v>0.49769999999999998</v>
          </cell>
          <cell r="M16">
            <v>0.56810000000000005</v>
          </cell>
          <cell r="N16">
            <v>0.64180000000000004</v>
          </cell>
          <cell r="O16">
            <v>0.71870000000000001</v>
          </cell>
          <cell r="P16">
            <v>0.79849999999999999</v>
          </cell>
          <cell r="Q16">
            <v>0.88119999999999998</v>
          </cell>
          <cell r="R16">
            <v>0.96640000000000004</v>
          </cell>
          <cell r="S16">
            <v>1.054</v>
          </cell>
          <cell r="T16">
            <v>1.1439999999999999</v>
          </cell>
          <cell r="U16">
            <v>1.236</v>
          </cell>
          <cell r="V16">
            <v>1.3301000000000001</v>
          </cell>
          <cell r="W16">
            <v>1.4260999999999999</v>
          </cell>
          <cell r="X16">
            <v>1.5239</v>
          </cell>
          <cell r="Y16">
            <v>1.6233</v>
          </cell>
          <cell r="Z16">
            <v>1.7242</v>
          </cell>
          <cell r="AA16">
            <v>1.8266</v>
          </cell>
          <cell r="AB16">
            <v>1.9302999999999999</v>
          </cell>
          <cell r="AC16">
            <v>2.0352000000000001</v>
          </cell>
          <cell r="AD16">
            <v>2.1413000000000002</v>
          </cell>
          <cell r="AE16">
            <v>2.2484999999999999</v>
          </cell>
          <cell r="AF16">
            <v>2.3567</v>
          </cell>
          <cell r="AG16">
            <v>2.4659</v>
          </cell>
          <cell r="AH16">
            <v>2.5758999999999999</v>
          </cell>
          <cell r="AI16">
            <v>2.6867000000000001</v>
          </cell>
          <cell r="AJ16">
            <v>2.7982</v>
          </cell>
          <cell r="AK16">
            <v>2.9104000000000001</v>
          </cell>
          <cell r="AL16">
            <v>3.0232000000000001</v>
          </cell>
          <cell r="AM16">
            <v>3.1366000000000001</v>
          </cell>
          <cell r="AN16">
            <v>3.2505000000000002</v>
          </cell>
          <cell r="AO16">
            <v>3.3649</v>
          </cell>
          <cell r="AP16">
            <v>3.4796999999999998</v>
          </cell>
          <cell r="AQ16">
            <v>3.5949</v>
          </cell>
          <cell r="AR16">
            <v>3.7103999999999999</v>
          </cell>
          <cell r="AS16">
            <v>3.8262999999999998</v>
          </cell>
          <cell r="AT16">
            <v>3.9424999999999999</v>
          </cell>
          <cell r="AU16">
            <v>4.0587999999999997</v>
          </cell>
          <cell r="AV16">
            <v>4.1755000000000004</v>
          </cell>
          <cell r="AW16">
            <v>4.2922000000000002</v>
          </cell>
        </row>
        <row r="17">
          <cell r="B17">
            <v>3.2199999999999999E-2</v>
          </cell>
          <cell r="C17">
            <v>5.67E-2</v>
          </cell>
          <cell r="D17">
            <v>8.7599999999999997E-2</v>
          </cell>
          <cell r="E17">
            <v>0.1245</v>
          </cell>
          <cell r="F17">
            <v>0.16719999999999999</v>
          </cell>
          <cell r="G17">
            <v>0.2152</v>
          </cell>
          <cell r="H17">
            <v>0.26840000000000003</v>
          </cell>
          <cell r="I17">
            <v>0.32629999999999998</v>
          </cell>
          <cell r="J17">
            <v>0.38879999999999998</v>
          </cell>
          <cell r="K17">
            <v>0.4556</v>
          </cell>
          <cell r="L17">
            <v>0.52629999999999999</v>
          </cell>
          <cell r="M17">
            <v>0.60089999999999999</v>
          </cell>
          <cell r="N17">
            <v>0.67900000000000005</v>
          </cell>
          <cell r="O17">
            <v>0.76049999999999995</v>
          </cell>
          <cell r="P17">
            <v>0.84509999999999996</v>
          </cell>
          <cell r="Q17">
            <v>0.93269999999999997</v>
          </cell>
          <cell r="R17">
            <v>1.0229999999999999</v>
          </cell>
          <cell r="S17">
            <v>1.1158999999999999</v>
          </cell>
          <cell r="T17">
            <v>1.2113</v>
          </cell>
          <cell r="U17">
            <v>1.3089</v>
          </cell>
          <cell r="V17">
            <v>1.4087000000000001</v>
          </cell>
          <cell r="W17">
            <v>1.5104</v>
          </cell>
          <cell r="X17">
            <v>1.6140000000000001</v>
          </cell>
          <cell r="Y17">
            <v>1.7194</v>
          </cell>
          <cell r="Z17">
            <v>1.8263</v>
          </cell>
          <cell r="AA17">
            <v>1.9348000000000001</v>
          </cell>
          <cell r="AB17">
            <v>2.0447000000000002</v>
          </cell>
          <cell r="AC17">
            <v>2.1558000000000002</v>
          </cell>
          <cell r="AD17">
            <v>2.2682000000000002</v>
          </cell>
          <cell r="AE17">
            <v>2.3816999999999999</v>
          </cell>
          <cell r="AF17">
            <v>2.4962</v>
          </cell>
          <cell r="AG17">
            <v>2.6116999999999999</v>
          </cell>
          <cell r="AH17">
            <v>2.7280000000000002</v>
          </cell>
          <cell r="AI17">
            <v>2.8451</v>
          </cell>
          <cell r="AJ17">
            <v>2.9630000000000001</v>
          </cell>
          <cell r="AK17">
            <v>3.0815000000000001</v>
          </cell>
          <cell r="AL17">
            <v>3.2006000000000001</v>
          </cell>
          <cell r="AM17">
            <v>3.3203</v>
          </cell>
          <cell r="AN17">
            <v>3.4405000000000001</v>
          </cell>
          <cell r="AO17">
            <v>3.5611000000000002</v>
          </cell>
          <cell r="AP17">
            <v>3.6821000000000002</v>
          </cell>
          <cell r="AQ17">
            <v>3.8033999999999999</v>
          </cell>
          <cell r="AR17">
            <v>3.9251</v>
          </cell>
          <cell r="AS17">
            <v>4.0469999999999997</v>
          </cell>
          <cell r="AT17">
            <v>4.1691000000000003</v>
          </cell>
          <cell r="AU17">
            <v>4.2915000000000001</v>
          </cell>
          <cell r="AV17">
            <v>4.4138999999999999</v>
          </cell>
          <cell r="AW17">
            <v>4.5365000000000002</v>
          </cell>
        </row>
        <row r="18">
          <cell r="B18">
            <v>3.3799999999999997E-2</v>
          </cell>
          <cell r="C18">
            <v>5.96E-2</v>
          </cell>
          <cell r="D18">
            <v>9.2200000000000004E-2</v>
          </cell>
          <cell r="E18">
            <v>0.13109999999999999</v>
          </cell>
          <cell r="F18">
            <v>0.17599999999999999</v>
          </cell>
          <cell r="G18">
            <v>0.22670000000000001</v>
          </cell>
          <cell r="H18">
            <v>0.28270000000000001</v>
          </cell>
          <cell r="I18">
            <v>0.34379999999999999</v>
          </cell>
          <cell r="J18">
            <v>0.4098</v>
          </cell>
          <cell r="K18">
            <v>0.4803</v>
          </cell>
          <cell r="L18">
            <v>0.55500000000000005</v>
          </cell>
          <cell r="M18">
            <v>0.63380000000000003</v>
          </cell>
          <cell r="N18">
            <v>0.71630000000000005</v>
          </cell>
          <cell r="O18">
            <v>0.8024</v>
          </cell>
          <cell r="P18">
            <v>0.89180000000000004</v>
          </cell>
          <cell r="Q18">
            <v>0.98429999999999995</v>
          </cell>
          <cell r="R18">
            <v>1.0798000000000001</v>
          </cell>
          <cell r="S18">
            <v>1.1780999999999999</v>
          </cell>
          <cell r="T18">
            <v>1.2788999999999999</v>
          </cell>
          <cell r="U18">
            <v>1.3821000000000001</v>
          </cell>
          <cell r="V18">
            <v>1.4875</v>
          </cell>
          <cell r="W18">
            <v>1.5951</v>
          </cell>
          <cell r="X18">
            <v>1.7045999999999999</v>
          </cell>
          <cell r="Y18">
            <v>1.8160000000000001</v>
          </cell>
          <cell r="Z18">
            <v>1.929</v>
          </cell>
          <cell r="AA18">
            <v>2.0436999999999999</v>
          </cell>
          <cell r="AB18">
            <v>2.1597</v>
          </cell>
          <cell r="AC18">
            <v>2.2772000000000001</v>
          </cell>
          <cell r="AD18">
            <v>2.3959000000000001</v>
          </cell>
          <cell r="AE18">
            <v>2.5156999999999998</v>
          </cell>
          <cell r="AF18">
            <v>2.6366000000000001</v>
          </cell>
          <cell r="AG18">
            <v>2.7585000000000002</v>
          </cell>
          <cell r="AH18">
            <v>2.8812000000000002</v>
          </cell>
          <cell r="AI18">
            <v>3.0047999999999999</v>
          </cell>
          <cell r="AJ18">
            <v>3.1291000000000002</v>
          </cell>
          <cell r="AK18">
            <v>3.254</v>
          </cell>
          <cell r="AL18">
            <v>3.3795999999999999</v>
          </cell>
          <cell r="AM18">
            <v>3.5055999999999998</v>
          </cell>
          <cell r="AN18">
            <v>3.6322000000000001</v>
          </cell>
          <cell r="AO18">
            <v>3.7591000000000001</v>
          </cell>
          <cell r="AP18">
            <v>3.8864999999999998</v>
          </cell>
          <cell r="AQ18">
            <v>4.0141</v>
          </cell>
          <cell r="AR18">
            <v>4.1420000000000003</v>
          </cell>
          <cell r="AS18">
            <v>4.2701000000000002</v>
          </cell>
          <cell r="AT18">
            <v>4.3982999999999999</v>
          </cell>
          <cell r="AU18">
            <v>4.5266999999999999</v>
          </cell>
          <cell r="AV18">
            <v>4.6551999999999998</v>
          </cell>
          <cell r="AW18">
            <v>4.7836999999999996</v>
          </cell>
        </row>
        <row r="19">
          <cell r="B19">
            <v>3.5499999999999997E-2</v>
          </cell>
          <cell r="C19">
            <v>6.2600000000000003E-2</v>
          </cell>
          <cell r="D19">
            <v>9.6699999999999994E-2</v>
          </cell>
          <cell r="E19">
            <v>0.1376</v>
          </cell>
          <cell r="F19">
            <v>0.18479999999999999</v>
          </cell>
          <cell r="G19">
            <v>0.23810000000000001</v>
          </cell>
          <cell r="H19">
            <v>0.29709999999999998</v>
          </cell>
          <cell r="I19">
            <v>0.3614</v>
          </cell>
          <cell r="J19">
            <v>0.43080000000000002</v>
          </cell>
          <cell r="K19">
            <v>0.505</v>
          </cell>
          <cell r="L19">
            <v>0.5837</v>
          </cell>
          <cell r="M19">
            <v>0.66669999999999996</v>
          </cell>
          <cell r="N19">
            <v>0.75360000000000005</v>
          </cell>
          <cell r="O19">
            <v>0.84430000000000005</v>
          </cell>
          <cell r="P19">
            <v>0.93859999999999999</v>
          </cell>
          <cell r="Q19">
            <v>1.0361</v>
          </cell>
          <cell r="R19">
            <v>1.1368</v>
          </cell>
          <cell r="S19">
            <v>1.2403999999999999</v>
          </cell>
          <cell r="T19">
            <v>1.3466</v>
          </cell>
          <cell r="U19">
            <v>1.4555</v>
          </cell>
          <cell r="V19">
            <v>1.5667</v>
          </cell>
          <cell r="W19">
            <v>1.6800999999999999</v>
          </cell>
          <cell r="X19">
            <v>1.7956000000000001</v>
          </cell>
          <cell r="Y19">
            <v>1.913</v>
          </cell>
          <cell r="Z19">
            <v>2.0322</v>
          </cell>
          <cell r="AA19">
            <v>2.153</v>
          </cell>
          <cell r="AB19">
            <v>2.2753999999999999</v>
          </cell>
          <cell r="AC19">
            <v>2.3992</v>
          </cell>
          <cell r="AD19">
            <v>2.5242</v>
          </cell>
          <cell r="AE19">
            <v>2.6505000000000001</v>
          </cell>
          <cell r="AF19">
            <v>2.7778</v>
          </cell>
          <cell r="AG19">
            <v>2.9062000000000001</v>
          </cell>
          <cell r="AH19">
            <v>3.0354999999999999</v>
          </cell>
          <cell r="AI19">
            <v>3.1655000000000002</v>
          </cell>
          <cell r="AJ19">
            <v>3.2963</v>
          </cell>
          <cell r="AK19">
            <v>3.4278</v>
          </cell>
          <cell r="AL19">
            <v>3.5598999999999998</v>
          </cell>
          <cell r="AM19">
            <v>3.6924000000000001</v>
          </cell>
          <cell r="AN19">
            <v>3.8254999999999999</v>
          </cell>
          <cell r="AO19">
            <v>3.9588999999999999</v>
          </cell>
          <cell r="AP19">
            <v>4.0926</v>
          </cell>
          <cell r="AQ19">
            <v>4.2266000000000004</v>
          </cell>
          <cell r="AR19">
            <v>4.3609</v>
          </cell>
          <cell r="AS19">
            <v>4.4953000000000003</v>
          </cell>
          <cell r="AT19">
            <v>4.6298000000000004</v>
          </cell>
          <cell r="AU19">
            <v>4.7644000000000002</v>
          </cell>
          <cell r="AV19">
            <v>4.899</v>
          </cell>
          <cell r="AW19">
            <v>5.0335999999999999</v>
          </cell>
        </row>
        <row r="20">
          <cell r="B20">
            <v>3.7100000000000001E-2</v>
          </cell>
          <cell r="C20">
            <v>6.5500000000000003E-2</v>
          </cell>
          <cell r="D20">
            <v>0.1013</v>
          </cell>
          <cell r="E20">
            <v>0.14410000000000001</v>
          </cell>
          <cell r="F20">
            <v>0.19370000000000001</v>
          </cell>
          <cell r="G20">
            <v>0.24959999999999999</v>
          </cell>
          <cell r="H20">
            <v>0.31140000000000001</v>
          </cell>
          <cell r="I20">
            <v>0.379</v>
          </cell>
          <cell r="J20">
            <v>0.45179999999999998</v>
          </cell>
          <cell r="K20">
            <v>0.52980000000000005</v>
          </cell>
          <cell r="L20">
            <v>0.61250000000000004</v>
          </cell>
          <cell r="M20">
            <v>0.6996</v>
          </cell>
          <cell r="N20">
            <v>0.79100000000000004</v>
          </cell>
          <cell r="O20">
            <v>0.88639999999999997</v>
          </cell>
          <cell r="P20">
            <v>0.98550000000000004</v>
          </cell>
          <cell r="Q20">
            <v>1.0880000000000001</v>
          </cell>
          <cell r="R20">
            <v>1.1939</v>
          </cell>
          <cell r="S20">
            <v>1.3028</v>
          </cell>
          <cell r="T20">
            <v>1.4146000000000001</v>
          </cell>
          <cell r="U20">
            <v>1.5290999999999999</v>
          </cell>
          <cell r="V20">
            <v>1.6460999999999999</v>
          </cell>
          <cell r="W20">
            <v>1.7654000000000001</v>
          </cell>
          <cell r="X20">
            <v>1.8869</v>
          </cell>
          <cell r="Y20">
            <v>2.0104000000000002</v>
          </cell>
          <cell r="Z20">
            <v>2.1356999999999999</v>
          </cell>
          <cell r="AA20">
            <v>2.2627999999999999</v>
          </cell>
          <cell r="AB20">
            <v>2.3915000000000002</v>
          </cell>
          <cell r="AC20">
            <v>2.5217000000000001</v>
          </cell>
          <cell r="AD20">
            <v>2.6532</v>
          </cell>
          <cell r="AE20">
            <v>2.786</v>
          </cell>
          <cell r="AF20">
            <v>2.9199000000000002</v>
          </cell>
          <cell r="AG20">
            <v>3.0548000000000002</v>
          </cell>
          <cell r="AH20">
            <v>3.1905999999999999</v>
          </cell>
          <cell r="AI20">
            <v>3.3273000000000001</v>
          </cell>
          <cell r="AJ20">
            <v>3.4647000000000001</v>
          </cell>
          <cell r="AK20">
            <v>3.6027999999999998</v>
          </cell>
          <cell r="AL20">
            <v>3.7414000000000001</v>
          </cell>
          <cell r="AM20">
            <v>3.8805999999999998</v>
          </cell>
          <cell r="AN20">
            <v>4.0202</v>
          </cell>
          <cell r="AO20">
            <v>4.1600999999999999</v>
          </cell>
          <cell r="AP20">
            <v>4.3003999999999998</v>
          </cell>
          <cell r="AQ20">
            <v>4.4409000000000001</v>
          </cell>
          <cell r="AR20">
            <v>4.5815999999999999</v>
          </cell>
          <cell r="AS20">
            <v>4.7224000000000004</v>
          </cell>
          <cell r="AT20">
            <v>4.8632999999999997</v>
          </cell>
          <cell r="AU20">
            <v>5.0042</v>
          </cell>
          <cell r="AV20">
            <v>5.1449999999999996</v>
          </cell>
          <cell r="AW20">
            <v>5.2858000000000001</v>
          </cell>
        </row>
        <row r="21">
          <cell r="B21">
            <v>3.8800000000000001E-2</v>
          </cell>
          <cell r="C21">
            <v>6.8500000000000005E-2</v>
          </cell>
          <cell r="D21">
            <v>0.10589999999999999</v>
          </cell>
          <cell r="E21">
            <v>0.1507</v>
          </cell>
          <cell r="F21">
            <v>0.20250000000000001</v>
          </cell>
          <cell r="G21">
            <v>0.26100000000000001</v>
          </cell>
          <cell r="H21">
            <v>0.32579999999999998</v>
          </cell>
          <cell r="I21">
            <v>0.39650000000000002</v>
          </cell>
          <cell r="J21">
            <v>0.47289999999999999</v>
          </cell>
          <cell r="K21">
            <v>0.55459999999999998</v>
          </cell>
          <cell r="L21">
            <v>0.64119999999999999</v>
          </cell>
          <cell r="M21">
            <v>0.73260000000000003</v>
          </cell>
          <cell r="N21">
            <v>0.82850000000000001</v>
          </cell>
          <cell r="O21">
            <v>0.92849999999999999</v>
          </cell>
          <cell r="P21">
            <v>1.0324</v>
          </cell>
          <cell r="Q21">
            <v>1.1400999999999999</v>
          </cell>
          <cell r="R21">
            <v>1.2511000000000001</v>
          </cell>
          <cell r="S21">
            <v>1.3653999999999999</v>
          </cell>
          <cell r="T21">
            <v>1.4827999999999999</v>
          </cell>
          <cell r="U21">
            <v>1.6029</v>
          </cell>
          <cell r="V21">
            <v>1.7257</v>
          </cell>
          <cell r="W21">
            <v>1.8509</v>
          </cell>
          <cell r="X21">
            <v>1.9784999999999999</v>
          </cell>
          <cell r="Y21">
            <v>2.1080999999999999</v>
          </cell>
          <cell r="Z21">
            <v>2.2397</v>
          </cell>
          <cell r="AA21">
            <v>2.3731</v>
          </cell>
          <cell r="AB21">
            <v>2.5082</v>
          </cell>
          <cell r="AC21">
            <v>2.6448</v>
          </cell>
          <cell r="AD21">
            <v>2.7827999999999999</v>
          </cell>
          <cell r="AE21">
            <v>2.9220999999999999</v>
          </cell>
          <cell r="AF21">
            <v>3.0626000000000002</v>
          </cell>
          <cell r="AG21">
            <v>3.2040999999999999</v>
          </cell>
          <cell r="AH21">
            <v>3.3466</v>
          </cell>
          <cell r="AI21">
            <v>3.4899</v>
          </cell>
          <cell r="AJ21">
            <v>3.6339999999999999</v>
          </cell>
          <cell r="AK21">
            <v>3.7787000000000002</v>
          </cell>
          <cell r="AL21">
            <v>3.9241000000000001</v>
          </cell>
          <cell r="AM21">
            <v>4.0698999999999996</v>
          </cell>
          <cell r="AN21">
            <v>4.2161999999999997</v>
          </cell>
          <cell r="AO21">
            <v>4.3627000000000002</v>
          </cell>
          <cell r="AP21">
            <v>4.5095999999999998</v>
          </cell>
          <cell r="AQ21">
            <v>4.6566999999999998</v>
          </cell>
          <cell r="AR21">
            <v>4.8038999999999996</v>
          </cell>
          <cell r="AS21">
            <v>4.9512</v>
          </cell>
          <cell r="AT21">
            <v>5.0986000000000002</v>
          </cell>
          <cell r="AU21">
            <v>5.2458999999999998</v>
          </cell>
          <cell r="AV21">
            <v>5.3930999999999996</v>
          </cell>
          <cell r="AW21">
            <v>5.5403000000000002</v>
          </cell>
        </row>
        <row r="22">
          <cell r="B22">
            <v>4.0500000000000001E-2</v>
          </cell>
          <cell r="C22">
            <v>7.1400000000000005E-2</v>
          </cell>
          <cell r="D22">
            <v>0.1104</v>
          </cell>
          <cell r="E22">
            <v>0.15720000000000001</v>
          </cell>
          <cell r="F22">
            <v>0.2114</v>
          </cell>
          <cell r="G22">
            <v>0.27250000000000002</v>
          </cell>
          <cell r="H22">
            <v>0.3402</v>
          </cell>
          <cell r="I22">
            <v>0.41410000000000002</v>
          </cell>
          <cell r="J22">
            <v>0.49399999999999999</v>
          </cell>
          <cell r="K22">
            <v>0.57940000000000003</v>
          </cell>
          <cell r="L22">
            <v>0.67010000000000003</v>
          </cell>
          <cell r="M22">
            <v>0.76570000000000005</v>
          </cell>
          <cell r="N22">
            <v>0.86599999999999999</v>
          </cell>
          <cell r="O22">
            <v>0.97070000000000001</v>
          </cell>
          <cell r="P22">
            <v>1.0794999999999999</v>
          </cell>
          <cell r="Q22">
            <v>1.1921999999999999</v>
          </cell>
          <cell r="R22">
            <v>1.3085</v>
          </cell>
          <cell r="S22">
            <v>1.4281999999999999</v>
          </cell>
          <cell r="T22">
            <v>1.5510999999999999</v>
          </cell>
          <cell r="U22">
            <v>1.6769000000000001</v>
          </cell>
          <cell r="V22">
            <v>1.8055000000000001</v>
          </cell>
          <cell r="W22">
            <v>1.9367000000000001</v>
          </cell>
          <cell r="X22">
            <v>2.0703</v>
          </cell>
          <cell r="Y22">
            <v>2.2061000000000002</v>
          </cell>
          <cell r="Z22">
            <v>2.3439999999999999</v>
          </cell>
          <cell r="AA22">
            <v>2.4836999999999998</v>
          </cell>
          <cell r="AB22">
            <v>2.6252</v>
          </cell>
          <cell r="AC22">
            <v>2.7683</v>
          </cell>
          <cell r="AD22">
            <v>2.9129</v>
          </cell>
          <cell r="AE22">
            <v>3.0588000000000002</v>
          </cell>
          <cell r="AF22">
            <v>3.2059000000000002</v>
          </cell>
          <cell r="AG22">
            <v>3.3540999999999999</v>
          </cell>
          <cell r="AH22">
            <v>3.5032999999999999</v>
          </cell>
          <cell r="AI22">
            <v>3.6534</v>
          </cell>
          <cell r="AJ22">
            <v>3.8041999999999998</v>
          </cell>
          <cell r="AK22">
            <v>3.9557000000000002</v>
          </cell>
          <cell r="AL22">
            <v>4.1078000000000001</v>
          </cell>
          <cell r="AM22">
            <v>4.2603</v>
          </cell>
          <cell r="AN22">
            <v>4.4132999999999996</v>
          </cell>
          <cell r="AO22">
            <v>4.5666000000000002</v>
          </cell>
          <cell r="AP22">
            <v>4.7202000000000002</v>
          </cell>
          <cell r="AQ22">
            <v>4.8738999999999999</v>
          </cell>
          <cell r="AR22">
            <v>5.0278</v>
          </cell>
          <cell r="AS22">
            <v>5.1817000000000002</v>
          </cell>
          <cell r="AT22">
            <v>5.3356000000000003</v>
          </cell>
          <cell r="AU22">
            <v>5.4894999999999996</v>
          </cell>
          <cell r="AV22">
            <v>5.6432000000000002</v>
          </cell>
          <cell r="AW22">
            <v>5.7967000000000004</v>
          </cell>
        </row>
        <row r="23">
          <cell r="B23">
            <v>4.2099999999999999E-2</v>
          </cell>
          <cell r="C23">
            <v>7.4300000000000005E-2</v>
          </cell>
          <cell r="D23">
            <v>0.115</v>
          </cell>
          <cell r="E23">
            <v>0.1638</v>
          </cell>
          <cell r="F23">
            <v>0.22020000000000001</v>
          </cell>
          <cell r="G23">
            <v>0.28389999999999999</v>
          </cell>
          <cell r="H23">
            <v>0.35460000000000003</v>
          </cell>
          <cell r="I23">
            <v>0.43169999999999997</v>
          </cell>
          <cell r="J23">
            <v>0.51500000000000001</v>
          </cell>
          <cell r="K23">
            <v>0.60419999999999996</v>
          </cell>
          <cell r="L23">
            <v>0.69889999999999997</v>
          </cell>
          <cell r="M23">
            <v>0.79879999999999995</v>
          </cell>
          <cell r="N23">
            <v>0.90349999999999997</v>
          </cell>
          <cell r="O23">
            <v>1.0128999999999999</v>
          </cell>
          <cell r="P23">
            <v>1.1266</v>
          </cell>
          <cell r="Q23">
            <v>1.2443</v>
          </cell>
          <cell r="R23">
            <v>1.3658999999999999</v>
          </cell>
          <cell r="S23">
            <v>1.4910000000000001</v>
          </cell>
          <cell r="T23">
            <v>1.6194999999999999</v>
          </cell>
          <cell r="U23">
            <v>1.7511000000000001</v>
          </cell>
          <cell r="V23">
            <v>1.8855</v>
          </cell>
          <cell r="W23">
            <v>2.0226999999999999</v>
          </cell>
          <cell r="X23">
            <v>2.1623999999999999</v>
          </cell>
          <cell r="Y23">
            <v>2.3043999999999998</v>
          </cell>
          <cell r="Z23">
            <v>2.4485999999999999</v>
          </cell>
          <cell r="AA23">
            <v>2.5947</v>
          </cell>
          <cell r="AB23">
            <v>2.7427000000000001</v>
          </cell>
          <cell r="AC23">
            <v>2.8923000000000001</v>
          </cell>
          <cell r="AD23">
            <v>3.0434999999999999</v>
          </cell>
          <cell r="AE23">
            <v>3.1960000000000002</v>
          </cell>
          <cell r="AF23">
            <v>3.3498000000000001</v>
          </cell>
          <cell r="AG23">
            <v>3.5047999999999999</v>
          </cell>
          <cell r="AH23">
            <v>3.6606999999999998</v>
          </cell>
          <cell r="AI23">
            <v>3.8174999999999999</v>
          </cell>
          <cell r="AJ23">
            <v>3.9752000000000001</v>
          </cell>
          <cell r="AK23">
            <v>4.1334999999999997</v>
          </cell>
          <cell r="AL23">
            <v>4.2923999999999998</v>
          </cell>
          <cell r="AM23">
            <v>4.4518000000000004</v>
          </cell>
          <cell r="AN23">
            <v>4.6115000000000004</v>
          </cell>
          <cell r="AO23">
            <v>4.7716000000000003</v>
          </cell>
          <cell r="AP23">
            <v>4.9320000000000004</v>
          </cell>
          <cell r="AQ23">
            <v>5.0925000000000002</v>
          </cell>
          <cell r="AR23">
            <v>5.2530999999999999</v>
          </cell>
          <cell r="AS23">
            <v>5.4137000000000004</v>
          </cell>
          <cell r="AT23">
            <v>5.5742000000000003</v>
          </cell>
          <cell r="AU23">
            <v>5.7347000000000001</v>
          </cell>
          <cell r="AV23">
            <v>5.8948999999999998</v>
          </cell>
          <cell r="AW23">
            <v>6.0548999999999999</v>
          </cell>
        </row>
        <row r="24">
          <cell r="B24">
            <v>4.3799999999999999E-2</v>
          </cell>
          <cell r="C24">
            <v>7.7299999999999994E-2</v>
          </cell>
          <cell r="D24">
            <v>0.1196</v>
          </cell>
          <cell r="E24">
            <v>0.17030000000000001</v>
          </cell>
          <cell r="F24">
            <v>0.2291</v>
          </cell>
          <cell r="G24">
            <v>0.2954</v>
          </cell>
          <cell r="H24">
            <v>0.36899999999999999</v>
          </cell>
          <cell r="I24">
            <v>0.44929999999999998</v>
          </cell>
          <cell r="J24">
            <v>0.53610000000000002</v>
          </cell>
          <cell r="K24">
            <v>0.62909999999999999</v>
          </cell>
          <cell r="L24">
            <v>0.7278</v>
          </cell>
          <cell r="M24">
            <v>0.83189999999999997</v>
          </cell>
          <cell r="N24">
            <v>0.94110000000000005</v>
          </cell>
          <cell r="O24">
            <v>1.0551999999999999</v>
          </cell>
          <cell r="P24">
            <v>1.1738</v>
          </cell>
          <cell r="Q24">
            <v>1.2966</v>
          </cell>
          <cell r="R24">
            <v>1.4234</v>
          </cell>
          <cell r="S24">
            <v>1.554</v>
          </cell>
          <cell r="T24">
            <v>1.6880999999999999</v>
          </cell>
          <cell r="U24">
            <v>1.8253999999999999</v>
          </cell>
          <cell r="V24">
            <v>1.9657</v>
          </cell>
          <cell r="W24">
            <v>2.1089000000000002</v>
          </cell>
          <cell r="X24">
            <v>2.2547000000000001</v>
          </cell>
          <cell r="Y24">
            <v>2.403</v>
          </cell>
          <cell r="Z24">
            <v>2.5535000000000001</v>
          </cell>
          <cell r="AA24">
            <v>2.706</v>
          </cell>
          <cell r="AB24">
            <v>2.8605</v>
          </cell>
          <cell r="AC24">
            <v>3.0167000000000002</v>
          </cell>
          <cell r="AD24">
            <v>3.1745000000000001</v>
          </cell>
          <cell r="AE24">
            <v>3.3336999999999999</v>
          </cell>
          <cell r="AF24">
            <v>3.4943</v>
          </cell>
          <cell r="AG24">
            <v>3.6560000000000001</v>
          </cell>
          <cell r="AH24">
            <v>3.8187000000000002</v>
          </cell>
          <cell r="AI24">
            <v>3.9824000000000002</v>
          </cell>
          <cell r="AJ24">
            <v>4.1468999999999996</v>
          </cell>
          <cell r="AK24">
            <v>4.3121</v>
          </cell>
          <cell r="AL24">
            <v>4.4778000000000002</v>
          </cell>
          <cell r="AM24">
            <v>4.6440999999999999</v>
          </cell>
          <cell r="AN24">
            <v>4.8108000000000004</v>
          </cell>
          <cell r="AO24">
            <v>4.9776999999999996</v>
          </cell>
          <cell r="AP24">
            <v>5.1448999999999998</v>
          </cell>
          <cell r="AQ24">
            <v>5.3121999999999998</v>
          </cell>
          <cell r="AR24">
            <v>5.4795999999999996</v>
          </cell>
          <cell r="AS24">
            <v>5.6470000000000002</v>
          </cell>
          <cell r="AT24">
            <v>5.8141999999999996</v>
          </cell>
          <cell r="AU24">
            <v>5.9813000000000001</v>
          </cell>
          <cell r="AV24">
            <v>6.1482999999999999</v>
          </cell>
          <cell r="AW24">
            <v>6.3148999999999997</v>
          </cell>
        </row>
        <row r="25">
          <cell r="B25">
            <v>4.5400000000000003E-2</v>
          </cell>
          <cell r="C25">
            <v>8.0199999999999994E-2</v>
          </cell>
          <cell r="D25">
            <v>0.1242</v>
          </cell>
          <cell r="E25">
            <v>0.1769</v>
          </cell>
          <cell r="F25">
            <v>0.2379</v>
          </cell>
          <cell r="G25">
            <v>0.30690000000000001</v>
          </cell>
          <cell r="H25">
            <v>0.38340000000000002</v>
          </cell>
          <cell r="I25">
            <v>0.46689999999999998</v>
          </cell>
          <cell r="J25">
            <v>0.55730000000000002</v>
          </cell>
          <cell r="K25">
            <v>0.65390000000000004</v>
          </cell>
          <cell r="L25">
            <v>0.75660000000000005</v>
          </cell>
          <cell r="M25">
            <v>0.86499999999999999</v>
          </cell>
          <cell r="N25">
            <v>0.97870000000000001</v>
          </cell>
          <cell r="O25">
            <v>1.0974999999999999</v>
          </cell>
          <cell r="P25">
            <v>1.2210000000000001</v>
          </cell>
          <cell r="Q25">
            <v>1.3489</v>
          </cell>
          <cell r="R25">
            <v>1.4810000000000001</v>
          </cell>
          <cell r="S25">
            <v>1.6171</v>
          </cell>
          <cell r="T25">
            <v>1.7566999999999999</v>
          </cell>
          <cell r="U25">
            <v>1.8997999999999999</v>
          </cell>
          <cell r="V25">
            <v>2.0461</v>
          </cell>
          <cell r="W25">
            <v>2.1953</v>
          </cell>
          <cell r="X25">
            <v>2.3473000000000002</v>
          </cell>
          <cell r="Y25">
            <v>2.5017999999999998</v>
          </cell>
          <cell r="Z25">
            <v>2.6585999999999999</v>
          </cell>
          <cell r="AA25">
            <v>2.8176000000000001</v>
          </cell>
          <cell r="AB25">
            <v>2.9786000000000001</v>
          </cell>
          <cell r="AC25">
            <v>3.1414</v>
          </cell>
          <cell r="AD25">
            <v>3.3058999999999998</v>
          </cell>
          <cell r="AE25">
            <v>3.4719000000000002</v>
          </cell>
          <cell r="AF25">
            <v>3.6392000000000002</v>
          </cell>
          <cell r="AG25">
            <v>3.8077000000000001</v>
          </cell>
          <cell r="AH25">
            <v>3.9773000000000001</v>
          </cell>
          <cell r="AI25">
            <v>4.1478999999999999</v>
          </cell>
          <cell r="AJ25">
            <v>4.3193000000000001</v>
          </cell>
          <cell r="AK25">
            <v>4.4913999999999996</v>
          </cell>
          <cell r="AL25">
            <v>4.6641000000000004</v>
          </cell>
          <cell r="AM25">
            <v>4.8372999999999999</v>
          </cell>
          <cell r="AN25">
            <v>5.0109000000000004</v>
          </cell>
          <cell r="AO25">
            <v>5.1848000000000001</v>
          </cell>
          <cell r="AP25">
            <v>5.3589000000000002</v>
          </cell>
          <cell r="AQ25">
            <v>5.5331000000000001</v>
          </cell>
          <cell r="AR25">
            <v>5.7073</v>
          </cell>
          <cell r="AS25">
            <v>5.8815</v>
          </cell>
          <cell r="AT25">
            <v>6.0556000000000001</v>
          </cell>
          <cell r="AU25">
            <v>6.2294999999999998</v>
          </cell>
          <cell r="AV25">
            <v>6.4031000000000002</v>
          </cell>
          <cell r="AW25">
            <v>6.5763999999999996</v>
          </cell>
        </row>
        <row r="26">
          <cell r="B26">
            <v>4.7100000000000003E-2</v>
          </cell>
          <cell r="C26">
            <v>8.3099999999999993E-2</v>
          </cell>
          <cell r="D26">
            <v>0.12870000000000001</v>
          </cell>
          <cell r="E26">
            <v>0.18340000000000001</v>
          </cell>
          <cell r="F26">
            <v>0.24679999999999999</v>
          </cell>
          <cell r="G26">
            <v>0.31840000000000002</v>
          </cell>
          <cell r="H26">
            <v>0.39779999999999999</v>
          </cell>
          <cell r="I26">
            <v>0.48459999999999998</v>
          </cell>
          <cell r="J26">
            <v>0.57840000000000003</v>
          </cell>
          <cell r="K26">
            <v>0.67879999999999996</v>
          </cell>
          <cell r="L26">
            <v>0.78549999999999998</v>
          </cell>
          <cell r="M26">
            <v>0.8982</v>
          </cell>
          <cell r="N26">
            <v>1.0164</v>
          </cell>
          <cell r="O26">
            <v>1.1398999999999999</v>
          </cell>
          <cell r="P26">
            <v>1.2683</v>
          </cell>
          <cell r="Q26">
            <v>1.4013</v>
          </cell>
          <cell r="R26">
            <v>1.5387</v>
          </cell>
          <cell r="S26">
            <v>1.6801999999999999</v>
          </cell>
          <cell r="T26">
            <v>1.8254999999999999</v>
          </cell>
          <cell r="U26">
            <v>1.9743999999999999</v>
          </cell>
          <cell r="V26">
            <v>2.1265999999999998</v>
          </cell>
          <cell r="W26">
            <v>2.2818000000000001</v>
          </cell>
          <cell r="X26">
            <v>2.44</v>
          </cell>
          <cell r="Y26">
            <v>2.6006999999999998</v>
          </cell>
          <cell r="Z26">
            <v>2.7639999999999998</v>
          </cell>
          <cell r="AA26">
            <v>2.9295</v>
          </cell>
          <cell r="AB26">
            <v>3.097</v>
          </cell>
          <cell r="AC26">
            <v>3.2665000000000002</v>
          </cell>
          <cell r="AD26">
            <v>3.4377</v>
          </cell>
          <cell r="AE26">
            <v>3.6103999999999998</v>
          </cell>
          <cell r="AF26">
            <v>3.7846000000000002</v>
          </cell>
          <cell r="AG26">
            <v>3.96</v>
          </cell>
          <cell r="AH26">
            <v>4.1364999999999998</v>
          </cell>
          <cell r="AI26">
            <v>4.3140000000000001</v>
          </cell>
          <cell r="AJ26">
            <v>4.4923000000000002</v>
          </cell>
          <cell r="AK26">
            <v>4.6714000000000002</v>
          </cell>
          <cell r="AL26">
            <v>4.8510999999999997</v>
          </cell>
          <cell r="AM26">
            <v>5.0312999999999999</v>
          </cell>
          <cell r="AN26">
            <v>5.2118000000000002</v>
          </cell>
          <cell r="AO26">
            <v>5.3926999999999996</v>
          </cell>
          <cell r="AP26">
            <v>5.5738000000000003</v>
          </cell>
          <cell r="AQ26">
            <v>5.7549000000000001</v>
          </cell>
          <cell r="AR26">
            <v>5.9360999999999997</v>
          </cell>
          <cell r="AS26">
            <v>6.1172000000000004</v>
          </cell>
          <cell r="AT26">
            <v>6.2980999999999998</v>
          </cell>
          <cell r="AU26">
            <v>6.4787999999999997</v>
          </cell>
          <cell r="AV26">
            <v>6.6593</v>
          </cell>
          <cell r="AW26">
            <v>6.8392999999999997</v>
          </cell>
        </row>
        <row r="27">
          <cell r="B27">
            <v>4.87E-2</v>
          </cell>
          <cell r="C27">
            <v>8.6099999999999996E-2</v>
          </cell>
          <cell r="D27">
            <v>0.1333</v>
          </cell>
          <cell r="E27">
            <v>0.19</v>
          </cell>
          <cell r="F27">
            <v>0.25559999999999999</v>
          </cell>
          <cell r="G27">
            <v>0.32979999999999998</v>
          </cell>
          <cell r="H27">
            <v>0.41220000000000001</v>
          </cell>
          <cell r="I27">
            <v>0.50219999999999998</v>
          </cell>
          <cell r="J27">
            <v>0.59950000000000003</v>
          </cell>
          <cell r="K27">
            <v>0.70369999999999999</v>
          </cell>
          <cell r="L27">
            <v>0.8145</v>
          </cell>
          <cell r="M27">
            <v>0.93140000000000001</v>
          </cell>
          <cell r="N27">
            <v>1.0541</v>
          </cell>
          <cell r="O27">
            <v>1.1822999999999999</v>
          </cell>
          <cell r="P27">
            <v>1.3156000000000001</v>
          </cell>
          <cell r="Q27">
            <v>1.4538</v>
          </cell>
          <cell r="R27">
            <v>1.5965</v>
          </cell>
          <cell r="S27">
            <v>1.7434000000000001</v>
          </cell>
          <cell r="T27">
            <v>1.8944000000000001</v>
          </cell>
          <cell r="U27">
            <v>2.0489999999999999</v>
          </cell>
          <cell r="V27">
            <v>2.2071999999999998</v>
          </cell>
          <cell r="W27">
            <v>2.3685</v>
          </cell>
          <cell r="X27">
            <v>2.5327999999999999</v>
          </cell>
          <cell r="Y27">
            <v>2.6999</v>
          </cell>
          <cell r="Z27">
            <v>2.8696000000000002</v>
          </cell>
          <cell r="AA27">
            <v>3.0415999999999999</v>
          </cell>
          <cell r="AB27">
            <v>3.2157</v>
          </cell>
          <cell r="AC27">
            <v>3.3919000000000001</v>
          </cell>
          <cell r="AD27">
            <v>3.5697999999999999</v>
          </cell>
          <cell r="AE27">
            <v>3.7492999999999999</v>
          </cell>
          <cell r="AF27">
            <v>3.9302999999999999</v>
          </cell>
          <cell r="AG27">
            <v>4.1125999999999996</v>
          </cell>
          <cell r="AH27">
            <v>4.2961</v>
          </cell>
          <cell r="AI27">
            <v>4.4805000000000001</v>
          </cell>
          <cell r="AJ27">
            <v>4.6658999999999997</v>
          </cell>
          <cell r="AK27">
            <v>4.8520000000000003</v>
          </cell>
          <cell r="AL27">
            <v>5.0387000000000004</v>
          </cell>
          <cell r="AM27">
            <v>5.2259000000000002</v>
          </cell>
          <cell r="AN27">
            <v>5.4135</v>
          </cell>
          <cell r="AO27">
            <v>5.6013999999999999</v>
          </cell>
          <cell r="AP27">
            <v>5.7895000000000003</v>
          </cell>
          <cell r="AQ27">
            <v>5.9776999999999996</v>
          </cell>
          <cell r="AR27">
            <v>6.1658999999999997</v>
          </cell>
          <cell r="AS27">
            <v>6.3539000000000003</v>
          </cell>
          <cell r="AT27">
            <v>6.5418000000000003</v>
          </cell>
          <cell r="AU27">
            <v>6.7294</v>
          </cell>
          <cell r="AV27">
            <v>6.9166999999999996</v>
          </cell>
          <cell r="AW27">
            <v>7.1036000000000001</v>
          </cell>
        </row>
        <row r="28">
          <cell r="B28">
            <v>5.04E-2</v>
          </cell>
          <cell r="C28">
            <v>8.8999999999999996E-2</v>
          </cell>
          <cell r="D28">
            <v>0.13789999999999999</v>
          </cell>
          <cell r="E28">
            <v>0.19650000000000001</v>
          </cell>
          <cell r="F28">
            <v>0.26450000000000001</v>
          </cell>
          <cell r="G28">
            <v>0.34129999999999999</v>
          </cell>
          <cell r="H28">
            <v>0.42659999999999998</v>
          </cell>
          <cell r="I28">
            <v>0.51980000000000004</v>
          </cell>
          <cell r="J28">
            <v>0.62060000000000004</v>
          </cell>
          <cell r="K28">
            <v>0.72860000000000003</v>
          </cell>
          <cell r="L28">
            <v>0.84340000000000004</v>
          </cell>
          <cell r="M28">
            <v>0.96460000000000001</v>
          </cell>
          <cell r="N28">
            <v>1.0918000000000001</v>
          </cell>
          <cell r="O28">
            <v>1.2246999999999999</v>
          </cell>
          <cell r="P28">
            <v>1.363</v>
          </cell>
          <cell r="Q28">
            <v>1.5063</v>
          </cell>
          <cell r="R28">
            <v>1.6543000000000001</v>
          </cell>
          <cell r="S28">
            <v>1.8068</v>
          </cell>
          <cell r="T28">
            <v>1.9634</v>
          </cell>
          <cell r="U28">
            <v>2.1238000000000001</v>
          </cell>
          <cell r="V28">
            <v>2.2879</v>
          </cell>
          <cell r="W28">
            <v>2.4552999999999998</v>
          </cell>
          <cell r="X28">
            <v>2.6259000000000001</v>
          </cell>
          <cell r="Y28">
            <v>2.7993000000000001</v>
          </cell>
          <cell r="Z28">
            <v>2.9754</v>
          </cell>
          <cell r="AA28">
            <v>3.1539000000000001</v>
          </cell>
          <cell r="AB28">
            <v>3.3347000000000002</v>
          </cell>
          <cell r="AC28">
            <v>3.5175000000000001</v>
          </cell>
          <cell r="AD28">
            <v>3.7021999999999999</v>
          </cell>
          <cell r="AE28">
            <v>3.8885999999999998</v>
          </cell>
          <cell r="AF28">
            <v>4.0765000000000002</v>
          </cell>
          <cell r="AG28">
            <v>4.2656999999999998</v>
          </cell>
          <cell r="AH28">
            <v>4.4561000000000002</v>
          </cell>
          <cell r="AI28">
            <v>4.6475999999999997</v>
          </cell>
          <cell r="AJ28">
            <v>4.84</v>
          </cell>
          <cell r="AK28">
            <v>5.0331999999999999</v>
          </cell>
          <cell r="AL28">
            <v>5.2270000000000003</v>
          </cell>
          <cell r="AM28">
            <v>5.4212999999999996</v>
          </cell>
          <cell r="AN28">
            <v>5.6159999999999997</v>
          </cell>
          <cell r="AO28">
            <v>5.8109999999999999</v>
          </cell>
          <cell r="AP28">
            <v>6.0061</v>
          </cell>
          <cell r="AQ28">
            <v>6.2013999999999996</v>
          </cell>
          <cell r="AR28">
            <v>6.3966000000000003</v>
          </cell>
          <cell r="AS28">
            <v>6.5915999999999997</v>
          </cell>
          <cell r="AT28">
            <v>6.7865000000000002</v>
          </cell>
          <cell r="AU28">
            <v>6.9810999999999996</v>
          </cell>
          <cell r="AV28">
            <v>7.1753</v>
          </cell>
          <cell r="AW28">
            <v>7.3689999999999998</v>
          </cell>
        </row>
        <row r="29">
          <cell r="B29">
            <v>5.1999999999999998E-2</v>
          </cell>
          <cell r="C29">
            <v>9.1999999999999998E-2</v>
          </cell>
          <cell r="D29">
            <v>0.14249999999999999</v>
          </cell>
          <cell r="E29">
            <v>0.2031</v>
          </cell>
          <cell r="F29">
            <v>0.27339999999999998</v>
          </cell>
          <cell r="G29">
            <v>0.3528</v>
          </cell>
          <cell r="H29">
            <v>0.441</v>
          </cell>
          <cell r="I29">
            <v>0.53749999999999998</v>
          </cell>
          <cell r="J29">
            <v>0.64180000000000004</v>
          </cell>
          <cell r="K29">
            <v>0.75360000000000005</v>
          </cell>
          <cell r="L29">
            <v>0.87239999999999995</v>
          </cell>
          <cell r="M29">
            <v>0.99780000000000002</v>
          </cell>
          <cell r="N29">
            <v>1.1294999999999999</v>
          </cell>
          <cell r="O29">
            <v>1.2672000000000001</v>
          </cell>
          <cell r="P29">
            <v>1.4104000000000001</v>
          </cell>
          <cell r="Q29">
            <v>1.5588</v>
          </cell>
          <cell r="R29">
            <v>1.7121999999999999</v>
          </cell>
          <cell r="S29">
            <v>1.8701000000000001</v>
          </cell>
          <cell r="T29">
            <v>2.0324</v>
          </cell>
          <cell r="U29">
            <v>2.1987000000000001</v>
          </cell>
          <cell r="V29">
            <v>2.3687</v>
          </cell>
          <cell r="W29">
            <v>2.5423</v>
          </cell>
          <cell r="X29">
            <v>2.7189999999999999</v>
          </cell>
          <cell r="Y29">
            <v>2.8988</v>
          </cell>
          <cell r="Z29">
            <v>3.0813999999999999</v>
          </cell>
          <cell r="AA29">
            <v>3.2664</v>
          </cell>
          <cell r="AB29">
            <v>3.4539</v>
          </cell>
          <cell r="AC29">
            <v>3.6434000000000002</v>
          </cell>
          <cell r="AD29">
            <v>3.8349000000000002</v>
          </cell>
          <cell r="AE29">
            <v>4.0281000000000002</v>
          </cell>
          <cell r="AF29">
            <v>4.2229000000000001</v>
          </cell>
          <cell r="AG29">
            <v>4.4192</v>
          </cell>
          <cell r="AH29">
            <v>4.6166</v>
          </cell>
          <cell r="AI29">
            <v>4.8151000000000002</v>
          </cell>
          <cell r="AJ29">
            <v>5.0145999999999997</v>
          </cell>
          <cell r="AK29">
            <v>5.2149000000000001</v>
          </cell>
          <cell r="AL29">
            <v>5.4157999999999999</v>
          </cell>
          <cell r="AM29">
            <v>5.6172000000000004</v>
          </cell>
          <cell r="AN29">
            <v>5.8190999999999997</v>
          </cell>
          <cell r="AO29">
            <v>6.0212000000000003</v>
          </cell>
          <cell r="AP29">
            <v>6.2234999999999996</v>
          </cell>
          <cell r="AQ29">
            <v>6.4257999999999997</v>
          </cell>
          <cell r="AR29">
            <v>6.6280999999999999</v>
          </cell>
          <cell r="AS29">
            <v>6.8303000000000003</v>
          </cell>
          <cell r="AT29">
            <v>7.0321999999999996</v>
          </cell>
          <cell r="AU29">
            <v>7.2337999999999996</v>
          </cell>
          <cell r="AV29">
            <v>7.4349999999999996</v>
          </cell>
          <cell r="AW29">
            <v>7.6356999999999999</v>
          </cell>
        </row>
        <row r="30">
          <cell r="B30">
            <v>5.3699999999999998E-2</v>
          </cell>
          <cell r="C30">
            <v>9.4899999999999998E-2</v>
          </cell>
          <cell r="D30">
            <v>0.14699999999999999</v>
          </cell>
          <cell r="E30">
            <v>0.2097</v>
          </cell>
          <cell r="F30">
            <v>0.28220000000000001</v>
          </cell>
          <cell r="G30">
            <v>0.36430000000000001</v>
          </cell>
          <cell r="H30">
            <v>0.45540000000000003</v>
          </cell>
          <cell r="I30">
            <v>0.55510000000000004</v>
          </cell>
          <cell r="J30">
            <v>0.66290000000000004</v>
          </cell>
          <cell r="K30">
            <v>0.77849999999999997</v>
          </cell>
          <cell r="L30">
            <v>0.90129999999999999</v>
          </cell>
          <cell r="M30">
            <v>1.0309999999999999</v>
          </cell>
          <cell r="N30">
            <v>1.1673</v>
          </cell>
          <cell r="O30">
            <v>1.3097000000000001</v>
          </cell>
          <cell r="P30">
            <v>1.4578</v>
          </cell>
          <cell r="Q30">
            <v>1.6113999999999999</v>
          </cell>
          <cell r="R30">
            <v>1.7701</v>
          </cell>
          <cell r="S30">
            <v>1.9336</v>
          </cell>
          <cell r="T30">
            <v>2.1015000000000001</v>
          </cell>
          <cell r="U30">
            <v>2.2736000000000001</v>
          </cell>
          <cell r="V30">
            <v>2.4497</v>
          </cell>
          <cell r="W30">
            <v>2.6293000000000002</v>
          </cell>
          <cell r="X30">
            <v>2.8123</v>
          </cell>
          <cell r="Y30">
            <v>2.9984999999999999</v>
          </cell>
          <cell r="Z30">
            <v>3.1875</v>
          </cell>
          <cell r="AA30">
            <v>3.3792</v>
          </cell>
          <cell r="AB30">
            <v>3.5733000000000001</v>
          </cell>
          <cell r="AC30">
            <v>3.7696000000000001</v>
          </cell>
          <cell r="AD30">
            <v>3.9679000000000002</v>
          </cell>
          <cell r="AE30">
            <v>4.1680000000000001</v>
          </cell>
          <cell r="AF30">
            <v>4.3697999999999997</v>
          </cell>
          <cell r="AG30">
            <v>4.5730000000000004</v>
          </cell>
          <cell r="AH30">
            <v>4.7774999999999999</v>
          </cell>
          <cell r="AI30">
            <v>4.9831000000000003</v>
          </cell>
          <cell r="AJ30">
            <v>5.1897000000000002</v>
          </cell>
          <cell r="AK30">
            <v>5.3971</v>
          </cell>
          <cell r="AL30">
            <v>5.6051000000000002</v>
          </cell>
          <cell r="AM30">
            <v>5.8137999999999996</v>
          </cell>
          <cell r="AN30">
            <v>6.0228000000000002</v>
          </cell>
          <cell r="AO30">
            <v>6.2321</v>
          </cell>
          <cell r="AP30">
            <v>6.4414999999999996</v>
          </cell>
          <cell r="AQ30">
            <v>6.6509999999999998</v>
          </cell>
          <cell r="AR30">
            <v>6.8605</v>
          </cell>
          <cell r="AS30">
            <v>7.0697999999999999</v>
          </cell>
          <cell r="AT30">
            <v>7.2788000000000004</v>
          </cell>
          <cell r="AU30">
            <v>7.4874000000000001</v>
          </cell>
          <cell r="AV30">
            <v>7.6957000000000004</v>
          </cell>
          <cell r="AW30">
            <v>7.9034000000000004</v>
          </cell>
        </row>
        <row r="31">
          <cell r="B31">
            <v>5.5399999999999998E-2</v>
          </cell>
          <cell r="C31">
            <v>9.7799999999999998E-2</v>
          </cell>
          <cell r="D31">
            <v>0.15160000000000001</v>
          </cell>
          <cell r="E31">
            <v>0.2162</v>
          </cell>
          <cell r="F31">
            <v>0.29110000000000003</v>
          </cell>
          <cell r="G31">
            <v>0.37580000000000002</v>
          </cell>
          <cell r="H31">
            <v>0.4698</v>
          </cell>
          <cell r="I31">
            <v>0.57279999999999998</v>
          </cell>
          <cell r="J31">
            <v>0.68410000000000004</v>
          </cell>
          <cell r="K31">
            <v>0.8034</v>
          </cell>
          <cell r="L31">
            <v>0.93030000000000002</v>
          </cell>
          <cell r="M31">
            <v>1.0643</v>
          </cell>
          <cell r="N31">
            <v>1.2051000000000001</v>
          </cell>
          <cell r="O31">
            <v>1.3522000000000001</v>
          </cell>
          <cell r="P31">
            <v>1.5053000000000001</v>
          </cell>
          <cell r="Q31">
            <v>1.6639999999999999</v>
          </cell>
          <cell r="R31">
            <v>1.8281000000000001</v>
          </cell>
          <cell r="S31">
            <v>1.9971000000000001</v>
          </cell>
          <cell r="T31">
            <v>2.1707000000000001</v>
          </cell>
          <cell r="U31">
            <v>2.3487</v>
          </cell>
          <cell r="V31">
            <v>2.5306999999999999</v>
          </cell>
          <cell r="W31">
            <v>2.7164999999999999</v>
          </cell>
          <cell r="X31">
            <v>2.9058000000000002</v>
          </cell>
          <cell r="Y31">
            <v>3.0983000000000001</v>
          </cell>
          <cell r="Z31">
            <v>3.2938000000000001</v>
          </cell>
          <cell r="AA31">
            <v>3.4921000000000002</v>
          </cell>
          <cell r="AB31">
            <v>3.6928000000000001</v>
          </cell>
          <cell r="AC31">
            <v>3.8959000000000001</v>
          </cell>
          <cell r="AD31">
            <v>4.1010999999999997</v>
          </cell>
          <cell r="AE31">
            <v>4.3080999999999996</v>
          </cell>
          <cell r="AF31">
            <v>4.5168999999999997</v>
          </cell>
          <cell r="AG31">
            <v>4.7271000000000001</v>
          </cell>
          <cell r="AH31">
            <v>4.9386999999999999</v>
          </cell>
          <cell r="AI31">
            <v>5.1513999999999998</v>
          </cell>
          <cell r="AJ31">
            <v>5.3651999999999997</v>
          </cell>
          <cell r="AK31">
            <v>5.5796999999999999</v>
          </cell>
          <cell r="AL31">
            <v>5.7949999999999999</v>
          </cell>
          <cell r="AM31">
            <v>6.0107999999999997</v>
          </cell>
          <cell r="AN31">
            <v>6.2270000000000003</v>
          </cell>
          <cell r="AO31">
            <v>6.4436</v>
          </cell>
          <cell r="AP31">
            <v>6.6601999999999997</v>
          </cell>
          <cell r="AQ31">
            <v>6.8769</v>
          </cell>
          <cell r="AR31">
            <v>7.0936000000000003</v>
          </cell>
          <cell r="AS31">
            <v>7.31</v>
          </cell>
          <cell r="AT31">
            <v>7.5262000000000002</v>
          </cell>
          <cell r="AU31">
            <v>7.742</v>
          </cell>
          <cell r="AV31">
            <v>7.9573</v>
          </cell>
          <cell r="AW31">
            <v>8.1720000000000006</v>
          </cell>
        </row>
        <row r="32">
          <cell r="B32">
            <v>5.7000000000000002E-2</v>
          </cell>
          <cell r="C32">
            <v>0.1008</v>
          </cell>
          <cell r="D32">
            <v>0.15620000000000001</v>
          </cell>
          <cell r="E32">
            <v>0.2228</v>
          </cell>
          <cell r="F32">
            <v>0.3</v>
          </cell>
          <cell r="G32">
            <v>0.38729999999999998</v>
          </cell>
          <cell r="H32">
            <v>0.48430000000000001</v>
          </cell>
          <cell r="I32">
            <v>0.59040000000000004</v>
          </cell>
          <cell r="J32">
            <v>0.70530000000000004</v>
          </cell>
          <cell r="K32">
            <v>0.82840000000000003</v>
          </cell>
          <cell r="L32">
            <v>0.95930000000000004</v>
          </cell>
          <cell r="M32">
            <v>1.0975999999999999</v>
          </cell>
          <cell r="N32">
            <v>1.2428999999999999</v>
          </cell>
          <cell r="O32">
            <v>1.3947000000000001</v>
          </cell>
          <cell r="P32">
            <v>1.5528</v>
          </cell>
          <cell r="Q32">
            <v>1.7166999999999999</v>
          </cell>
          <cell r="R32">
            <v>1.8861000000000001</v>
          </cell>
          <cell r="S32">
            <v>2.0606</v>
          </cell>
          <cell r="T32">
            <v>2.2399</v>
          </cell>
          <cell r="U32">
            <v>2.4238</v>
          </cell>
          <cell r="V32">
            <v>2.6118000000000001</v>
          </cell>
          <cell r="W32">
            <v>2.8037999999999998</v>
          </cell>
          <cell r="X32">
            <v>2.9992999999999999</v>
          </cell>
          <cell r="Y32">
            <v>3.1981999999999999</v>
          </cell>
          <cell r="Z32">
            <v>3.4003000000000001</v>
          </cell>
          <cell r="AA32">
            <v>3.6051000000000002</v>
          </cell>
          <cell r="AB32">
            <v>3.8126000000000002</v>
          </cell>
          <cell r="AC32">
            <v>4.0225</v>
          </cell>
          <cell r="AD32">
            <v>4.2344999999999997</v>
          </cell>
          <cell r="AE32">
            <v>4.4485000000000001</v>
          </cell>
          <cell r="AF32">
            <v>4.6642000000000001</v>
          </cell>
          <cell r="AG32">
            <v>4.8815999999999997</v>
          </cell>
          <cell r="AH32">
            <v>5.1002000000000001</v>
          </cell>
          <cell r="AI32">
            <v>5.3201000000000001</v>
          </cell>
          <cell r="AJ32">
            <v>5.5410000000000004</v>
          </cell>
          <cell r="AK32">
            <v>5.7628000000000004</v>
          </cell>
          <cell r="AL32">
            <v>5.9852999999999996</v>
          </cell>
          <cell r="AM32">
            <v>6.2084000000000001</v>
          </cell>
          <cell r="AN32">
            <v>6.4318</v>
          </cell>
          <cell r="AO32">
            <v>6.6555999999999997</v>
          </cell>
          <cell r="AP32">
            <v>6.8795000000000002</v>
          </cell>
          <cell r="AQ32">
            <v>7.1035000000000004</v>
          </cell>
          <cell r="AR32">
            <v>7.3273999999999999</v>
          </cell>
          <cell r="AS32">
            <v>7.5510999999999999</v>
          </cell>
          <cell r="AT32">
            <v>7.7744</v>
          </cell>
          <cell r="AU32">
            <v>7.9973999999999998</v>
          </cell>
          <cell r="AV32">
            <v>8.2197999999999993</v>
          </cell>
          <cell r="AW32">
            <v>8.4417000000000009</v>
          </cell>
        </row>
      </sheetData>
      <sheetData sheetId="3" refreshError="1">
        <row r="2">
          <cell r="B2">
            <v>6.7000000000000002E-3</v>
          </cell>
          <cell r="C2">
            <v>1.1599999999999999E-2</v>
          </cell>
          <cell r="D2">
            <v>1.7600000000000001E-2</v>
          </cell>
          <cell r="E2">
            <v>2.47E-2</v>
          </cell>
          <cell r="F2">
            <v>3.2800000000000003E-2</v>
          </cell>
          <cell r="G2">
            <v>4.1799999999999997E-2</v>
          </cell>
          <cell r="H2">
            <v>5.1700000000000003E-2</v>
          </cell>
          <cell r="I2">
            <v>6.2600000000000003E-2</v>
          </cell>
          <cell r="J2">
            <v>7.4499999999999997E-2</v>
          </cell>
          <cell r="K2">
            <v>8.7300000000000003E-2</v>
          </cell>
          <cell r="L2">
            <v>0.10100000000000001</v>
          </cell>
          <cell r="M2">
            <v>0.1157</v>
          </cell>
          <cell r="N2">
            <v>0.13150000000000001</v>
          </cell>
          <cell r="O2">
            <v>0.14829999999999999</v>
          </cell>
          <cell r="P2">
            <v>0.16619999999999999</v>
          </cell>
          <cell r="Q2">
            <v>0.18529999999999999</v>
          </cell>
          <cell r="R2">
            <v>0.2056</v>
          </cell>
          <cell r="S2">
            <v>0.2271</v>
          </cell>
          <cell r="T2">
            <v>0.24990000000000001</v>
          </cell>
          <cell r="U2">
            <v>0.27410000000000001</v>
          </cell>
          <cell r="V2">
            <v>0.29970000000000002</v>
          </cell>
          <cell r="W2">
            <v>0.32679999999999998</v>
          </cell>
          <cell r="X2">
            <v>0.35539999999999999</v>
          </cell>
          <cell r="Y2">
            <v>0.38579999999999998</v>
          </cell>
          <cell r="Z2">
            <v>0.4178</v>
          </cell>
          <cell r="AA2">
            <v>0.45169999999999999</v>
          </cell>
          <cell r="AB2">
            <v>0.4874</v>
          </cell>
          <cell r="AC2">
            <v>0.5252</v>
          </cell>
          <cell r="AD2">
            <v>0.56499999999999995</v>
          </cell>
          <cell r="AE2">
            <v>0.60699999999999998</v>
          </cell>
          <cell r="AF2">
            <v>0.65129999999999999</v>
          </cell>
          <cell r="AG2">
            <v>0.69799999999999995</v>
          </cell>
          <cell r="AH2">
            <v>0.74729999999999996</v>
          </cell>
          <cell r="AI2">
            <v>0.79910000000000003</v>
          </cell>
          <cell r="AJ2">
            <v>0.85370000000000001</v>
          </cell>
          <cell r="AK2">
            <v>0.91120000000000001</v>
          </cell>
          <cell r="AL2">
            <v>0.97170000000000001</v>
          </cell>
          <cell r="AM2">
            <v>1.0354000000000001</v>
          </cell>
          <cell r="AN2">
            <v>1.1024</v>
          </cell>
          <cell r="AO2">
            <v>1.1729000000000001</v>
          </cell>
          <cell r="AP2">
            <v>1.2468999999999999</v>
          </cell>
          <cell r="AQ2">
            <v>1.3248</v>
          </cell>
          <cell r="AR2">
            <v>1.4066000000000001</v>
          </cell>
          <cell r="AS2">
            <v>1.4925999999999999</v>
          </cell>
          <cell r="AT2">
            <v>1.5829</v>
          </cell>
          <cell r="AU2">
            <v>1.6777</v>
          </cell>
          <cell r="AV2">
            <v>1.7773000000000001</v>
          </cell>
          <cell r="AW2">
            <v>1.8817999999999999</v>
          </cell>
        </row>
        <row r="3">
          <cell r="B3">
            <v>8.3000000000000001E-3</v>
          </cell>
          <cell r="C3">
            <v>1.43E-2</v>
          </cell>
          <cell r="D3">
            <v>2.18E-2</v>
          </cell>
          <cell r="E3">
            <v>3.0499999999999999E-2</v>
          </cell>
          <cell r="F3">
            <v>4.0500000000000001E-2</v>
          </cell>
          <cell r="G3">
            <v>5.1700000000000003E-2</v>
          </cell>
          <cell r="H3">
            <v>6.4000000000000001E-2</v>
          </cell>
          <cell r="I3">
            <v>7.7499999999999999E-2</v>
          </cell>
          <cell r="J3">
            <v>9.1999999999999998E-2</v>
          </cell>
          <cell r="K3">
            <v>0.1076</v>
          </cell>
          <cell r="L3">
            <v>0.1242</v>
          </cell>
          <cell r="M3">
            <v>0.14199999999999999</v>
          </cell>
          <cell r="N3">
            <v>0.16089999999999999</v>
          </cell>
          <cell r="O3">
            <v>0.18090000000000001</v>
          </cell>
          <cell r="P3">
            <v>0.20200000000000001</v>
          </cell>
          <cell r="Q3">
            <v>0.2243</v>
          </cell>
          <cell r="R3">
            <v>0.24779999999999999</v>
          </cell>
          <cell r="S3">
            <v>0.27260000000000001</v>
          </cell>
          <cell r="T3">
            <v>0.29870000000000002</v>
          </cell>
          <cell r="U3">
            <v>0.3261</v>
          </cell>
          <cell r="V3">
            <v>0.35489999999999999</v>
          </cell>
          <cell r="W3">
            <v>0.3851</v>
          </cell>
          <cell r="X3">
            <v>0.4168</v>
          </cell>
          <cell r="Y3">
            <v>0.4501</v>
          </cell>
          <cell r="Z3">
            <v>0.48499999999999999</v>
          </cell>
          <cell r="AA3">
            <v>0.52149999999999996</v>
          </cell>
          <cell r="AB3">
            <v>0.55979999999999996</v>
          </cell>
          <cell r="AC3">
            <v>0.59989999999999999</v>
          </cell>
          <cell r="AD3">
            <v>0.64180000000000004</v>
          </cell>
          <cell r="AE3">
            <v>0.68579999999999997</v>
          </cell>
          <cell r="AF3">
            <v>0.73170000000000002</v>
          </cell>
          <cell r="AG3">
            <v>0.77980000000000005</v>
          </cell>
          <cell r="AH3">
            <v>0.83009999999999995</v>
          </cell>
          <cell r="AI3">
            <v>0.88260000000000005</v>
          </cell>
          <cell r="AJ3">
            <v>0.93759999999999999</v>
          </cell>
          <cell r="AK3">
            <v>0.995</v>
          </cell>
          <cell r="AL3">
            <v>1.0549999999999999</v>
          </cell>
          <cell r="AM3">
            <v>1.1176999999999999</v>
          </cell>
          <cell r="AN3">
            <v>1.1831</v>
          </cell>
          <cell r="AO3">
            <v>1.2514000000000001</v>
          </cell>
          <cell r="AP3">
            <v>1.3228</v>
          </cell>
          <cell r="AQ3">
            <v>1.3973</v>
          </cell>
          <cell r="AR3">
            <v>1.4750000000000001</v>
          </cell>
          <cell r="AS3">
            <v>1.5561</v>
          </cell>
          <cell r="AT3">
            <v>1.6407</v>
          </cell>
          <cell r="AU3">
            <v>1.7289000000000001</v>
          </cell>
          <cell r="AV3">
            <v>1.821</v>
          </cell>
          <cell r="AW3">
            <v>1.9169</v>
          </cell>
        </row>
        <row r="4">
          <cell r="B4">
            <v>9.7999999999999997E-3</v>
          </cell>
          <cell r="C4">
            <v>1.7000000000000001E-2</v>
          </cell>
          <cell r="D4">
            <v>2.5899999999999999E-2</v>
          </cell>
          <cell r="E4">
            <v>3.6400000000000002E-2</v>
          </cell>
          <cell r="F4">
            <v>4.8399999999999999E-2</v>
          </cell>
          <cell r="G4">
            <v>6.1800000000000001E-2</v>
          </cell>
          <cell r="H4">
            <v>7.6600000000000001E-2</v>
          </cell>
          <cell r="I4">
            <v>9.2600000000000002E-2</v>
          </cell>
          <cell r="J4">
            <v>0.1099</v>
          </cell>
          <cell r="K4">
            <v>0.1285</v>
          </cell>
          <cell r="L4">
            <v>0.1482</v>
          </cell>
          <cell r="M4">
            <v>0.16919999999999999</v>
          </cell>
          <cell r="N4">
            <v>0.1913</v>
          </cell>
          <cell r="O4">
            <v>0.2147</v>
          </cell>
          <cell r="P4">
            <v>0.23930000000000001</v>
          </cell>
          <cell r="Q4">
            <v>0.2651</v>
          </cell>
          <cell r="R4">
            <v>0.29220000000000002</v>
          </cell>
          <cell r="S4">
            <v>0.32050000000000001</v>
          </cell>
          <cell r="T4">
            <v>0.35010000000000002</v>
          </cell>
          <cell r="U4">
            <v>0.38109999999999999</v>
          </cell>
          <cell r="V4">
            <v>0.41339999999999999</v>
          </cell>
          <cell r="W4">
            <v>0.4471</v>
          </cell>
          <cell r="X4">
            <v>0.48230000000000001</v>
          </cell>
          <cell r="Y4">
            <v>0.51900000000000002</v>
          </cell>
          <cell r="Z4">
            <v>0.55710000000000004</v>
          </cell>
          <cell r="AA4">
            <v>0.59689999999999999</v>
          </cell>
          <cell r="AB4">
            <v>0.63829999999999998</v>
          </cell>
          <cell r="AC4">
            <v>0.68130000000000002</v>
          </cell>
          <cell r="AD4">
            <v>0.72609999999999997</v>
          </cell>
          <cell r="AE4">
            <v>0.77270000000000005</v>
          </cell>
          <cell r="AF4">
            <v>0.82110000000000005</v>
          </cell>
          <cell r="AG4">
            <v>0.87139999999999995</v>
          </cell>
          <cell r="AH4">
            <v>0.92369999999999997</v>
          </cell>
          <cell r="AI4">
            <v>0.97809999999999997</v>
          </cell>
          <cell r="AJ4">
            <v>1.0345</v>
          </cell>
          <cell r="AK4">
            <v>1.0931999999999999</v>
          </cell>
          <cell r="AL4">
            <v>1.1540999999999999</v>
          </cell>
          <cell r="AM4">
            <v>1.2173</v>
          </cell>
          <cell r="AN4">
            <v>1.2828999999999999</v>
          </cell>
          <cell r="AO4">
            <v>1.351</v>
          </cell>
          <cell r="AP4">
            <v>1.4218</v>
          </cell>
          <cell r="AQ4">
            <v>1.4951000000000001</v>
          </cell>
          <cell r="AR4">
            <v>1.5711999999999999</v>
          </cell>
          <cell r="AS4">
            <v>1.6501999999999999</v>
          </cell>
          <cell r="AT4">
            <v>1.7321</v>
          </cell>
          <cell r="AU4">
            <v>1.8169999999999999</v>
          </cell>
          <cell r="AV4">
            <v>1.9051</v>
          </cell>
          <cell r="AW4">
            <v>1.9964</v>
          </cell>
        </row>
        <row r="5">
          <cell r="B5">
            <v>1.1299999999999999E-2</v>
          </cell>
          <cell r="C5">
            <v>1.9699999999999999E-2</v>
          </cell>
          <cell r="D5">
            <v>3.0099999999999998E-2</v>
          </cell>
          <cell r="E5">
            <v>4.2299999999999997E-2</v>
          </cell>
          <cell r="F5">
            <v>5.6399999999999999E-2</v>
          </cell>
          <cell r="G5">
            <v>7.2099999999999997E-2</v>
          </cell>
          <cell r="H5">
            <v>8.9300000000000004E-2</v>
          </cell>
          <cell r="I5">
            <v>0.1081</v>
          </cell>
          <cell r="J5">
            <v>0.1283</v>
          </cell>
          <cell r="K5">
            <v>0.14990000000000001</v>
          </cell>
          <cell r="L5">
            <v>0.17280000000000001</v>
          </cell>
          <cell r="M5">
            <v>0.1971</v>
          </cell>
          <cell r="N5">
            <v>0.22270000000000001</v>
          </cell>
          <cell r="O5">
            <v>0.24970000000000001</v>
          </cell>
          <cell r="P5">
            <v>0.27789999999999998</v>
          </cell>
          <cell r="Q5">
            <v>0.30740000000000001</v>
          </cell>
          <cell r="R5">
            <v>0.3382</v>
          </cell>
          <cell r="S5">
            <v>0.37040000000000001</v>
          </cell>
          <cell r="T5">
            <v>0.40379999999999999</v>
          </cell>
          <cell r="U5">
            <v>0.43859999999999999</v>
          </cell>
          <cell r="V5">
            <v>0.4748</v>
          </cell>
          <cell r="W5">
            <v>0.51239999999999997</v>
          </cell>
          <cell r="X5">
            <v>0.5514</v>
          </cell>
          <cell r="Y5">
            <v>0.59179999999999999</v>
          </cell>
          <cell r="Z5">
            <v>0.63370000000000004</v>
          </cell>
          <cell r="AA5">
            <v>0.67710000000000004</v>
          </cell>
          <cell r="AB5">
            <v>0.72209999999999996</v>
          </cell>
          <cell r="AC5">
            <v>0.76859999999999995</v>
          </cell>
          <cell r="AD5">
            <v>0.81679999999999997</v>
          </cell>
          <cell r="AE5">
            <v>0.86660000000000004</v>
          </cell>
          <cell r="AF5">
            <v>0.91810000000000003</v>
          </cell>
          <cell r="AG5">
            <v>0.97150000000000003</v>
          </cell>
          <cell r="AH5">
            <v>1.0266</v>
          </cell>
          <cell r="AI5">
            <v>1.0835999999999999</v>
          </cell>
          <cell r="AJ5">
            <v>1.1424000000000001</v>
          </cell>
          <cell r="AK5">
            <v>1.2033</v>
          </cell>
          <cell r="AL5">
            <v>1.2662</v>
          </cell>
          <cell r="AM5">
            <v>1.3310999999999999</v>
          </cell>
          <cell r="AN5">
            <v>1.3982000000000001</v>
          </cell>
          <cell r="AO5">
            <v>1.4675</v>
          </cell>
          <cell r="AP5">
            <v>1.5390999999999999</v>
          </cell>
          <cell r="AQ5">
            <v>1.613</v>
          </cell>
          <cell r="AR5">
            <v>1.6893</v>
          </cell>
          <cell r="AS5">
            <v>1.768</v>
          </cell>
          <cell r="AT5">
            <v>1.8492999999999999</v>
          </cell>
          <cell r="AU5">
            <v>1.9332</v>
          </cell>
          <cell r="AV5">
            <v>2.0198</v>
          </cell>
          <cell r="AW5">
            <v>2.1091000000000002</v>
          </cell>
        </row>
        <row r="6">
          <cell r="B6">
            <v>1.2800000000000001E-2</v>
          </cell>
          <cell r="C6">
            <v>2.24E-2</v>
          </cell>
          <cell r="D6">
            <v>3.4299999999999997E-2</v>
          </cell>
          <cell r="E6">
            <v>4.8300000000000003E-2</v>
          </cell>
          <cell r="F6">
            <v>6.4399999999999999E-2</v>
          </cell>
          <cell r="G6">
            <v>8.2400000000000001E-2</v>
          </cell>
          <cell r="H6">
            <v>0.1022</v>
          </cell>
          <cell r="I6">
            <v>0.1237</v>
          </cell>
          <cell r="J6">
            <v>0.1469</v>
          </cell>
          <cell r="K6">
            <v>0.1716</v>
          </cell>
          <cell r="L6">
            <v>0.19789999999999999</v>
          </cell>
          <cell r="M6">
            <v>0.22570000000000001</v>
          </cell>
          <cell r="N6">
            <v>0.25490000000000002</v>
          </cell>
          <cell r="O6">
            <v>0.28549999999999998</v>
          </cell>
          <cell r="P6">
            <v>0.3175</v>
          </cell>
          <cell r="Q6">
            <v>0.35089999999999999</v>
          </cell>
          <cell r="R6">
            <v>0.38569999999999999</v>
          </cell>
          <cell r="S6">
            <v>0.4219</v>
          </cell>
          <cell r="T6">
            <v>0.45939999999999998</v>
          </cell>
          <cell r="U6">
            <v>0.49830000000000002</v>
          </cell>
          <cell r="V6">
            <v>0.53859999999999997</v>
          </cell>
          <cell r="W6">
            <v>0.58030000000000004</v>
          </cell>
          <cell r="X6">
            <v>0.62339999999999995</v>
          </cell>
          <cell r="Y6">
            <v>0.66790000000000005</v>
          </cell>
          <cell r="Z6">
            <v>0.71389999999999998</v>
          </cell>
          <cell r="AA6">
            <v>0.76129999999999998</v>
          </cell>
          <cell r="AB6">
            <v>0.81030000000000002</v>
          </cell>
          <cell r="AC6">
            <v>0.86080000000000001</v>
          </cell>
          <cell r="AD6">
            <v>0.91279999999999994</v>
          </cell>
          <cell r="AE6">
            <v>0.96640000000000004</v>
          </cell>
          <cell r="AF6">
            <v>1.0216000000000001</v>
          </cell>
          <cell r="AG6">
            <v>1.0785</v>
          </cell>
          <cell r="AH6">
            <v>1.137</v>
          </cell>
          <cell r="AI6">
            <v>1.1973</v>
          </cell>
          <cell r="AJ6">
            <v>1.2593000000000001</v>
          </cell>
          <cell r="AK6">
            <v>1.3231999999999999</v>
          </cell>
          <cell r="AL6">
            <v>1.3888</v>
          </cell>
          <cell r="AM6">
            <v>1.4563999999999999</v>
          </cell>
          <cell r="AN6">
            <v>1.5259</v>
          </cell>
          <cell r="AO6">
            <v>1.5973999999999999</v>
          </cell>
          <cell r="AP6">
            <v>1.6709000000000001</v>
          </cell>
          <cell r="AQ6">
            <v>1.7464999999999999</v>
          </cell>
          <cell r="AR6">
            <v>1.8242</v>
          </cell>
          <cell r="AS6">
            <v>1.9040999999999999</v>
          </cell>
          <cell r="AT6">
            <v>1.9863</v>
          </cell>
          <cell r="AU6">
            <v>2.0707</v>
          </cell>
          <cell r="AV6">
            <v>2.1575000000000002</v>
          </cell>
          <cell r="AW6">
            <v>2.2467000000000001</v>
          </cell>
        </row>
        <row r="7">
          <cell r="B7">
            <v>1.44E-2</v>
          </cell>
          <cell r="C7">
            <v>2.5100000000000001E-2</v>
          </cell>
          <cell r="D7">
            <v>3.85E-2</v>
          </cell>
          <cell r="E7">
            <v>5.4300000000000001E-2</v>
          </cell>
          <cell r="F7">
            <v>7.2499999999999995E-2</v>
          </cell>
          <cell r="G7">
            <v>9.2799999999999994E-2</v>
          </cell>
          <cell r="H7">
            <v>0.1152</v>
          </cell>
          <cell r="I7">
            <v>0.1396</v>
          </cell>
          <cell r="J7">
            <v>0.16569999999999999</v>
          </cell>
          <cell r="K7">
            <v>0.19370000000000001</v>
          </cell>
          <cell r="L7">
            <v>0.22339999999999999</v>
          </cell>
          <cell r="M7">
            <v>0.25469999999999998</v>
          </cell>
          <cell r="N7">
            <v>0.28760000000000002</v>
          </cell>
          <cell r="O7">
            <v>0.32200000000000001</v>
          </cell>
          <cell r="P7">
            <v>0.35799999999999998</v>
          </cell>
          <cell r="Q7">
            <v>0.39539999999999997</v>
          </cell>
          <cell r="R7">
            <v>0.43430000000000002</v>
          </cell>
          <cell r="S7">
            <v>0.47470000000000001</v>
          </cell>
          <cell r="T7">
            <v>0.51649999999999996</v>
          </cell>
          <cell r="U7">
            <v>0.55969999999999998</v>
          </cell>
          <cell r="V7">
            <v>0.60440000000000005</v>
          </cell>
          <cell r="W7">
            <v>0.65039999999999998</v>
          </cell>
          <cell r="X7">
            <v>0.69789999999999996</v>
          </cell>
          <cell r="Y7">
            <v>0.74680000000000002</v>
          </cell>
          <cell r="Z7">
            <v>0.79720000000000002</v>
          </cell>
          <cell r="AA7">
            <v>0.84899999999999998</v>
          </cell>
          <cell r="AB7">
            <v>0.90229999999999999</v>
          </cell>
          <cell r="AC7">
            <v>0.95699999999999996</v>
          </cell>
          <cell r="AD7">
            <v>1.0133000000000001</v>
          </cell>
          <cell r="AE7">
            <v>1.0710999999999999</v>
          </cell>
          <cell r="AF7">
            <v>1.1304000000000001</v>
          </cell>
          <cell r="AG7">
            <v>1.1913</v>
          </cell>
          <cell r="AH7">
            <v>1.2537</v>
          </cell>
          <cell r="AI7">
            <v>1.3178000000000001</v>
          </cell>
          <cell r="AJ7">
            <v>1.3835999999999999</v>
          </cell>
          <cell r="AK7">
            <v>1.4510000000000001</v>
          </cell>
          <cell r="AL7">
            <v>1.5201</v>
          </cell>
          <cell r="AM7">
            <v>1.591</v>
          </cell>
          <cell r="AN7">
            <v>1.6636</v>
          </cell>
          <cell r="AO7">
            <v>1.7381</v>
          </cell>
          <cell r="AP7">
            <v>1.8144</v>
          </cell>
          <cell r="AQ7">
            <v>1.8925000000000001</v>
          </cell>
          <cell r="AR7">
            <v>1.9726999999999999</v>
          </cell>
          <cell r="AS7">
            <v>2.0547</v>
          </cell>
          <cell r="AT7">
            <v>2.1387999999999998</v>
          </cell>
          <cell r="AU7">
            <v>2.2248999999999999</v>
          </cell>
          <cell r="AV7">
            <v>2.3130999999999999</v>
          </cell>
          <cell r="AW7">
            <v>2.4035000000000002</v>
          </cell>
        </row>
        <row r="8">
          <cell r="B8">
            <v>1.5900000000000001E-2</v>
          </cell>
          <cell r="C8">
            <v>2.7799999999999998E-2</v>
          </cell>
          <cell r="D8">
            <v>4.2700000000000002E-2</v>
          </cell>
          <cell r="E8">
            <v>6.0400000000000002E-2</v>
          </cell>
          <cell r="F8">
            <v>8.0600000000000005E-2</v>
          </cell>
          <cell r="G8">
            <v>0.1033</v>
          </cell>
          <cell r="H8">
            <v>0.1283</v>
          </cell>
          <cell r="I8">
            <v>0.1555</v>
          </cell>
          <cell r="J8">
            <v>0.18479999999999999</v>
          </cell>
          <cell r="K8">
            <v>0.216</v>
          </cell>
          <cell r="L8">
            <v>0.24909999999999999</v>
          </cell>
          <cell r="M8">
            <v>0.28410000000000002</v>
          </cell>
          <cell r="N8">
            <v>0.32079999999999997</v>
          </cell>
          <cell r="O8">
            <v>0.35909999999999997</v>
          </cell>
          <cell r="P8">
            <v>0.3992</v>
          </cell>
          <cell r="Q8">
            <v>0.44080000000000003</v>
          </cell>
          <cell r="R8">
            <v>0.48399999999999999</v>
          </cell>
          <cell r="S8">
            <v>0.52869999999999995</v>
          </cell>
          <cell r="T8">
            <v>0.57489999999999997</v>
          </cell>
          <cell r="U8">
            <v>0.62260000000000004</v>
          </cell>
          <cell r="V8">
            <v>0.67179999999999995</v>
          </cell>
          <cell r="W8">
            <v>0.72240000000000004</v>
          </cell>
          <cell r="X8">
            <v>0.77449999999999997</v>
          </cell>
          <cell r="Y8">
            <v>0.82809999999999995</v>
          </cell>
          <cell r="Z8">
            <v>0.8831</v>
          </cell>
          <cell r="AA8">
            <v>0.9395</v>
          </cell>
          <cell r="AB8">
            <v>0.99739999999999995</v>
          </cell>
          <cell r="AC8">
            <v>1.0567</v>
          </cell>
          <cell r="AD8">
            <v>1.1175999999999999</v>
          </cell>
          <cell r="AE8">
            <v>1.1798999999999999</v>
          </cell>
          <cell r="AF8">
            <v>1.2436</v>
          </cell>
          <cell r="AG8">
            <v>1.3089</v>
          </cell>
          <cell r="AH8">
            <v>1.3756999999999999</v>
          </cell>
          <cell r="AI8">
            <v>1.4440999999999999</v>
          </cell>
          <cell r="AJ8">
            <v>1.514</v>
          </cell>
          <cell r="AK8">
            <v>1.5854999999999999</v>
          </cell>
          <cell r="AL8">
            <v>1.6585000000000001</v>
          </cell>
          <cell r="AM8">
            <v>1.7332000000000001</v>
          </cell>
          <cell r="AN8">
            <v>1.8096000000000001</v>
          </cell>
          <cell r="AO8">
            <v>1.8875999999999999</v>
          </cell>
          <cell r="AP8">
            <v>1.9673</v>
          </cell>
          <cell r="AQ8">
            <v>2.0488</v>
          </cell>
          <cell r="AR8">
            <v>2.1320000000000001</v>
          </cell>
          <cell r="AS8">
            <v>2.2170000000000001</v>
          </cell>
          <cell r="AT8">
            <v>2.3037999999999998</v>
          </cell>
          <cell r="AU8">
            <v>2.3925000000000001</v>
          </cell>
          <cell r="AV8">
            <v>2.4830000000000001</v>
          </cell>
          <cell r="AW8">
            <v>2.5754999999999999</v>
          </cell>
        </row>
        <row r="9">
          <cell r="B9">
            <v>1.7399999999999999E-2</v>
          </cell>
          <cell r="C9">
            <v>3.0499999999999999E-2</v>
          </cell>
          <cell r="D9">
            <v>4.6899999999999997E-2</v>
          </cell>
          <cell r="E9">
            <v>6.6400000000000001E-2</v>
          </cell>
          <cell r="F9">
            <v>8.8800000000000004E-2</v>
          </cell>
          <cell r="G9">
            <v>0.1139</v>
          </cell>
          <cell r="H9">
            <v>0.14149999999999999</v>
          </cell>
          <cell r="I9">
            <v>0.1716</v>
          </cell>
          <cell r="J9">
            <v>0.20399999999999999</v>
          </cell>
          <cell r="K9">
            <v>0.23849999999999999</v>
          </cell>
          <cell r="L9">
            <v>0.2752</v>
          </cell>
          <cell r="M9">
            <v>0.31380000000000002</v>
          </cell>
          <cell r="N9">
            <v>0.35439999999999999</v>
          </cell>
          <cell r="O9">
            <v>0.39679999999999999</v>
          </cell>
          <cell r="P9">
            <v>0.44090000000000001</v>
          </cell>
          <cell r="Q9">
            <v>0.48680000000000001</v>
          </cell>
          <cell r="R9">
            <v>0.53439999999999999</v>
          </cell>
          <cell r="S9">
            <v>0.58360000000000001</v>
          </cell>
          <cell r="T9">
            <v>0.63439999999999996</v>
          </cell>
          <cell r="U9">
            <v>0.68669999999999998</v>
          </cell>
          <cell r="V9">
            <v>0.74060000000000004</v>
          </cell>
          <cell r="W9">
            <v>0.79600000000000004</v>
          </cell>
          <cell r="X9">
            <v>0.85289999999999999</v>
          </cell>
          <cell r="Y9">
            <v>0.9113</v>
          </cell>
          <cell r="Z9">
            <v>0.97109999999999996</v>
          </cell>
          <cell r="AA9">
            <v>1.0324</v>
          </cell>
          <cell r="AB9">
            <v>1.0952</v>
          </cell>
          <cell r="AC9">
            <v>1.1594</v>
          </cell>
          <cell r="AD9">
            <v>1.2250000000000001</v>
          </cell>
          <cell r="AE9">
            <v>1.2921</v>
          </cell>
          <cell r="AF9">
            <v>1.3607</v>
          </cell>
          <cell r="AG9">
            <v>1.4307000000000001</v>
          </cell>
          <cell r="AH9">
            <v>1.5022</v>
          </cell>
          <cell r="AI9">
            <v>1.5750999999999999</v>
          </cell>
          <cell r="AJ9">
            <v>1.6496</v>
          </cell>
          <cell r="AK9">
            <v>1.7255</v>
          </cell>
          <cell r="AL9">
            <v>1.8029999999999999</v>
          </cell>
          <cell r="AM9">
            <v>1.8819999999999999</v>
          </cell>
          <cell r="AN9">
            <v>1.9624999999999999</v>
          </cell>
          <cell r="AO9">
            <v>2.0446</v>
          </cell>
          <cell r="AP9">
            <v>2.1282000000000001</v>
          </cell>
          <cell r="AQ9">
            <v>2.2134999999999998</v>
          </cell>
          <cell r="AR9">
            <v>2.3003999999999998</v>
          </cell>
          <cell r="AS9">
            <v>2.3889</v>
          </cell>
          <cell r="AT9">
            <v>2.4790999999999999</v>
          </cell>
          <cell r="AU9">
            <v>2.5710000000000002</v>
          </cell>
          <cell r="AV9">
            <v>2.6646000000000001</v>
          </cell>
          <cell r="AW9">
            <v>2.76</v>
          </cell>
        </row>
        <row r="10">
          <cell r="B10">
            <v>1.9E-2</v>
          </cell>
          <cell r="C10">
            <v>3.3300000000000003E-2</v>
          </cell>
          <cell r="D10">
            <v>5.1200000000000002E-2</v>
          </cell>
          <cell r="E10">
            <v>7.2499999999999995E-2</v>
          </cell>
          <cell r="F10">
            <v>9.7000000000000003E-2</v>
          </cell>
          <cell r="G10">
            <v>0.1244</v>
          </cell>
          <cell r="H10">
            <v>0.15479999999999999</v>
          </cell>
          <cell r="I10">
            <v>0.18779999999999999</v>
          </cell>
          <cell r="J10">
            <v>0.2233</v>
          </cell>
          <cell r="K10">
            <v>0.26119999999999999</v>
          </cell>
          <cell r="L10">
            <v>0.3014</v>
          </cell>
          <cell r="M10">
            <v>0.34379999999999999</v>
          </cell>
          <cell r="N10">
            <v>0.38829999999999998</v>
          </cell>
          <cell r="O10">
            <v>0.43480000000000002</v>
          </cell>
          <cell r="P10">
            <v>0.48320000000000002</v>
          </cell>
          <cell r="Q10">
            <v>0.53349999999999997</v>
          </cell>
          <cell r="R10">
            <v>0.58550000000000002</v>
          </cell>
          <cell r="S10">
            <v>0.63929999999999998</v>
          </cell>
          <cell r="T10">
            <v>0.69479999999999997</v>
          </cell>
          <cell r="U10">
            <v>0.75190000000000001</v>
          </cell>
          <cell r="V10">
            <v>0.81069999999999998</v>
          </cell>
          <cell r="W10">
            <v>0.871</v>
          </cell>
          <cell r="X10">
            <v>0.93279999999999996</v>
          </cell>
          <cell r="Y10">
            <v>0.99619999999999997</v>
          </cell>
          <cell r="Z10">
            <v>1.0610999999999999</v>
          </cell>
          <cell r="AA10">
            <v>1.1274999999999999</v>
          </cell>
          <cell r="AB10">
            <v>1.1953</v>
          </cell>
          <cell r="AC10">
            <v>1.2645999999999999</v>
          </cell>
          <cell r="AD10">
            <v>1.3352999999999999</v>
          </cell>
          <cell r="AE10">
            <v>1.4074</v>
          </cell>
          <cell r="AF10">
            <v>1.4810000000000001</v>
          </cell>
          <cell r="AG10">
            <v>1.556</v>
          </cell>
          <cell r="AH10">
            <v>1.6325000000000001</v>
          </cell>
          <cell r="AI10">
            <v>1.7102999999999999</v>
          </cell>
          <cell r="AJ10">
            <v>1.7896000000000001</v>
          </cell>
          <cell r="AK10">
            <v>1.8704000000000001</v>
          </cell>
          <cell r="AL10">
            <v>1.9525999999999999</v>
          </cell>
          <cell r="AM10">
            <v>2.0362</v>
          </cell>
          <cell r="AN10">
            <v>2.1213000000000002</v>
          </cell>
          <cell r="AO10">
            <v>2.2079</v>
          </cell>
          <cell r="AP10">
            <v>2.2959000000000001</v>
          </cell>
          <cell r="AQ10">
            <v>2.3854000000000002</v>
          </cell>
          <cell r="AR10">
            <v>2.4765000000000001</v>
          </cell>
          <cell r="AS10">
            <v>2.569</v>
          </cell>
          <cell r="AT10">
            <v>2.6631</v>
          </cell>
          <cell r="AU10">
            <v>2.7587999999999999</v>
          </cell>
          <cell r="AV10">
            <v>2.8559999999999999</v>
          </cell>
          <cell r="AW10">
            <v>2.9548000000000001</v>
          </cell>
        </row>
        <row r="11">
          <cell r="B11">
            <v>2.0500000000000001E-2</v>
          </cell>
          <cell r="C11">
            <v>3.5999999999999997E-2</v>
          </cell>
          <cell r="D11">
            <v>5.5399999999999998E-2</v>
          </cell>
          <cell r="E11">
            <v>7.8600000000000003E-2</v>
          </cell>
          <cell r="F11">
            <v>0.1052</v>
          </cell>
          <cell r="G11">
            <v>0.1351</v>
          </cell>
          <cell r="H11">
            <v>0.1681</v>
          </cell>
          <cell r="I11">
            <v>0.20399999999999999</v>
          </cell>
          <cell r="J11">
            <v>0.2427</v>
          </cell>
          <cell r="K11">
            <v>0.28399999999999997</v>
          </cell>
          <cell r="L11">
            <v>0.32779999999999998</v>
          </cell>
          <cell r="M11">
            <v>0.374</v>
          </cell>
          <cell r="N11">
            <v>0.42249999999999999</v>
          </cell>
          <cell r="O11">
            <v>0.47310000000000002</v>
          </cell>
          <cell r="P11">
            <v>0.52590000000000003</v>
          </cell>
          <cell r="Q11">
            <v>0.5806</v>
          </cell>
          <cell r="R11">
            <v>0.63719999999999999</v>
          </cell>
          <cell r="S11">
            <v>0.69569999999999999</v>
          </cell>
          <cell r="T11">
            <v>0.75600000000000001</v>
          </cell>
          <cell r="U11">
            <v>0.81799999999999995</v>
          </cell>
          <cell r="V11">
            <v>0.88170000000000004</v>
          </cell>
          <cell r="W11">
            <v>0.94710000000000005</v>
          </cell>
          <cell r="X11">
            <v>1.0141</v>
          </cell>
          <cell r="Y11">
            <v>1.0826</v>
          </cell>
          <cell r="Z11">
            <v>1.1527000000000001</v>
          </cell>
          <cell r="AA11">
            <v>1.2242999999999999</v>
          </cell>
          <cell r="AB11">
            <v>1.2974000000000001</v>
          </cell>
          <cell r="AC11">
            <v>1.3718999999999999</v>
          </cell>
          <cell r="AD11">
            <v>1.4479</v>
          </cell>
          <cell r="AE11">
            <v>1.5253000000000001</v>
          </cell>
          <cell r="AF11">
            <v>1.6042000000000001</v>
          </cell>
          <cell r="AG11">
            <v>1.6843999999999999</v>
          </cell>
          <cell r="AH11">
            <v>1.7661</v>
          </cell>
          <cell r="AI11">
            <v>1.8491</v>
          </cell>
          <cell r="AJ11">
            <v>1.9335</v>
          </cell>
          <cell r="AK11">
            <v>2.0194000000000001</v>
          </cell>
          <cell r="AL11">
            <v>2.1065999999999998</v>
          </cell>
          <cell r="AM11">
            <v>2.1951999999999998</v>
          </cell>
          <cell r="AN11">
            <v>2.2852000000000001</v>
          </cell>
          <cell r="AO11">
            <v>2.3765999999999998</v>
          </cell>
          <cell r="AP11">
            <v>2.4693000000000001</v>
          </cell>
          <cell r="AQ11">
            <v>2.5634999999999999</v>
          </cell>
          <cell r="AR11">
            <v>2.6591</v>
          </cell>
          <cell r="AS11">
            <v>2.7561</v>
          </cell>
          <cell r="AT11">
            <v>2.8544999999999998</v>
          </cell>
          <cell r="AU11">
            <v>2.9544000000000001</v>
          </cell>
          <cell r="AV11">
            <v>3.0556999999999999</v>
          </cell>
          <cell r="AW11">
            <v>3.1585000000000001</v>
          </cell>
        </row>
        <row r="12">
          <cell r="B12">
            <v>2.1999999999999999E-2</v>
          </cell>
          <cell r="C12">
            <v>3.8699999999999998E-2</v>
          </cell>
          <cell r="D12">
            <v>5.9700000000000003E-2</v>
          </cell>
          <cell r="E12">
            <v>8.4599999999999995E-2</v>
          </cell>
          <cell r="F12">
            <v>0.1134</v>
          </cell>
          <cell r="G12">
            <v>0.1457</v>
          </cell>
          <cell r="H12">
            <v>0.18140000000000001</v>
          </cell>
          <cell r="I12">
            <v>0.2203</v>
          </cell>
          <cell r="J12">
            <v>0.26219999999999999</v>
          </cell>
          <cell r="K12">
            <v>0.30690000000000001</v>
          </cell>
          <cell r="L12">
            <v>0.35439999999999999</v>
          </cell>
          <cell r="M12">
            <v>0.40439999999999998</v>
          </cell>
          <cell r="N12">
            <v>0.45700000000000002</v>
          </cell>
          <cell r="O12">
            <v>0.51180000000000003</v>
          </cell>
          <cell r="P12">
            <v>0.56889999999999996</v>
          </cell>
          <cell r="Q12">
            <v>0.62809999999999999</v>
          </cell>
          <cell r="R12">
            <v>0.68940000000000001</v>
          </cell>
          <cell r="S12">
            <v>0.75270000000000004</v>
          </cell>
          <cell r="T12">
            <v>0.81789999999999996</v>
          </cell>
          <cell r="U12">
            <v>0.88490000000000002</v>
          </cell>
          <cell r="V12">
            <v>0.95369999999999999</v>
          </cell>
          <cell r="W12">
            <v>1.0242</v>
          </cell>
          <cell r="X12">
            <v>1.0964</v>
          </cell>
          <cell r="Y12">
            <v>1.1702999999999999</v>
          </cell>
          <cell r="Z12">
            <v>1.2457</v>
          </cell>
          <cell r="AA12">
            <v>1.3226</v>
          </cell>
          <cell r="AB12">
            <v>1.4011</v>
          </cell>
          <cell r="AC12">
            <v>1.4811000000000001</v>
          </cell>
          <cell r="AD12">
            <v>1.5626</v>
          </cell>
          <cell r="AE12">
            <v>1.6455</v>
          </cell>
          <cell r="AF12">
            <v>1.7298</v>
          </cell>
          <cell r="AG12">
            <v>1.8154999999999999</v>
          </cell>
          <cell r="AH12">
            <v>1.9025000000000001</v>
          </cell>
          <cell r="AI12">
            <v>1.9910000000000001</v>
          </cell>
          <cell r="AJ12">
            <v>2.0808</v>
          </cell>
          <cell r="AK12">
            <v>2.1720000000000002</v>
          </cell>
          <cell r="AL12">
            <v>2.2645</v>
          </cell>
          <cell r="AM12">
            <v>2.3582999999999998</v>
          </cell>
          <cell r="AN12">
            <v>2.4535</v>
          </cell>
          <cell r="AO12">
            <v>2.5499999999999998</v>
          </cell>
          <cell r="AP12">
            <v>2.6478000000000002</v>
          </cell>
          <cell r="AQ12">
            <v>2.7469999999999999</v>
          </cell>
          <cell r="AR12">
            <v>2.8473999999999999</v>
          </cell>
          <cell r="AS12">
            <v>2.9491999999999998</v>
          </cell>
          <cell r="AT12">
            <v>3.0524</v>
          </cell>
          <cell r="AU12">
            <v>3.1568000000000001</v>
          </cell>
          <cell r="AV12">
            <v>3.2625999999999999</v>
          </cell>
          <cell r="AW12">
            <v>3.3698000000000001</v>
          </cell>
        </row>
        <row r="13">
          <cell r="B13">
            <v>2.3599999999999999E-2</v>
          </cell>
          <cell r="C13">
            <v>4.1500000000000002E-2</v>
          </cell>
          <cell r="D13">
            <v>6.3899999999999998E-2</v>
          </cell>
          <cell r="E13">
            <v>9.0700000000000003E-2</v>
          </cell>
          <cell r="F13">
            <v>0.1216</v>
          </cell>
          <cell r="G13">
            <v>0.15640000000000001</v>
          </cell>
          <cell r="H13">
            <v>0.1948</v>
          </cell>
          <cell r="I13">
            <v>0.2366</v>
          </cell>
          <cell r="J13">
            <v>0.28170000000000001</v>
          </cell>
          <cell r="K13">
            <v>0.33</v>
          </cell>
          <cell r="L13">
            <v>0.38109999999999999</v>
          </cell>
          <cell r="M13">
            <v>0.435</v>
          </cell>
          <cell r="N13">
            <v>0.49159999999999998</v>
          </cell>
          <cell r="O13">
            <v>0.55069999999999997</v>
          </cell>
          <cell r="P13">
            <v>0.61219999999999997</v>
          </cell>
          <cell r="Q13">
            <v>0.67600000000000005</v>
          </cell>
          <cell r="R13">
            <v>0.74199999999999999</v>
          </cell>
          <cell r="S13">
            <v>0.81020000000000003</v>
          </cell>
          <cell r="T13">
            <v>0.88029999999999997</v>
          </cell>
          <cell r="U13">
            <v>0.95240000000000002</v>
          </cell>
          <cell r="V13">
            <v>1.0264</v>
          </cell>
          <cell r="W13">
            <v>1.1022000000000001</v>
          </cell>
          <cell r="X13">
            <v>1.1798</v>
          </cell>
          <cell r="Y13">
            <v>1.2589999999999999</v>
          </cell>
          <cell r="Z13">
            <v>1.3399000000000001</v>
          </cell>
          <cell r="AA13">
            <v>1.4224000000000001</v>
          </cell>
          <cell r="AB13">
            <v>1.5064</v>
          </cell>
          <cell r="AC13">
            <v>1.5920000000000001</v>
          </cell>
          <cell r="AD13">
            <v>1.6791</v>
          </cell>
          <cell r="AE13">
            <v>1.7676000000000001</v>
          </cell>
          <cell r="AF13">
            <v>1.8574999999999999</v>
          </cell>
          <cell r="AG13">
            <v>1.9488000000000001</v>
          </cell>
          <cell r="AH13">
            <v>2.0415999999999999</v>
          </cell>
          <cell r="AI13">
            <v>2.1356000000000002</v>
          </cell>
          <cell r="AJ13">
            <v>2.2309999999999999</v>
          </cell>
          <cell r="AK13">
            <v>2.3277000000000001</v>
          </cell>
          <cell r="AL13">
            <v>2.4258000000000002</v>
          </cell>
          <cell r="AM13">
            <v>2.5251000000000001</v>
          </cell>
          <cell r="AN13">
            <v>2.6257000000000001</v>
          </cell>
          <cell r="AO13">
            <v>2.7275999999999998</v>
          </cell>
          <cell r="AP13">
            <v>2.8307000000000002</v>
          </cell>
          <cell r="AQ13">
            <v>2.9350999999999998</v>
          </cell>
          <cell r="AR13">
            <v>3.0407000000000002</v>
          </cell>
          <cell r="AS13">
            <v>3.1476000000000002</v>
          </cell>
          <cell r="AT13">
            <v>3.2557999999999998</v>
          </cell>
          <cell r="AU13">
            <v>3.3652000000000002</v>
          </cell>
          <cell r="AV13">
            <v>3.4758</v>
          </cell>
          <cell r="AW13">
            <v>3.5876999999999999</v>
          </cell>
        </row>
        <row r="14">
          <cell r="B14">
            <v>2.5100000000000001E-2</v>
          </cell>
          <cell r="C14">
            <v>4.4200000000000003E-2</v>
          </cell>
          <cell r="D14">
            <v>6.8199999999999997E-2</v>
          </cell>
          <cell r="E14">
            <v>9.6799999999999997E-2</v>
          </cell>
          <cell r="F14">
            <v>0.12989999999999999</v>
          </cell>
          <cell r="G14">
            <v>0.1671</v>
          </cell>
          <cell r="H14">
            <v>0.2082</v>
          </cell>
          <cell r="I14">
            <v>0.253</v>
          </cell>
          <cell r="J14">
            <v>0.3014</v>
          </cell>
          <cell r="K14">
            <v>0.35310000000000002</v>
          </cell>
          <cell r="L14">
            <v>0.40789999999999998</v>
          </cell>
          <cell r="M14">
            <v>0.4657</v>
          </cell>
          <cell r="N14">
            <v>0.52639999999999998</v>
          </cell>
          <cell r="O14">
            <v>0.58979999999999999</v>
          </cell>
          <cell r="P14">
            <v>0.65580000000000005</v>
          </cell>
          <cell r="Q14">
            <v>0.72430000000000005</v>
          </cell>
          <cell r="R14">
            <v>0.79510000000000003</v>
          </cell>
          <cell r="S14">
            <v>0.86809999999999998</v>
          </cell>
          <cell r="T14">
            <v>0.94330000000000003</v>
          </cell>
          <cell r="U14">
            <v>1.0206</v>
          </cell>
          <cell r="V14">
            <v>1.0998000000000001</v>
          </cell>
          <cell r="W14">
            <v>1.181</v>
          </cell>
          <cell r="X14">
            <v>1.264</v>
          </cell>
          <cell r="Y14">
            <v>1.3487</v>
          </cell>
          <cell r="Z14">
            <v>1.4352</v>
          </cell>
          <cell r="AA14">
            <v>1.5233000000000001</v>
          </cell>
          <cell r="AB14">
            <v>1.6131</v>
          </cell>
          <cell r="AC14">
            <v>1.7042999999999999</v>
          </cell>
          <cell r="AD14">
            <v>1.7971999999999999</v>
          </cell>
          <cell r="AE14">
            <v>1.8914</v>
          </cell>
          <cell r="AF14">
            <v>1.9872000000000001</v>
          </cell>
          <cell r="AG14">
            <v>2.0842999999999998</v>
          </cell>
          <cell r="AH14">
            <v>2.1827999999999999</v>
          </cell>
          <cell r="AI14">
            <v>2.2827000000000002</v>
          </cell>
          <cell r="AJ14">
            <v>2.3837999999999999</v>
          </cell>
          <cell r="AK14">
            <v>2.4863</v>
          </cell>
          <cell r="AL14">
            <v>2.59</v>
          </cell>
          <cell r="AM14">
            <v>2.6951000000000001</v>
          </cell>
          <cell r="AN14">
            <v>2.8012999999999999</v>
          </cell>
          <cell r="AO14">
            <v>2.9087999999999998</v>
          </cell>
          <cell r="AP14">
            <v>3.0175000000000001</v>
          </cell>
          <cell r="AQ14">
            <v>3.1274000000000002</v>
          </cell>
          <cell r="AR14">
            <v>3.2383999999999999</v>
          </cell>
          <cell r="AS14">
            <v>3.3506999999999998</v>
          </cell>
          <cell r="AT14">
            <v>3.4641000000000002</v>
          </cell>
          <cell r="AU14">
            <v>3.5788000000000002</v>
          </cell>
          <cell r="AV14">
            <v>3.6945000000000001</v>
          </cell>
          <cell r="AW14">
            <v>3.8113999999999999</v>
          </cell>
        </row>
        <row r="15">
          <cell r="B15">
            <v>2.6700000000000002E-2</v>
          </cell>
          <cell r="C15">
            <v>4.6899999999999997E-2</v>
          </cell>
          <cell r="D15">
            <v>7.2499999999999995E-2</v>
          </cell>
          <cell r="E15">
            <v>0.10290000000000001</v>
          </cell>
          <cell r="F15">
            <v>0.1381</v>
          </cell>
          <cell r="G15">
            <v>0.17780000000000001</v>
          </cell>
          <cell r="H15">
            <v>0.22159999999999999</v>
          </cell>
          <cell r="I15">
            <v>0.26939999999999997</v>
          </cell>
          <cell r="J15">
            <v>0.32100000000000001</v>
          </cell>
          <cell r="K15">
            <v>0.37619999999999998</v>
          </cell>
          <cell r="L15">
            <v>0.43480000000000002</v>
          </cell>
          <cell r="M15">
            <v>0.49659999999999999</v>
          </cell>
          <cell r="N15">
            <v>0.56140000000000001</v>
          </cell>
          <cell r="O15">
            <v>0.62909999999999999</v>
          </cell>
          <cell r="P15">
            <v>0.6996</v>
          </cell>
          <cell r="Q15">
            <v>0.77280000000000004</v>
          </cell>
          <cell r="R15">
            <v>0.84840000000000004</v>
          </cell>
          <cell r="S15">
            <v>0.9264</v>
          </cell>
          <cell r="T15">
            <v>1.0066999999999999</v>
          </cell>
          <cell r="U15">
            <v>1.0891999999999999</v>
          </cell>
          <cell r="V15">
            <v>1.1738</v>
          </cell>
          <cell r="W15">
            <v>1.2604</v>
          </cell>
          <cell r="X15">
            <v>1.3489</v>
          </cell>
          <cell r="Y15">
            <v>1.4393</v>
          </cell>
          <cell r="Z15">
            <v>1.5314000000000001</v>
          </cell>
          <cell r="AA15">
            <v>1.6253</v>
          </cell>
          <cell r="AB15">
            <v>1.7208000000000001</v>
          </cell>
          <cell r="AC15">
            <v>1.8180000000000001</v>
          </cell>
          <cell r="AD15">
            <v>1.9167000000000001</v>
          </cell>
          <cell r="AE15">
            <v>2.0169000000000001</v>
          </cell>
          <cell r="AF15">
            <v>2.1185</v>
          </cell>
          <cell r="AG15">
            <v>2.2216</v>
          </cell>
          <cell r="AH15">
            <v>2.3260000000000001</v>
          </cell>
          <cell r="AI15">
            <v>2.4318</v>
          </cell>
          <cell r="AJ15">
            <v>2.5390000000000001</v>
          </cell>
          <cell r="AK15">
            <v>2.6474000000000002</v>
          </cell>
          <cell r="AL15">
            <v>2.7570000000000001</v>
          </cell>
          <cell r="AM15">
            <v>2.8679000000000001</v>
          </cell>
          <cell r="AN15">
            <v>2.98</v>
          </cell>
          <cell r="AO15">
            <v>3.0933000000000002</v>
          </cell>
          <cell r="AP15">
            <v>3.2077</v>
          </cell>
          <cell r="AQ15">
            <v>3.3233000000000001</v>
          </cell>
          <cell r="AR15">
            <v>3.4401000000000002</v>
          </cell>
          <cell r="AS15">
            <v>3.5579000000000001</v>
          </cell>
          <cell r="AT15">
            <v>3.6768999999999998</v>
          </cell>
          <cell r="AU15">
            <v>3.7970000000000002</v>
          </cell>
          <cell r="AV15">
            <v>3.9180999999999999</v>
          </cell>
          <cell r="AW15">
            <v>4.0404</v>
          </cell>
        </row>
        <row r="16">
          <cell r="B16">
            <v>2.8199999999999999E-2</v>
          </cell>
          <cell r="C16">
            <v>4.9700000000000001E-2</v>
          </cell>
          <cell r="D16">
            <v>7.6700000000000004E-2</v>
          </cell>
          <cell r="E16">
            <v>0.1091</v>
          </cell>
          <cell r="F16">
            <v>0.1464</v>
          </cell>
          <cell r="G16">
            <v>0.1885</v>
          </cell>
          <cell r="H16">
            <v>0.2351</v>
          </cell>
          <cell r="I16">
            <v>0.28589999999999999</v>
          </cell>
          <cell r="J16">
            <v>0.34079999999999999</v>
          </cell>
          <cell r="K16">
            <v>0.39950000000000002</v>
          </cell>
          <cell r="L16">
            <v>0.46179999999999999</v>
          </cell>
          <cell r="M16">
            <v>0.52749999999999997</v>
          </cell>
          <cell r="N16">
            <v>0.59650000000000003</v>
          </cell>
          <cell r="O16">
            <v>0.66859999999999997</v>
          </cell>
          <cell r="P16">
            <v>0.74370000000000003</v>
          </cell>
          <cell r="Q16">
            <v>0.82150000000000001</v>
          </cell>
          <cell r="R16">
            <v>0.90200000000000002</v>
          </cell>
          <cell r="S16">
            <v>0.98509999999999998</v>
          </cell>
          <cell r="T16">
            <v>1.0705</v>
          </cell>
          <cell r="U16">
            <v>1.1583000000000001</v>
          </cell>
          <cell r="V16">
            <v>1.2483</v>
          </cell>
          <cell r="W16">
            <v>1.3404</v>
          </cell>
          <cell r="X16">
            <v>1.4345000000000001</v>
          </cell>
          <cell r="Y16">
            <v>1.5306</v>
          </cell>
          <cell r="Z16">
            <v>1.6285000000000001</v>
          </cell>
          <cell r="AA16">
            <v>1.7282</v>
          </cell>
          <cell r="AB16">
            <v>1.8297000000000001</v>
          </cell>
          <cell r="AC16">
            <v>1.9328000000000001</v>
          </cell>
          <cell r="AD16">
            <v>2.0373999999999999</v>
          </cell>
          <cell r="AE16">
            <v>2.1436999999999999</v>
          </cell>
          <cell r="AF16">
            <v>2.2513999999999998</v>
          </cell>
          <cell r="AG16">
            <v>2.3605</v>
          </cell>
          <cell r="AH16">
            <v>2.4710999999999999</v>
          </cell>
          <cell r="AI16">
            <v>2.5829</v>
          </cell>
          <cell r="AJ16">
            <v>2.6962000000000002</v>
          </cell>
          <cell r="AK16">
            <v>2.8106</v>
          </cell>
          <cell r="AL16">
            <v>2.9264000000000001</v>
          </cell>
          <cell r="AM16">
            <v>3.0432999999999999</v>
          </cell>
          <cell r="AN16">
            <v>3.1614</v>
          </cell>
          <cell r="AO16">
            <v>3.2806999999999999</v>
          </cell>
          <cell r="AP16">
            <v>3.4011</v>
          </cell>
          <cell r="AQ16">
            <v>3.5226000000000002</v>
          </cell>
          <cell r="AR16">
            <v>3.6452</v>
          </cell>
          <cell r="AS16">
            <v>3.7688999999999999</v>
          </cell>
          <cell r="AT16">
            <v>3.8936000000000002</v>
          </cell>
          <cell r="AU16">
            <v>4.0194000000000001</v>
          </cell>
          <cell r="AV16">
            <v>4.1460999999999997</v>
          </cell>
          <cell r="AW16">
            <v>4.2739000000000003</v>
          </cell>
        </row>
        <row r="17">
          <cell r="B17">
            <v>2.9700000000000001E-2</v>
          </cell>
          <cell r="C17">
            <v>5.2400000000000002E-2</v>
          </cell>
          <cell r="D17">
            <v>8.1000000000000003E-2</v>
          </cell>
          <cell r="E17">
            <v>0.1152</v>
          </cell>
          <cell r="F17">
            <v>0.1547</v>
          </cell>
          <cell r="G17">
            <v>0.19919999999999999</v>
          </cell>
          <cell r="H17">
            <v>0.2485</v>
          </cell>
          <cell r="I17">
            <v>0.3024</v>
          </cell>
          <cell r="J17">
            <v>0.36049999999999999</v>
          </cell>
          <cell r="K17">
            <v>0.42270000000000002</v>
          </cell>
          <cell r="L17">
            <v>0.48880000000000001</v>
          </cell>
          <cell r="M17">
            <v>0.5585</v>
          </cell>
          <cell r="N17">
            <v>0.63170000000000004</v>
          </cell>
          <cell r="O17">
            <v>0.70820000000000005</v>
          </cell>
          <cell r="P17">
            <v>0.78790000000000004</v>
          </cell>
          <cell r="Q17">
            <v>0.87050000000000005</v>
          </cell>
          <cell r="R17">
            <v>0.95589999999999997</v>
          </cell>
          <cell r="S17">
            <v>1.044</v>
          </cell>
          <cell r="T17">
            <v>1.1347</v>
          </cell>
          <cell r="U17">
            <v>1.2278</v>
          </cell>
          <cell r="V17">
            <v>1.3232999999999999</v>
          </cell>
          <cell r="W17">
            <v>1.421</v>
          </cell>
          <cell r="X17">
            <v>1.5207999999999999</v>
          </cell>
          <cell r="Y17">
            <v>1.6226</v>
          </cell>
          <cell r="Z17">
            <v>1.7263999999999999</v>
          </cell>
          <cell r="AA17">
            <v>1.8320000000000001</v>
          </cell>
          <cell r="AB17">
            <v>1.9394</v>
          </cell>
          <cell r="AC17">
            <v>2.0486</v>
          </cell>
          <cell r="AD17">
            <v>2.1593</v>
          </cell>
          <cell r="AE17">
            <v>2.2717000000000001</v>
          </cell>
          <cell r="AF17">
            <v>2.3856000000000002</v>
          </cell>
          <cell r="AG17">
            <v>2.5009000000000001</v>
          </cell>
          <cell r="AH17">
            <v>2.6177000000000001</v>
          </cell>
          <cell r="AI17">
            <v>2.7357999999999998</v>
          </cell>
          <cell r="AJ17">
            <v>2.8552</v>
          </cell>
          <cell r="AK17">
            <v>2.9759000000000002</v>
          </cell>
          <cell r="AL17">
            <v>3.0979000000000001</v>
          </cell>
          <cell r="AM17">
            <v>3.2210000000000001</v>
          </cell>
          <cell r="AN17">
            <v>3.3452999999999999</v>
          </cell>
          <cell r="AO17">
            <v>3.4706999999999999</v>
          </cell>
          <cell r="AP17">
            <v>3.5973000000000002</v>
          </cell>
          <cell r="AQ17">
            <v>3.7248999999999999</v>
          </cell>
          <cell r="AR17">
            <v>3.8534999999999999</v>
          </cell>
          <cell r="AS17">
            <v>3.9832000000000001</v>
          </cell>
          <cell r="AT17">
            <v>4.1138000000000003</v>
          </cell>
          <cell r="AU17">
            <v>4.2454999999999998</v>
          </cell>
          <cell r="AV17">
            <v>4.3780999999999999</v>
          </cell>
          <cell r="AW17">
            <v>4.5115999999999996</v>
          </cell>
        </row>
        <row r="18">
          <cell r="B18">
            <v>3.1300000000000001E-2</v>
          </cell>
          <cell r="C18">
            <v>5.5100000000000003E-2</v>
          </cell>
          <cell r="D18">
            <v>8.5300000000000001E-2</v>
          </cell>
          <cell r="E18">
            <v>0.12130000000000001</v>
          </cell>
          <cell r="F18">
            <v>0.16300000000000001</v>
          </cell>
          <cell r="G18">
            <v>0.21</v>
          </cell>
          <cell r="H18">
            <v>0.26200000000000001</v>
          </cell>
          <cell r="I18">
            <v>0.31890000000000002</v>
          </cell>
          <cell r="J18">
            <v>0.38030000000000003</v>
          </cell>
          <cell r="K18">
            <v>0.4461</v>
          </cell>
          <cell r="L18">
            <v>0.51590000000000003</v>
          </cell>
          <cell r="M18">
            <v>0.5897</v>
          </cell>
          <cell r="N18">
            <v>0.66710000000000003</v>
          </cell>
          <cell r="O18">
            <v>0.748</v>
          </cell>
          <cell r="P18">
            <v>0.83220000000000005</v>
          </cell>
          <cell r="Q18">
            <v>0.91959999999999997</v>
          </cell>
          <cell r="R18">
            <v>1.01</v>
          </cell>
          <cell r="S18">
            <v>1.1032</v>
          </cell>
          <cell r="T18">
            <v>1.1992</v>
          </cell>
          <cell r="U18">
            <v>1.2977000000000001</v>
          </cell>
          <cell r="V18">
            <v>1.3987000000000001</v>
          </cell>
          <cell r="W18">
            <v>1.502</v>
          </cell>
          <cell r="X18">
            <v>1.6074999999999999</v>
          </cell>
          <cell r="Y18">
            <v>1.7152000000000001</v>
          </cell>
          <cell r="Z18">
            <v>1.8249</v>
          </cell>
          <cell r="AA18">
            <v>1.9365000000000001</v>
          </cell>
          <cell r="AB18">
            <v>2.0499999999999998</v>
          </cell>
          <cell r="AC18">
            <v>2.1652999999999998</v>
          </cell>
          <cell r="AD18">
            <v>2.2823000000000002</v>
          </cell>
          <cell r="AE18">
            <v>2.4009</v>
          </cell>
          <cell r="AF18">
            <v>2.5209999999999999</v>
          </cell>
          <cell r="AG18">
            <v>2.6425999999999998</v>
          </cell>
          <cell r="AH18">
            <v>2.7656999999999998</v>
          </cell>
          <cell r="AI18">
            <v>2.8902000000000001</v>
          </cell>
          <cell r="AJ18">
            <v>3.0158999999999998</v>
          </cell>
          <cell r="AK18">
            <v>3.1429999999999998</v>
          </cell>
          <cell r="AL18">
            <v>3.2713000000000001</v>
          </cell>
          <cell r="AM18">
            <v>3.4007999999999998</v>
          </cell>
          <cell r="AN18">
            <v>3.5314000000000001</v>
          </cell>
          <cell r="AO18">
            <v>3.6631</v>
          </cell>
          <cell r="AP18">
            <v>3.7959000000000001</v>
          </cell>
          <cell r="AQ18">
            <v>3.9298000000000002</v>
          </cell>
          <cell r="AR18">
            <v>4.0646000000000004</v>
          </cell>
          <cell r="AS18">
            <v>4.2004999999999999</v>
          </cell>
          <cell r="AT18">
            <v>4.3372999999999999</v>
          </cell>
          <cell r="AU18">
            <v>4.4749999999999996</v>
          </cell>
          <cell r="AV18">
            <v>4.6135999999999999</v>
          </cell>
          <cell r="AW18">
            <v>4.7530999999999999</v>
          </cell>
        </row>
        <row r="19">
          <cell r="B19">
            <v>3.2800000000000003E-2</v>
          </cell>
          <cell r="C19">
            <v>5.79E-2</v>
          </cell>
          <cell r="D19">
            <v>8.9499999999999996E-2</v>
          </cell>
          <cell r="E19">
            <v>0.12740000000000001</v>
          </cell>
          <cell r="F19">
            <v>0.17119999999999999</v>
          </cell>
          <cell r="G19">
            <v>0.22070000000000001</v>
          </cell>
          <cell r="H19">
            <v>0.27550000000000002</v>
          </cell>
          <cell r="I19">
            <v>0.33539999999999998</v>
          </cell>
          <cell r="J19">
            <v>0.4002</v>
          </cell>
          <cell r="K19">
            <v>0.46949999999999997</v>
          </cell>
          <cell r="L19">
            <v>0.54310000000000003</v>
          </cell>
          <cell r="M19">
            <v>0.62080000000000002</v>
          </cell>
          <cell r="N19">
            <v>0.70250000000000001</v>
          </cell>
          <cell r="O19">
            <v>0.78779999999999994</v>
          </cell>
          <cell r="P19">
            <v>0.87670000000000003</v>
          </cell>
          <cell r="Q19">
            <v>0.96889999999999998</v>
          </cell>
          <cell r="R19">
            <v>1.0643</v>
          </cell>
          <cell r="S19">
            <v>1.1627000000000001</v>
          </cell>
          <cell r="T19">
            <v>1.2639</v>
          </cell>
          <cell r="U19">
            <v>1.3678999999999999</v>
          </cell>
          <cell r="V19">
            <v>1.4743999999999999</v>
          </cell>
          <cell r="W19">
            <v>1.5833999999999999</v>
          </cell>
          <cell r="X19">
            <v>1.6948000000000001</v>
          </cell>
          <cell r="Y19">
            <v>1.8083</v>
          </cell>
          <cell r="Z19">
            <v>1.9239999999999999</v>
          </cell>
          <cell r="AA19">
            <v>2.0417000000000001</v>
          </cell>
          <cell r="AB19">
            <v>2.1614</v>
          </cell>
          <cell r="AC19">
            <v>2.2829000000000002</v>
          </cell>
          <cell r="AD19">
            <v>2.4060999999999999</v>
          </cell>
          <cell r="AE19">
            <v>2.5310000000000001</v>
          </cell>
          <cell r="AF19">
            <v>2.6575000000000002</v>
          </cell>
          <cell r="AG19">
            <v>2.7854999999999999</v>
          </cell>
          <cell r="AH19">
            <v>2.915</v>
          </cell>
          <cell r="AI19">
            <v>3.0459000000000001</v>
          </cell>
          <cell r="AJ19">
            <v>3.1781999999999999</v>
          </cell>
          <cell r="AK19">
            <v>3.3117000000000001</v>
          </cell>
          <cell r="AL19">
            <v>3.4464999999999999</v>
          </cell>
          <cell r="AM19">
            <v>3.5823999999999998</v>
          </cell>
          <cell r="AN19">
            <v>3.7195</v>
          </cell>
          <cell r="AO19">
            <v>3.8576999999999999</v>
          </cell>
          <cell r="AP19">
            <v>3.9969000000000001</v>
          </cell>
          <cell r="AQ19">
            <v>4.1371000000000002</v>
          </cell>
          <cell r="AR19">
            <v>4.2784000000000004</v>
          </cell>
          <cell r="AS19">
            <v>4.4204999999999997</v>
          </cell>
          <cell r="AT19">
            <v>4.5636000000000001</v>
          </cell>
          <cell r="AU19">
            <v>4.7076000000000002</v>
          </cell>
          <cell r="AV19">
            <v>4.8524000000000003</v>
          </cell>
          <cell r="AW19">
            <v>4.9980000000000002</v>
          </cell>
        </row>
        <row r="20">
          <cell r="B20">
            <v>3.44E-2</v>
          </cell>
          <cell r="C20">
            <v>6.0600000000000001E-2</v>
          </cell>
          <cell r="D20">
            <v>9.3799999999999994E-2</v>
          </cell>
          <cell r="E20">
            <v>0.13350000000000001</v>
          </cell>
          <cell r="F20">
            <v>0.17949999999999999</v>
          </cell>
          <cell r="G20">
            <v>0.23150000000000001</v>
          </cell>
          <cell r="H20">
            <v>0.28910000000000002</v>
          </cell>
          <cell r="I20">
            <v>0.35199999999999998</v>
          </cell>
          <cell r="J20">
            <v>0.42</v>
          </cell>
          <cell r="K20">
            <v>0.4929</v>
          </cell>
          <cell r="L20">
            <v>0.57030000000000003</v>
          </cell>
          <cell r="M20">
            <v>0.65210000000000001</v>
          </cell>
          <cell r="N20">
            <v>0.73799999999999999</v>
          </cell>
          <cell r="O20">
            <v>0.82779999999999998</v>
          </cell>
          <cell r="P20">
            <v>0.92130000000000001</v>
          </cell>
          <cell r="Q20">
            <v>1.0184</v>
          </cell>
          <cell r="R20">
            <v>1.1188</v>
          </cell>
          <cell r="S20">
            <v>1.2222999999999999</v>
          </cell>
          <cell r="T20">
            <v>1.3289</v>
          </cell>
          <cell r="U20">
            <v>1.4383999999999999</v>
          </cell>
          <cell r="V20">
            <v>1.5505</v>
          </cell>
          <cell r="W20">
            <v>1.6653</v>
          </cell>
          <cell r="X20">
            <v>1.7824</v>
          </cell>
          <cell r="Y20">
            <v>1.9019999999999999</v>
          </cell>
          <cell r="Z20">
            <v>2.0236999999999998</v>
          </cell>
          <cell r="AA20">
            <v>2.1476000000000002</v>
          </cell>
          <cell r="AB20">
            <v>2.2734000000000001</v>
          </cell>
          <cell r="AC20">
            <v>2.4011999999999998</v>
          </cell>
          <cell r="AD20">
            <v>2.5308000000000002</v>
          </cell>
          <cell r="AE20">
            <v>2.6621000000000001</v>
          </cell>
          <cell r="AF20">
            <v>2.7949999999999999</v>
          </cell>
          <cell r="AG20">
            <v>2.9295</v>
          </cell>
          <cell r="AH20">
            <v>3.0655999999999999</v>
          </cell>
          <cell r="AI20">
            <v>3.2029999999999998</v>
          </cell>
          <cell r="AJ20">
            <v>3.3418000000000001</v>
          </cell>
          <cell r="AK20">
            <v>3.4819</v>
          </cell>
          <cell r="AL20">
            <v>3.6233</v>
          </cell>
          <cell r="AM20">
            <v>3.7658</v>
          </cell>
          <cell r="AN20">
            <v>3.9094000000000002</v>
          </cell>
          <cell r="AO20">
            <v>4.0541999999999998</v>
          </cell>
          <cell r="AP20">
            <v>4.2</v>
          </cell>
          <cell r="AQ20">
            <v>4.3467000000000002</v>
          </cell>
          <cell r="AR20">
            <v>4.4945000000000004</v>
          </cell>
          <cell r="AS20">
            <v>4.6430999999999996</v>
          </cell>
          <cell r="AT20">
            <v>4.7926000000000002</v>
          </cell>
          <cell r="AU20">
            <v>4.9428999999999998</v>
          </cell>
          <cell r="AV20">
            <v>5.0941000000000001</v>
          </cell>
          <cell r="AW20">
            <v>5.2460000000000004</v>
          </cell>
        </row>
        <row r="21">
          <cell r="B21">
            <v>3.5900000000000001E-2</v>
          </cell>
          <cell r="C21">
            <v>6.3399999999999998E-2</v>
          </cell>
          <cell r="D21">
            <v>9.8100000000000007E-2</v>
          </cell>
          <cell r="E21">
            <v>0.13969999999999999</v>
          </cell>
          <cell r="F21">
            <v>0.18779999999999999</v>
          </cell>
          <cell r="G21">
            <v>0.2422</v>
          </cell>
          <cell r="H21">
            <v>0.30259999999999998</v>
          </cell>
          <cell r="I21">
            <v>0.36859999999999998</v>
          </cell>
          <cell r="J21">
            <v>0.43990000000000001</v>
          </cell>
          <cell r="K21">
            <v>0.51629999999999998</v>
          </cell>
          <cell r="L21">
            <v>0.59760000000000002</v>
          </cell>
          <cell r="M21">
            <v>0.68340000000000001</v>
          </cell>
          <cell r="N21">
            <v>0.77359999999999995</v>
          </cell>
          <cell r="O21">
            <v>0.8679</v>
          </cell>
          <cell r="P21">
            <v>0.96609999999999996</v>
          </cell>
          <cell r="Q21">
            <v>1.0680000000000001</v>
          </cell>
          <cell r="R21">
            <v>1.1734</v>
          </cell>
          <cell r="S21">
            <v>1.2822</v>
          </cell>
          <cell r="T21">
            <v>1.3940999999999999</v>
          </cell>
          <cell r="U21">
            <v>1.5091000000000001</v>
          </cell>
          <cell r="V21">
            <v>1.6269</v>
          </cell>
          <cell r="W21">
            <v>1.7474000000000001</v>
          </cell>
          <cell r="X21">
            <v>1.8705000000000001</v>
          </cell>
          <cell r="Y21">
            <v>1.996</v>
          </cell>
          <cell r="Z21">
            <v>2.1238999999999999</v>
          </cell>
          <cell r="AA21">
            <v>2.2538999999999998</v>
          </cell>
          <cell r="AB21">
            <v>2.3860999999999999</v>
          </cell>
          <cell r="AC21">
            <v>2.5202</v>
          </cell>
          <cell r="AD21">
            <v>2.6562000000000001</v>
          </cell>
          <cell r="AE21">
            <v>2.794</v>
          </cell>
          <cell r="AF21">
            <v>2.9333999999999998</v>
          </cell>
          <cell r="AG21">
            <v>3.0745</v>
          </cell>
          <cell r="AH21">
            <v>3.2172000000000001</v>
          </cell>
          <cell r="AI21">
            <v>3.3612000000000002</v>
          </cell>
          <cell r="AJ21">
            <v>3.5066999999999999</v>
          </cell>
          <cell r="AK21">
            <v>3.6535000000000002</v>
          </cell>
          <cell r="AL21">
            <v>3.8014999999999999</v>
          </cell>
          <cell r="AM21">
            <v>3.9506999999999999</v>
          </cell>
          <cell r="AN21">
            <v>4.1010999999999997</v>
          </cell>
          <cell r="AO21">
            <v>4.2525000000000004</v>
          </cell>
          <cell r="AP21">
            <v>4.4048999999999996</v>
          </cell>
          <cell r="AQ21">
            <v>4.5583</v>
          </cell>
          <cell r="AR21">
            <v>4.7126999999999999</v>
          </cell>
          <cell r="AS21">
            <v>4.8678999999999997</v>
          </cell>
          <cell r="AT21">
            <v>5.024</v>
          </cell>
          <cell r="AU21">
            <v>5.1809000000000003</v>
          </cell>
          <cell r="AV21">
            <v>5.3384999999999998</v>
          </cell>
          <cell r="AW21">
            <v>5.4969000000000001</v>
          </cell>
        </row>
        <row r="22">
          <cell r="B22">
            <v>3.7400000000000003E-2</v>
          </cell>
          <cell r="C22">
            <v>6.6100000000000006E-2</v>
          </cell>
          <cell r="D22">
            <v>0.1023</v>
          </cell>
          <cell r="E22">
            <v>0.14580000000000001</v>
          </cell>
          <cell r="F22">
            <v>0.1961</v>
          </cell>
          <cell r="G22">
            <v>0.253</v>
          </cell>
          <cell r="H22">
            <v>0.31609999999999999</v>
          </cell>
          <cell r="I22">
            <v>0.38519999999999999</v>
          </cell>
          <cell r="J22">
            <v>0.45979999999999999</v>
          </cell>
          <cell r="K22">
            <v>0.53979999999999995</v>
          </cell>
          <cell r="L22">
            <v>0.62490000000000001</v>
          </cell>
          <cell r="M22">
            <v>0.71479999999999999</v>
          </cell>
          <cell r="N22">
            <v>0.80920000000000003</v>
          </cell>
          <cell r="O22">
            <v>0.90800000000000003</v>
          </cell>
          <cell r="P22">
            <v>1.0108999999999999</v>
          </cell>
          <cell r="Q22">
            <v>1.1176999999999999</v>
          </cell>
          <cell r="R22">
            <v>1.2282</v>
          </cell>
          <cell r="S22">
            <v>1.3422000000000001</v>
          </cell>
          <cell r="T22">
            <v>1.4596</v>
          </cell>
          <cell r="U22">
            <v>1.5801000000000001</v>
          </cell>
          <cell r="V22">
            <v>1.7036</v>
          </cell>
          <cell r="W22">
            <v>1.8299000000000001</v>
          </cell>
          <cell r="X22">
            <v>1.9589000000000001</v>
          </cell>
          <cell r="Y22">
            <v>2.0905</v>
          </cell>
          <cell r="Z22">
            <v>2.2244999999999999</v>
          </cell>
          <cell r="AA22">
            <v>2.3607999999999998</v>
          </cell>
          <cell r="AB22">
            <v>2.4992999999999999</v>
          </cell>
          <cell r="AC22">
            <v>2.6398000000000001</v>
          </cell>
          <cell r="AD22">
            <v>2.7823000000000002</v>
          </cell>
          <cell r="AE22">
            <v>2.9266000000000001</v>
          </cell>
          <cell r="AF22">
            <v>3.0727000000000002</v>
          </cell>
          <cell r="AG22">
            <v>3.2204000000000002</v>
          </cell>
          <cell r="AH22">
            <v>3.3696999999999999</v>
          </cell>
          <cell r="AI22">
            <v>3.5205000000000002</v>
          </cell>
          <cell r="AJ22">
            <v>3.6726999999999999</v>
          </cell>
          <cell r="AK22">
            <v>3.8262999999999998</v>
          </cell>
          <cell r="AL22">
            <v>3.9811000000000001</v>
          </cell>
          <cell r="AM22">
            <v>4.1371000000000002</v>
          </cell>
          <cell r="AN22">
            <v>4.2942</v>
          </cell>
          <cell r="AO22">
            <v>4.4523999999999999</v>
          </cell>
          <cell r="AP22">
            <v>4.6116000000000001</v>
          </cell>
          <cell r="AQ22">
            <v>4.7717999999999998</v>
          </cell>
          <cell r="AR22">
            <v>4.9329000000000001</v>
          </cell>
          <cell r="AS22">
            <v>5.0948000000000002</v>
          </cell>
          <cell r="AT22">
            <v>5.2576000000000001</v>
          </cell>
          <cell r="AU22">
            <v>5.4211</v>
          </cell>
          <cell r="AV22">
            <v>5.5853999999999999</v>
          </cell>
          <cell r="AW22">
            <v>5.7503000000000002</v>
          </cell>
        </row>
        <row r="23">
          <cell r="B23">
            <v>3.9E-2</v>
          </cell>
          <cell r="C23">
            <v>6.88E-2</v>
          </cell>
          <cell r="D23">
            <v>0.1066</v>
          </cell>
          <cell r="E23">
            <v>0.15190000000000001</v>
          </cell>
          <cell r="F23">
            <v>0.2044</v>
          </cell>
          <cell r="G23">
            <v>0.26379999999999998</v>
          </cell>
          <cell r="H23">
            <v>0.32969999999999999</v>
          </cell>
          <cell r="I23">
            <v>0.40179999999999999</v>
          </cell>
          <cell r="J23">
            <v>0.47970000000000002</v>
          </cell>
          <cell r="K23">
            <v>0.56330000000000002</v>
          </cell>
          <cell r="L23">
            <v>0.6522</v>
          </cell>
          <cell r="M23">
            <v>0.74619999999999997</v>
          </cell>
          <cell r="N23">
            <v>0.84489999999999998</v>
          </cell>
          <cell r="O23">
            <v>0.94820000000000004</v>
          </cell>
          <cell r="P23">
            <v>1.0558000000000001</v>
          </cell>
          <cell r="Q23">
            <v>1.1675</v>
          </cell>
          <cell r="R23">
            <v>1.2830999999999999</v>
          </cell>
          <cell r="S23">
            <v>1.4024000000000001</v>
          </cell>
          <cell r="T23">
            <v>1.5251999999999999</v>
          </cell>
          <cell r="U23">
            <v>1.6513</v>
          </cell>
          <cell r="V23">
            <v>1.7805</v>
          </cell>
          <cell r="W23">
            <v>1.9127000000000001</v>
          </cell>
          <cell r="X23">
            <v>2.0476999999999999</v>
          </cell>
          <cell r="Y23">
            <v>2.1854</v>
          </cell>
          <cell r="Z23">
            <v>2.3254999999999999</v>
          </cell>
          <cell r="AA23">
            <v>2.4681000000000002</v>
          </cell>
          <cell r="AB23">
            <v>2.613</v>
          </cell>
          <cell r="AC23">
            <v>2.76</v>
          </cell>
          <cell r="AD23">
            <v>2.9089999999999998</v>
          </cell>
          <cell r="AE23">
            <v>3.0598999999999998</v>
          </cell>
          <cell r="AF23">
            <v>3.2126999999999999</v>
          </cell>
          <cell r="AG23">
            <v>3.3671000000000002</v>
          </cell>
          <cell r="AH23">
            <v>3.5232000000000001</v>
          </cell>
          <cell r="AI23">
            <v>3.6808000000000001</v>
          </cell>
          <cell r="AJ23">
            <v>3.8397999999999999</v>
          </cell>
          <cell r="AK23">
            <v>4.0002000000000004</v>
          </cell>
          <cell r="AL23">
            <v>4.1619000000000002</v>
          </cell>
          <cell r="AM23">
            <v>4.3247</v>
          </cell>
          <cell r="AN23">
            <v>4.4886999999999997</v>
          </cell>
          <cell r="AO23">
            <v>4.6538000000000004</v>
          </cell>
          <cell r="AP23">
            <v>4.8198999999999996</v>
          </cell>
          <cell r="AQ23">
            <v>4.9870000000000001</v>
          </cell>
          <cell r="AR23">
            <v>5.1548999999999996</v>
          </cell>
          <cell r="AS23">
            <v>5.3236999999999997</v>
          </cell>
          <cell r="AT23">
            <v>5.4932999999999996</v>
          </cell>
          <cell r="AU23">
            <v>5.6635999999999997</v>
          </cell>
          <cell r="AV23">
            <v>5.8346</v>
          </cell>
          <cell r="AW23">
            <v>6.0061999999999998</v>
          </cell>
        </row>
        <row r="24">
          <cell r="B24">
            <v>4.0500000000000001E-2</v>
          </cell>
          <cell r="C24">
            <v>7.1599999999999997E-2</v>
          </cell>
          <cell r="D24">
            <v>0.1109</v>
          </cell>
          <cell r="E24">
            <v>0.15809999999999999</v>
          </cell>
          <cell r="F24">
            <v>0.2127</v>
          </cell>
          <cell r="G24">
            <v>0.27460000000000001</v>
          </cell>
          <cell r="H24">
            <v>0.34320000000000001</v>
          </cell>
          <cell r="I24">
            <v>0.41839999999999999</v>
          </cell>
          <cell r="J24">
            <v>0.49969999999999998</v>
          </cell>
          <cell r="K24">
            <v>0.58679999999999999</v>
          </cell>
          <cell r="L24">
            <v>0.67959999999999998</v>
          </cell>
          <cell r="M24">
            <v>0.77759999999999996</v>
          </cell>
          <cell r="N24">
            <v>0.88070000000000004</v>
          </cell>
          <cell r="O24">
            <v>0.98850000000000005</v>
          </cell>
          <cell r="P24">
            <v>1.1008</v>
          </cell>
          <cell r="Q24">
            <v>1.2175</v>
          </cell>
          <cell r="R24">
            <v>1.3382000000000001</v>
          </cell>
          <cell r="S24">
            <v>1.4626999999999999</v>
          </cell>
          <cell r="T24">
            <v>1.5909</v>
          </cell>
          <cell r="U24">
            <v>1.7225999999999999</v>
          </cell>
          <cell r="V24">
            <v>1.8575999999999999</v>
          </cell>
          <cell r="W24">
            <v>1.9957</v>
          </cell>
          <cell r="X24">
            <v>2.1366999999999998</v>
          </cell>
          <cell r="Y24">
            <v>2.2805</v>
          </cell>
          <cell r="Z24">
            <v>2.427</v>
          </cell>
          <cell r="AA24">
            <v>2.5758999999999999</v>
          </cell>
          <cell r="AB24">
            <v>2.7271999999999998</v>
          </cell>
          <cell r="AC24">
            <v>2.8807</v>
          </cell>
          <cell r="AD24">
            <v>3.0363000000000002</v>
          </cell>
          <cell r="AE24">
            <v>3.1939000000000002</v>
          </cell>
          <cell r="AF24">
            <v>3.3534000000000002</v>
          </cell>
          <cell r="AG24">
            <v>3.5146000000000002</v>
          </cell>
          <cell r="AH24">
            <v>3.6775000000000002</v>
          </cell>
          <cell r="AI24">
            <v>3.8418999999999999</v>
          </cell>
          <cell r="AJ24">
            <v>4.0077999999999996</v>
          </cell>
          <cell r="AK24">
            <v>4.1752000000000002</v>
          </cell>
          <cell r="AL24">
            <v>4.3437999999999999</v>
          </cell>
          <cell r="AM24">
            <v>4.5136000000000003</v>
          </cell>
          <cell r="AN24">
            <v>4.6845999999999997</v>
          </cell>
          <cell r="AO24">
            <v>4.8567</v>
          </cell>
          <cell r="AP24">
            <v>5.0297000000000001</v>
          </cell>
          <cell r="AQ24">
            <v>5.2037000000000004</v>
          </cell>
          <cell r="AR24">
            <v>5.3785999999999996</v>
          </cell>
          <cell r="AS24">
            <v>5.5542999999999996</v>
          </cell>
          <cell r="AT24">
            <v>5.7308000000000003</v>
          </cell>
          <cell r="AU24">
            <v>5.9080000000000004</v>
          </cell>
          <cell r="AV24">
            <v>6.0857999999999999</v>
          </cell>
          <cell r="AW24">
            <v>6.2643000000000004</v>
          </cell>
        </row>
        <row r="25">
          <cell r="B25">
            <v>4.2099999999999999E-2</v>
          </cell>
          <cell r="C25">
            <v>7.4300000000000005E-2</v>
          </cell>
          <cell r="D25">
            <v>0.1152</v>
          </cell>
          <cell r="E25">
            <v>0.16420000000000001</v>
          </cell>
          <cell r="F25">
            <v>0.22109999999999999</v>
          </cell>
          <cell r="G25">
            <v>0.28539999999999999</v>
          </cell>
          <cell r="H25">
            <v>0.35680000000000001</v>
          </cell>
          <cell r="I25">
            <v>0.435</v>
          </cell>
          <cell r="J25">
            <v>0.51959999999999995</v>
          </cell>
          <cell r="K25">
            <v>0.61040000000000005</v>
          </cell>
          <cell r="L25">
            <v>0.70699999999999996</v>
          </cell>
          <cell r="M25">
            <v>0.80910000000000004</v>
          </cell>
          <cell r="N25">
            <v>0.91649999999999998</v>
          </cell>
          <cell r="O25">
            <v>1.0287999999999999</v>
          </cell>
          <cell r="P25">
            <v>1.1458999999999999</v>
          </cell>
          <cell r="Q25">
            <v>1.2675000000000001</v>
          </cell>
          <cell r="R25">
            <v>1.3933</v>
          </cell>
          <cell r="S25">
            <v>1.5232000000000001</v>
          </cell>
          <cell r="T25">
            <v>1.6569</v>
          </cell>
          <cell r="U25">
            <v>1.7942</v>
          </cell>
          <cell r="V25">
            <v>1.9349000000000001</v>
          </cell>
          <cell r="W25">
            <v>2.0789</v>
          </cell>
          <cell r="X25">
            <v>2.226</v>
          </cell>
          <cell r="Y25">
            <v>2.3759999999999999</v>
          </cell>
          <cell r="Z25">
            <v>2.5287000000000002</v>
          </cell>
          <cell r="AA25">
            <v>2.6840000000000002</v>
          </cell>
          <cell r="AB25">
            <v>2.8418000000000001</v>
          </cell>
          <cell r="AC25">
            <v>3.0019</v>
          </cell>
          <cell r="AD25">
            <v>3.1640999999999999</v>
          </cell>
          <cell r="AE25">
            <v>3.3283999999999998</v>
          </cell>
          <cell r="AF25">
            <v>3.4946999999999999</v>
          </cell>
          <cell r="AG25">
            <v>3.6627000000000001</v>
          </cell>
          <cell r="AH25">
            <v>3.8325</v>
          </cell>
          <cell r="AI25">
            <v>4.0038999999999998</v>
          </cell>
          <cell r="AJ25">
            <v>4.1768000000000001</v>
          </cell>
          <cell r="AK25">
            <v>4.3510999999999997</v>
          </cell>
          <cell r="AL25">
            <v>4.5266999999999999</v>
          </cell>
          <cell r="AM25">
            <v>4.7035999999999998</v>
          </cell>
          <cell r="AN25">
            <v>4.8815999999999997</v>
          </cell>
          <cell r="AO25">
            <v>5.0606999999999998</v>
          </cell>
          <cell r="AP25">
            <v>5.2408999999999999</v>
          </cell>
          <cell r="AQ25">
            <v>5.4218999999999999</v>
          </cell>
          <cell r="AR25">
            <v>5.6039000000000003</v>
          </cell>
          <cell r="AS25">
            <v>5.7866</v>
          </cell>
          <cell r="AT25">
            <v>5.9701000000000004</v>
          </cell>
          <cell r="AU25">
            <v>6.1542000000000003</v>
          </cell>
          <cell r="AV25">
            <v>6.3390000000000004</v>
          </cell>
          <cell r="AW25">
            <v>6.5244</v>
          </cell>
        </row>
        <row r="26">
          <cell r="B26">
            <v>4.36E-2</v>
          </cell>
          <cell r="C26">
            <v>7.7100000000000002E-2</v>
          </cell>
          <cell r="D26">
            <v>0.11940000000000001</v>
          </cell>
          <cell r="E26">
            <v>0.17030000000000001</v>
          </cell>
          <cell r="F26">
            <v>0.22939999999999999</v>
          </cell>
          <cell r="G26">
            <v>0.29620000000000002</v>
          </cell>
          <cell r="H26">
            <v>0.37040000000000001</v>
          </cell>
          <cell r="I26">
            <v>0.4516</v>
          </cell>
          <cell r="J26">
            <v>0.53959999999999997</v>
          </cell>
          <cell r="K26">
            <v>0.63400000000000001</v>
          </cell>
          <cell r="L26">
            <v>0.73440000000000005</v>
          </cell>
          <cell r="M26">
            <v>0.84060000000000001</v>
          </cell>
          <cell r="N26">
            <v>0.95230000000000004</v>
          </cell>
          <cell r="O26">
            <v>1.0691999999999999</v>
          </cell>
          <cell r="P26">
            <v>1.1910000000000001</v>
          </cell>
          <cell r="Q26">
            <v>1.3176000000000001</v>
          </cell>
          <cell r="R26">
            <v>1.4486000000000001</v>
          </cell>
          <cell r="S26">
            <v>1.5838000000000001</v>
          </cell>
          <cell r="T26">
            <v>1.7229000000000001</v>
          </cell>
          <cell r="U26">
            <v>1.8658999999999999</v>
          </cell>
          <cell r="V26">
            <v>2.0125000000000002</v>
          </cell>
          <cell r="W26">
            <v>2.1623999999999999</v>
          </cell>
          <cell r="X26">
            <v>2.3155999999999999</v>
          </cell>
          <cell r="Y26">
            <v>2.4716999999999998</v>
          </cell>
          <cell r="Z26">
            <v>2.6307999999999998</v>
          </cell>
          <cell r="AA26">
            <v>2.7925</v>
          </cell>
          <cell r="AB26">
            <v>2.9567999999999999</v>
          </cell>
          <cell r="AC26">
            <v>3.1234999999999999</v>
          </cell>
          <cell r="AD26">
            <v>3.2924000000000002</v>
          </cell>
          <cell r="AE26">
            <v>3.4634999999999998</v>
          </cell>
          <cell r="AF26">
            <v>3.6366000000000001</v>
          </cell>
          <cell r="AG26">
            <v>3.8115000000000001</v>
          </cell>
          <cell r="AH26">
            <v>3.9883000000000002</v>
          </cell>
          <cell r="AI26">
            <v>4.1665999999999999</v>
          </cell>
          <cell r="AJ26">
            <v>4.3464999999999998</v>
          </cell>
          <cell r="AK26">
            <v>4.5278999999999998</v>
          </cell>
          <cell r="AL26">
            <v>4.7106000000000003</v>
          </cell>
          <cell r="AM26">
            <v>4.8945999999999996</v>
          </cell>
          <cell r="AN26">
            <v>5.0797999999999996</v>
          </cell>
          <cell r="AO26">
            <v>5.266</v>
          </cell>
          <cell r="AP26">
            <v>5.4532999999999996</v>
          </cell>
          <cell r="AQ26">
            <v>5.6414999999999997</v>
          </cell>
          <cell r="AR26">
            <v>5.8304999999999998</v>
          </cell>
          <cell r="AS26">
            <v>6.0204000000000004</v>
          </cell>
          <cell r="AT26">
            <v>6.2110000000000003</v>
          </cell>
          <cell r="AU26">
            <v>6.4021999999999997</v>
          </cell>
          <cell r="AV26">
            <v>6.5941000000000001</v>
          </cell>
          <cell r="AW26">
            <v>6.7865000000000002</v>
          </cell>
        </row>
        <row r="27">
          <cell r="B27">
            <v>4.5100000000000001E-2</v>
          </cell>
          <cell r="C27">
            <v>7.9799999999999996E-2</v>
          </cell>
          <cell r="D27">
            <v>0.1237</v>
          </cell>
          <cell r="E27">
            <v>0.17649999999999999</v>
          </cell>
          <cell r="F27">
            <v>0.23769999999999999</v>
          </cell>
          <cell r="G27">
            <v>0.307</v>
          </cell>
          <cell r="H27">
            <v>0.38400000000000001</v>
          </cell>
          <cell r="I27">
            <v>0.46829999999999999</v>
          </cell>
          <cell r="J27">
            <v>0.55959999999999999</v>
          </cell>
          <cell r="K27">
            <v>0.65759999999999996</v>
          </cell>
          <cell r="L27">
            <v>0.76190000000000002</v>
          </cell>
          <cell r="M27">
            <v>0.87219999999999998</v>
          </cell>
          <cell r="N27">
            <v>0.98819999999999997</v>
          </cell>
          <cell r="O27">
            <v>1.1095999999999999</v>
          </cell>
          <cell r="P27">
            <v>1.2363</v>
          </cell>
          <cell r="Q27">
            <v>1.3677999999999999</v>
          </cell>
          <cell r="R27">
            <v>1.5039</v>
          </cell>
          <cell r="S27">
            <v>1.6444000000000001</v>
          </cell>
          <cell r="T27">
            <v>1.7890999999999999</v>
          </cell>
          <cell r="U27">
            <v>1.9378</v>
          </cell>
          <cell r="V27">
            <v>2.0901999999999998</v>
          </cell>
          <cell r="W27">
            <v>2.2461000000000002</v>
          </cell>
          <cell r="X27">
            <v>2.4053</v>
          </cell>
          <cell r="Y27">
            <v>2.5678000000000001</v>
          </cell>
          <cell r="Z27">
            <v>2.7330999999999999</v>
          </cell>
          <cell r="AA27">
            <v>2.9013</v>
          </cell>
          <cell r="AB27">
            <v>3.0722</v>
          </cell>
          <cell r="AC27">
            <v>3.2454999999999998</v>
          </cell>
          <cell r="AD27">
            <v>3.4211999999999998</v>
          </cell>
          <cell r="AE27">
            <v>3.5991</v>
          </cell>
          <cell r="AF27">
            <v>3.7789999999999999</v>
          </cell>
          <cell r="AG27">
            <v>3.9609000000000001</v>
          </cell>
          <cell r="AH27">
            <v>4.1445999999999996</v>
          </cell>
          <cell r="AI27">
            <v>4.3300999999999998</v>
          </cell>
          <cell r="AJ27">
            <v>4.5171000000000001</v>
          </cell>
          <cell r="AK27">
            <v>4.7055999999999996</v>
          </cell>
          <cell r="AL27">
            <v>4.8954000000000004</v>
          </cell>
          <cell r="AM27">
            <v>5.0865999999999998</v>
          </cell>
          <cell r="AN27">
            <v>5.2789000000000001</v>
          </cell>
          <cell r="AO27">
            <v>5.4724000000000004</v>
          </cell>
          <cell r="AP27">
            <v>5.6669</v>
          </cell>
          <cell r="AQ27">
            <v>5.8623000000000003</v>
          </cell>
          <cell r="AR27">
            <v>6.0585000000000004</v>
          </cell>
          <cell r="AS27">
            <v>6.2556000000000003</v>
          </cell>
          <cell r="AT27">
            <v>6.4534000000000002</v>
          </cell>
          <cell r="AU27">
            <v>6.6517999999999997</v>
          </cell>
          <cell r="AV27">
            <v>6.8507999999999996</v>
          </cell>
          <cell r="AW27">
            <v>7.0503</v>
          </cell>
        </row>
        <row r="28">
          <cell r="B28">
            <v>4.6699999999999998E-2</v>
          </cell>
          <cell r="C28">
            <v>8.2600000000000007E-2</v>
          </cell>
          <cell r="D28">
            <v>0.128</v>
          </cell>
          <cell r="E28">
            <v>0.18260000000000001</v>
          </cell>
          <cell r="F28">
            <v>0.246</v>
          </cell>
          <cell r="G28">
            <v>0.31780000000000003</v>
          </cell>
          <cell r="H28">
            <v>0.39750000000000002</v>
          </cell>
          <cell r="I28">
            <v>0.4849</v>
          </cell>
          <cell r="J28">
            <v>0.5796</v>
          </cell>
          <cell r="K28">
            <v>0.68120000000000003</v>
          </cell>
          <cell r="L28">
            <v>0.7893</v>
          </cell>
          <cell r="M28">
            <v>0.90369999999999995</v>
          </cell>
          <cell r="N28">
            <v>1.0241</v>
          </cell>
          <cell r="O28">
            <v>1.1500999999999999</v>
          </cell>
          <cell r="P28">
            <v>1.2815000000000001</v>
          </cell>
          <cell r="Q28">
            <v>1.4179999999999999</v>
          </cell>
          <cell r="R28">
            <v>1.5592999999999999</v>
          </cell>
          <cell r="S28">
            <v>1.7052</v>
          </cell>
          <cell r="T28">
            <v>1.8554999999999999</v>
          </cell>
          <cell r="U28">
            <v>2.0097999999999998</v>
          </cell>
          <cell r="V28">
            <v>2.1680000000000001</v>
          </cell>
          <cell r="W28">
            <v>2.3298999999999999</v>
          </cell>
          <cell r="X28">
            <v>2.4952999999999999</v>
          </cell>
          <cell r="Y28">
            <v>2.6640000000000001</v>
          </cell>
          <cell r="Z28">
            <v>2.8357999999999999</v>
          </cell>
          <cell r="AA28">
            <v>3.0104000000000002</v>
          </cell>
          <cell r="AB28">
            <v>3.1879</v>
          </cell>
          <cell r="AC28">
            <v>3.3679000000000001</v>
          </cell>
          <cell r="AD28">
            <v>3.5503999999999998</v>
          </cell>
          <cell r="AE28">
            <v>3.7351000000000001</v>
          </cell>
          <cell r="AF28">
            <v>3.9220000000000002</v>
          </cell>
          <cell r="AG28">
            <v>4.1109</v>
          </cell>
          <cell r="AH28">
            <v>4.3015999999999996</v>
          </cell>
          <cell r="AI28">
            <v>4.4941000000000004</v>
          </cell>
          <cell r="AJ28">
            <v>4.6882999999999999</v>
          </cell>
          <cell r="AK28">
            <v>4.8840000000000003</v>
          </cell>
          <cell r="AL28">
            <v>5.0810000000000004</v>
          </cell>
          <cell r="AM28">
            <v>5.2793999999999999</v>
          </cell>
          <cell r="AN28">
            <v>5.4790000000000001</v>
          </cell>
          <cell r="AO28">
            <v>5.6798000000000002</v>
          </cell>
          <cell r="AP28">
            <v>5.8815</v>
          </cell>
          <cell r="AQ28">
            <v>6.0842000000000001</v>
          </cell>
          <cell r="AR28">
            <v>6.2877999999999998</v>
          </cell>
          <cell r="AS28">
            <v>6.4920999999999998</v>
          </cell>
          <cell r="AT28">
            <v>6.6970999999999998</v>
          </cell>
          <cell r="AU28">
            <v>6.9028</v>
          </cell>
          <cell r="AV28">
            <v>7.109</v>
          </cell>
          <cell r="AW28">
            <v>7.3158000000000003</v>
          </cell>
        </row>
        <row r="29">
          <cell r="B29">
            <v>4.82E-2</v>
          </cell>
          <cell r="C29">
            <v>8.5300000000000001E-2</v>
          </cell>
          <cell r="D29">
            <v>0.1323</v>
          </cell>
          <cell r="E29">
            <v>0.1888</v>
          </cell>
          <cell r="F29">
            <v>0.25430000000000003</v>
          </cell>
          <cell r="G29">
            <v>0.3286</v>
          </cell>
          <cell r="H29">
            <v>0.41110000000000002</v>
          </cell>
          <cell r="I29">
            <v>0.50160000000000005</v>
          </cell>
          <cell r="J29">
            <v>0.59960000000000002</v>
          </cell>
          <cell r="K29">
            <v>0.70479999999999998</v>
          </cell>
          <cell r="L29">
            <v>0.81679999999999997</v>
          </cell>
          <cell r="M29">
            <v>0.93530000000000002</v>
          </cell>
          <cell r="N29">
            <v>1.0601</v>
          </cell>
          <cell r="O29">
            <v>1.1907000000000001</v>
          </cell>
          <cell r="P29">
            <v>1.3268</v>
          </cell>
          <cell r="Q29">
            <v>1.4682999999999999</v>
          </cell>
          <cell r="R29">
            <v>1.6148</v>
          </cell>
          <cell r="S29">
            <v>1.7661</v>
          </cell>
          <cell r="T29">
            <v>1.9218999999999999</v>
          </cell>
          <cell r="U29">
            <v>2.0819000000000001</v>
          </cell>
          <cell r="V29">
            <v>2.246</v>
          </cell>
          <cell r="W29">
            <v>2.4140000000000001</v>
          </cell>
          <cell r="X29">
            <v>2.5855000000000001</v>
          </cell>
          <cell r="Y29">
            <v>2.7605</v>
          </cell>
          <cell r="Z29">
            <v>2.9386000000000001</v>
          </cell>
          <cell r="AA29">
            <v>3.1198000000000001</v>
          </cell>
          <cell r="AB29">
            <v>3.3039000000000001</v>
          </cell>
          <cell r="AC29">
            <v>3.4906000000000001</v>
          </cell>
          <cell r="AD29">
            <v>3.6798999999999999</v>
          </cell>
          <cell r="AE29">
            <v>3.8715000000000002</v>
          </cell>
          <cell r="AF29">
            <v>4.0654000000000003</v>
          </cell>
          <cell r="AG29">
            <v>4.2613000000000003</v>
          </cell>
          <cell r="AH29">
            <v>4.4592000000000001</v>
          </cell>
          <cell r="AI29">
            <v>4.6588000000000003</v>
          </cell>
          <cell r="AJ29">
            <v>4.8601999999999999</v>
          </cell>
          <cell r="AK29">
            <v>5.0631000000000004</v>
          </cell>
          <cell r="AL29">
            <v>5.2674000000000003</v>
          </cell>
          <cell r="AM29">
            <v>5.4730999999999996</v>
          </cell>
          <cell r="AN29">
            <v>5.68</v>
          </cell>
          <cell r="AO29">
            <v>5.8880999999999997</v>
          </cell>
          <cell r="AP29">
            <v>6.0972</v>
          </cell>
          <cell r="AQ29">
            <v>6.3071999999999999</v>
          </cell>
          <cell r="AR29">
            <v>6.5180999999999996</v>
          </cell>
          <cell r="AS29">
            <v>6.7298</v>
          </cell>
          <cell r="AT29">
            <v>6.9421999999999997</v>
          </cell>
          <cell r="AU29">
            <v>7.1551999999999998</v>
          </cell>
          <cell r="AV29">
            <v>7.3686999999999996</v>
          </cell>
          <cell r="AW29">
            <v>7.5827999999999998</v>
          </cell>
        </row>
        <row r="30">
          <cell r="B30">
            <v>4.9799999999999997E-2</v>
          </cell>
          <cell r="C30">
            <v>8.7999999999999995E-2</v>
          </cell>
          <cell r="D30">
            <v>0.1366</v>
          </cell>
          <cell r="E30">
            <v>0.19489999999999999</v>
          </cell>
          <cell r="F30">
            <v>0.2626</v>
          </cell>
          <cell r="G30">
            <v>0.33939999999999998</v>
          </cell>
          <cell r="H30">
            <v>0.42470000000000002</v>
          </cell>
          <cell r="I30">
            <v>0.51829999999999998</v>
          </cell>
          <cell r="J30">
            <v>0.61960000000000004</v>
          </cell>
          <cell r="K30">
            <v>0.72840000000000005</v>
          </cell>
          <cell r="L30">
            <v>0.84430000000000005</v>
          </cell>
          <cell r="M30">
            <v>0.96699999999999997</v>
          </cell>
          <cell r="N30">
            <v>1.0960000000000001</v>
          </cell>
          <cell r="O30">
            <v>1.2312000000000001</v>
          </cell>
          <cell r="P30">
            <v>1.3722000000000001</v>
          </cell>
          <cell r="Q30">
            <v>1.5186999999999999</v>
          </cell>
          <cell r="R30">
            <v>1.6704000000000001</v>
          </cell>
          <cell r="S30">
            <v>1.827</v>
          </cell>
          <cell r="T30">
            <v>1.9883999999999999</v>
          </cell>
          <cell r="U30">
            <v>2.1541999999999999</v>
          </cell>
          <cell r="V30">
            <v>2.3241999999999998</v>
          </cell>
          <cell r="W30">
            <v>2.4982000000000002</v>
          </cell>
          <cell r="X30">
            <v>2.6758999999999999</v>
          </cell>
          <cell r="Y30">
            <v>2.8571</v>
          </cell>
          <cell r="Z30">
            <v>3.0417000000000001</v>
          </cell>
          <cell r="AA30">
            <v>3.2294999999999998</v>
          </cell>
          <cell r="AB30">
            <v>3.4201999999999999</v>
          </cell>
          <cell r="AC30">
            <v>3.6137000000000001</v>
          </cell>
          <cell r="AD30">
            <v>3.8098000000000001</v>
          </cell>
          <cell r="AE30">
            <v>4.0084</v>
          </cell>
          <cell r="AF30">
            <v>4.2092000000000001</v>
          </cell>
          <cell r="AG30">
            <v>4.4122000000000003</v>
          </cell>
          <cell r="AH30">
            <v>4.6172000000000004</v>
          </cell>
          <cell r="AI30">
            <v>4.8240999999999996</v>
          </cell>
          <cell r="AJ30">
            <v>5.0326000000000004</v>
          </cell>
          <cell r="AK30">
            <v>5.2427999999999999</v>
          </cell>
          <cell r="AL30">
            <v>5.4545000000000003</v>
          </cell>
          <cell r="AM30">
            <v>5.6676000000000002</v>
          </cell>
          <cell r="AN30">
            <v>5.8818999999999999</v>
          </cell>
          <cell r="AO30">
            <v>6.0972999999999997</v>
          </cell>
          <cell r="AP30">
            <v>6.3137999999999996</v>
          </cell>
          <cell r="AQ30">
            <v>6.5312999999999999</v>
          </cell>
          <cell r="AR30">
            <v>6.7496</v>
          </cell>
          <cell r="AS30">
            <v>6.9687000000000001</v>
          </cell>
          <cell r="AT30">
            <v>7.1885000000000003</v>
          </cell>
          <cell r="AU30">
            <v>7.4089</v>
          </cell>
          <cell r="AV30">
            <v>7.6298000000000004</v>
          </cell>
          <cell r="AW30">
            <v>7.8512000000000004</v>
          </cell>
        </row>
        <row r="31">
          <cell r="B31">
            <v>5.1299999999999998E-2</v>
          </cell>
          <cell r="C31">
            <v>9.0800000000000006E-2</v>
          </cell>
          <cell r="D31">
            <v>0.14080000000000001</v>
          </cell>
          <cell r="E31">
            <v>0.20100000000000001</v>
          </cell>
          <cell r="F31">
            <v>0.27100000000000002</v>
          </cell>
          <cell r="G31">
            <v>0.35020000000000001</v>
          </cell>
          <cell r="H31">
            <v>0.43830000000000002</v>
          </cell>
          <cell r="I31">
            <v>0.53490000000000004</v>
          </cell>
          <cell r="J31">
            <v>0.63959999999999995</v>
          </cell>
          <cell r="K31">
            <v>0.75209999999999999</v>
          </cell>
          <cell r="L31">
            <v>0.87180000000000002</v>
          </cell>
          <cell r="M31">
            <v>0.99860000000000004</v>
          </cell>
          <cell r="N31">
            <v>1.1321000000000001</v>
          </cell>
          <cell r="O31">
            <v>1.2718</v>
          </cell>
          <cell r="P31">
            <v>1.4176</v>
          </cell>
          <cell r="Q31">
            <v>1.5690999999999999</v>
          </cell>
          <cell r="R31">
            <v>1.726</v>
          </cell>
          <cell r="S31">
            <v>1.8880999999999999</v>
          </cell>
          <cell r="T31">
            <v>2.0550000000000002</v>
          </cell>
          <cell r="U31">
            <v>2.2265999999999999</v>
          </cell>
          <cell r="V31">
            <v>2.4024999999999999</v>
          </cell>
          <cell r="W31">
            <v>2.5825</v>
          </cell>
          <cell r="X31">
            <v>2.7664</v>
          </cell>
          <cell r="Y31">
            <v>2.9540000000000002</v>
          </cell>
          <cell r="Z31">
            <v>3.1450999999999998</v>
          </cell>
          <cell r="AA31">
            <v>3.3393999999999999</v>
          </cell>
          <cell r="AB31">
            <v>3.5367999999999999</v>
          </cell>
          <cell r="AC31">
            <v>3.7370999999999999</v>
          </cell>
          <cell r="AD31">
            <v>3.9401000000000002</v>
          </cell>
          <cell r="AE31">
            <v>4.1456</v>
          </cell>
          <cell r="AF31">
            <v>4.3535000000000004</v>
          </cell>
          <cell r="AG31">
            <v>4.5636000000000001</v>
          </cell>
          <cell r="AH31">
            <v>4.7756999999999996</v>
          </cell>
          <cell r="AI31">
            <v>4.9897999999999998</v>
          </cell>
          <cell r="AJ31">
            <v>5.2057000000000002</v>
          </cell>
          <cell r="AK31">
            <v>5.4231999999999996</v>
          </cell>
          <cell r="AL31">
            <v>5.6422999999999996</v>
          </cell>
          <cell r="AM31">
            <v>5.8627000000000002</v>
          </cell>
          <cell r="AN31">
            <v>6.0843999999999996</v>
          </cell>
          <cell r="AO31">
            <v>6.3072999999999997</v>
          </cell>
          <cell r="AP31">
            <v>6.5312999999999999</v>
          </cell>
          <cell r="AQ31">
            <v>6.7563000000000004</v>
          </cell>
          <cell r="AR31">
            <v>6.9821</v>
          </cell>
          <cell r="AS31">
            <v>7.2085999999999997</v>
          </cell>
          <cell r="AT31">
            <v>7.4359000000000002</v>
          </cell>
          <cell r="AU31">
            <v>7.6638000000000002</v>
          </cell>
          <cell r="AV31">
            <v>7.8921999999999999</v>
          </cell>
          <cell r="AW31">
            <v>8.1210000000000004</v>
          </cell>
        </row>
        <row r="32">
          <cell r="B32">
            <v>5.28E-2</v>
          </cell>
          <cell r="C32">
            <v>9.35E-2</v>
          </cell>
          <cell r="D32">
            <v>0.14510000000000001</v>
          </cell>
          <cell r="E32">
            <v>0.2072</v>
          </cell>
          <cell r="F32">
            <v>0.27929999999999999</v>
          </cell>
          <cell r="G32">
            <v>0.36099999999999999</v>
          </cell>
          <cell r="H32">
            <v>0.45190000000000002</v>
          </cell>
          <cell r="I32">
            <v>0.55159999999999998</v>
          </cell>
          <cell r="J32">
            <v>0.65969999999999995</v>
          </cell>
          <cell r="K32">
            <v>0.77569999999999995</v>
          </cell>
          <cell r="L32">
            <v>0.89939999999999998</v>
          </cell>
          <cell r="M32">
            <v>1.0303</v>
          </cell>
          <cell r="N32">
            <v>1.1680999999999999</v>
          </cell>
          <cell r="O32">
            <v>1.3125</v>
          </cell>
          <cell r="P32">
            <v>1.4631000000000001</v>
          </cell>
          <cell r="Q32">
            <v>1.6195999999999999</v>
          </cell>
          <cell r="R32">
            <v>1.7817000000000001</v>
          </cell>
          <cell r="S32">
            <v>1.9492</v>
          </cell>
          <cell r="T32">
            <v>2.1217000000000001</v>
          </cell>
          <cell r="U32">
            <v>2.2989999999999999</v>
          </cell>
          <cell r="V32">
            <v>2.4807999999999999</v>
          </cell>
          <cell r="W32">
            <v>2.6669</v>
          </cell>
          <cell r="X32">
            <v>2.8571</v>
          </cell>
          <cell r="Y32">
            <v>3.0510000000000002</v>
          </cell>
          <cell r="Z32">
            <v>3.2486000000000002</v>
          </cell>
          <cell r="AA32">
            <v>3.4495</v>
          </cell>
          <cell r="AB32">
            <v>3.6536</v>
          </cell>
          <cell r="AC32">
            <v>3.8607</v>
          </cell>
          <cell r="AD32">
            <v>4.0705999999999998</v>
          </cell>
          <cell r="AE32">
            <v>4.2831000000000001</v>
          </cell>
          <cell r="AF32">
            <v>4.4981</v>
          </cell>
          <cell r="AG32">
            <v>4.7153</v>
          </cell>
          <cell r="AH32">
            <v>4.9347000000000003</v>
          </cell>
          <cell r="AI32">
            <v>5.1561000000000003</v>
          </cell>
          <cell r="AJ32">
            <v>5.3792999999999997</v>
          </cell>
          <cell r="AK32">
            <v>5.6041999999999996</v>
          </cell>
          <cell r="AL32">
            <v>5.8305999999999996</v>
          </cell>
          <cell r="AM32">
            <v>6.0585000000000004</v>
          </cell>
          <cell r="AN32">
            <v>6.2877000000000001</v>
          </cell>
          <cell r="AO32">
            <v>6.5182000000000002</v>
          </cell>
          <cell r="AP32">
            <v>6.7496</v>
          </cell>
          <cell r="AQ32">
            <v>6.9821</v>
          </cell>
          <cell r="AR32">
            <v>7.2154999999999996</v>
          </cell>
          <cell r="AS32">
            <v>7.4496000000000002</v>
          </cell>
          <cell r="AT32">
            <v>7.6844000000000001</v>
          </cell>
          <cell r="AU32">
            <v>7.9198000000000004</v>
          </cell>
          <cell r="AV32">
            <v>8.1556999999999995</v>
          </cell>
          <cell r="AW32">
            <v>8.3919999999999995</v>
          </cell>
        </row>
      </sheetData>
      <sheetData sheetId="4" refreshError="1"/>
      <sheetData sheetId="5" refreshError="1">
        <row r="2">
          <cell r="B2">
            <v>7.9000000000000008E-3</v>
          </cell>
          <cell r="C2">
            <v>1.3100000000000001E-2</v>
          </cell>
          <cell r="D2">
            <v>1.95E-2</v>
          </cell>
          <cell r="E2">
            <v>2.69E-2</v>
          </cell>
          <cell r="F2">
            <v>3.5299999999999998E-2</v>
          </cell>
          <cell r="G2">
            <v>4.4600000000000001E-2</v>
          </cell>
          <cell r="H2">
            <v>5.4899999999999997E-2</v>
          </cell>
          <cell r="I2">
            <v>6.6000000000000003E-2</v>
          </cell>
          <cell r="J2">
            <v>7.8100000000000003E-2</v>
          </cell>
          <cell r="K2">
            <v>9.11E-2</v>
          </cell>
          <cell r="L2">
            <v>0.105</v>
          </cell>
          <cell r="M2">
            <v>0.1198</v>
          </cell>
          <cell r="N2">
            <v>0.1356</v>
          </cell>
          <cell r="O2">
            <v>0.15229999999999999</v>
          </cell>
          <cell r="P2">
            <v>0.17</v>
          </cell>
          <cell r="Q2">
            <v>0.1888</v>
          </cell>
          <cell r="R2">
            <v>0.20849999999999999</v>
          </cell>
          <cell r="S2">
            <v>0.2293</v>
          </cell>
          <cell r="T2">
            <v>0.25130000000000002</v>
          </cell>
          <cell r="U2">
            <v>0.27429999999999999</v>
          </cell>
          <cell r="V2">
            <v>0.29859999999999998</v>
          </cell>
          <cell r="W2">
            <v>0.3241</v>
          </cell>
          <cell r="X2">
            <v>0.3508</v>
          </cell>
          <cell r="Y2">
            <v>0.37890000000000001</v>
          </cell>
          <cell r="Z2">
            <v>0.4083</v>
          </cell>
          <cell r="AA2">
            <v>0.43919999999999998</v>
          </cell>
          <cell r="AB2">
            <v>0.47149999999999997</v>
          </cell>
          <cell r="AC2">
            <v>0.50529999999999997</v>
          </cell>
          <cell r="AD2">
            <v>0.54079999999999995</v>
          </cell>
          <cell r="AE2">
            <v>0.57789999999999997</v>
          </cell>
          <cell r="AF2">
            <v>0.61670000000000003</v>
          </cell>
          <cell r="AG2">
            <v>0.6573</v>
          </cell>
          <cell r="AH2">
            <v>0.69979999999999998</v>
          </cell>
          <cell r="AI2">
            <v>0.74419999999999997</v>
          </cell>
          <cell r="AJ2">
            <v>0.79059999999999997</v>
          </cell>
          <cell r="AK2">
            <v>0.83919999999999995</v>
          </cell>
          <cell r="AL2">
            <v>0.88990000000000002</v>
          </cell>
          <cell r="AM2">
            <v>0.94279999999999997</v>
          </cell>
          <cell r="AN2">
            <v>0.99809999999999999</v>
          </cell>
          <cell r="AO2">
            <v>1.0559000000000001</v>
          </cell>
          <cell r="AP2">
            <v>1.1162000000000001</v>
          </cell>
          <cell r="AQ2">
            <v>1.1792</v>
          </cell>
          <cell r="AR2">
            <v>1.2448999999999999</v>
          </cell>
          <cell r="AS2">
            <v>1.3134999999999999</v>
          </cell>
          <cell r="AT2">
            <v>1.385</v>
          </cell>
          <cell r="AU2">
            <v>1.4597</v>
          </cell>
          <cell r="AV2">
            <v>1.5375000000000001</v>
          </cell>
          <cell r="AW2">
            <v>1.6187</v>
          </cell>
        </row>
        <row r="3">
          <cell r="B3">
            <v>9.5999999999999992E-3</v>
          </cell>
          <cell r="C3">
            <v>1.6E-2</v>
          </cell>
          <cell r="D3">
            <v>2.3699999999999999E-2</v>
          </cell>
          <cell r="E3">
            <v>3.27E-2</v>
          </cell>
          <cell r="F3">
            <v>4.2999999999999997E-2</v>
          </cell>
          <cell r="G3">
            <v>5.4300000000000001E-2</v>
          </cell>
          <cell r="H3">
            <v>6.6799999999999998E-2</v>
          </cell>
          <cell r="I3">
            <v>8.0399999999999999E-2</v>
          </cell>
          <cell r="J3">
            <v>9.5100000000000004E-2</v>
          </cell>
          <cell r="K3">
            <v>0.1108</v>
          </cell>
          <cell r="L3">
            <v>0.12759999999999999</v>
          </cell>
          <cell r="M3">
            <v>0.14549999999999999</v>
          </cell>
          <cell r="N3">
            <v>0.16439999999999999</v>
          </cell>
          <cell r="O3">
            <v>0.18429999999999999</v>
          </cell>
          <cell r="P3">
            <v>0.2054</v>
          </cell>
          <cell r="Q3">
            <v>0.2276</v>
          </cell>
          <cell r="R3">
            <v>0.25090000000000001</v>
          </cell>
          <cell r="S3">
            <v>0.27529999999999999</v>
          </cell>
          <cell r="T3">
            <v>0.3009</v>
          </cell>
          <cell r="U3">
            <v>0.32779999999999998</v>
          </cell>
          <cell r="V3">
            <v>0.35580000000000001</v>
          </cell>
          <cell r="W3">
            <v>0.3851</v>
          </cell>
          <cell r="X3">
            <v>0.41570000000000001</v>
          </cell>
          <cell r="Y3">
            <v>0.4476</v>
          </cell>
          <cell r="Z3">
            <v>0.48089999999999999</v>
          </cell>
          <cell r="AA3">
            <v>0.51570000000000005</v>
          </cell>
          <cell r="AB3">
            <v>0.55179999999999996</v>
          </cell>
          <cell r="AC3">
            <v>0.58950000000000002</v>
          </cell>
          <cell r="AD3">
            <v>0.62880000000000003</v>
          </cell>
          <cell r="AE3">
            <v>0.66959999999999997</v>
          </cell>
          <cell r="AF3">
            <v>0.71209999999999996</v>
          </cell>
          <cell r="AG3">
            <v>0.75629999999999997</v>
          </cell>
          <cell r="AH3">
            <v>0.80230000000000001</v>
          </cell>
          <cell r="AI3">
            <v>0.85009999999999997</v>
          </cell>
          <cell r="AJ3">
            <v>0.89980000000000004</v>
          </cell>
          <cell r="AK3">
            <v>0.95140000000000002</v>
          </cell>
          <cell r="AL3">
            <v>1.0051000000000001</v>
          </cell>
          <cell r="AM3">
            <v>1.0608</v>
          </cell>
          <cell r="AN3">
            <v>1.1187</v>
          </cell>
          <cell r="AO3">
            <v>1.1788000000000001</v>
          </cell>
          <cell r="AP3">
            <v>1.2413000000000001</v>
          </cell>
          <cell r="AQ3">
            <v>1.3061</v>
          </cell>
          <cell r="AR3">
            <v>1.3734</v>
          </cell>
          <cell r="AS3">
            <v>1.4432</v>
          </cell>
          <cell r="AT3">
            <v>1.5156000000000001</v>
          </cell>
          <cell r="AU3">
            <v>1.5908</v>
          </cell>
          <cell r="AV3">
            <v>1.6688000000000001</v>
          </cell>
          <cell r="AW3">
            <v>1.7497</v>
          </cell>
        </row>
        <row r="4">
          <cell r="B4">
            <v>1.12E-2</v>
          </cell>
          <cell r="C4">
            <v>1.8800000000000001E-2</v>
          </cell>
          <cell r="D4">
            <v>2.7900000000000001E-2</v>
          </cell>
          <cell r="E4">
            <v>3.8600000000000002E-2</v>
          </cell>
          <cell r="F4">
            <v>5.0700000000000002E-2</v>
          </cell>
          <cell r="G4">
            <v>6.4100000000000004E-2</v>
          </cell>
          <cell r="H4">
            <v>7.8899999999999998E-2</v>
          </cell>
          <cell r="I4">
            <v>9.5000000000000001E-2</v>
          </cell>
          <cell r="J4">
            <v>0.11219999999999999</v>
          </cell>
          <cell r="K4">
            <v>0.1308</v>
          </cell>
          <cell r="L4">
            <v>0.15049999999999999</v>
          </cell>
          <cell r="M4">
            <v>0.1714</v>
          </cell>
          <cell r="N4">
            <v>0.19359999999999999</v>
          </cell>
          <cell r="O4">
            <v>0.21690000000000001</v>
          </cell>
          <cell r="P4">
            <v>0.24149999999999999</v>
          </cell>
          <cell r="Q4">
            <v>0.26719999999999999</v>
          </cell>
          <cell r="R4">
            <v>0.29420000000000002</v>
          </cell>
          <cell r="S4">
            <v>0.32240000000000002</v>
          </cell>
          <cell r="T4">
            <v>0.35189999999999999</v>
          </cell>
          <cell r="U4">
            <v>0.3826</v>
          </cell>
          <cell r="V4">
            <v>0.41470000000000001</v>
          </cell>
          <cell r="W4">
            <v>0.44800000000000001</v>
          </cell>
          <cell r="X4">
            <v>0.48280000000000001</v>
          </cell>
          <cell r="Y4">
            <v>0.51880000000000004</v>
          </cell>
          <cell r="Z4">
            <v>0.55630000000000002</v>
          </cell>
          <cell r="AA4">
            <v>0.59519999999999995</v>
          </cell>
          <cell r="AB4">
            <v>0.63560000000000005</v>
          </cell>
          <cell r="AC4">
            <v>0.67759999999999998</v>
          </cell>
          <cell r="AD4">
            <v>0.72099999999999997</v>
          </cell>
          <cell r="AE4">
            <v>0.7661</v>
          </cell>
          <cell r="AF4">
            <v>0.81269999999999998</v>
          </cell>
          <cell r="AG4">
            <v>0.86109999999999998</v>
          </cell>
          <cell r="AH4">
            <v>0.91120000000000001</v>
          </cell>
          <cell r="AI4">
            <v>0.96299999999999997</v>
          </cell>
          <cell r="AJ4">
            <v>1.0165999999999999</v>
          </cell>
          <cell r="AK4">
            <v>1.0722</v>
          </cell>
          <cell r="AL4">
            <v>1.1295999999999999</v>
          </cell>
          <cell r="AM4">
            <v>1.1890000000000001</v>
          </cell>
          <cell r="AN4">
            <v>1.2504999999999999</v>
          </cell>
          <cell r="AO4">
            <v>1.3140000000000001</v>
          </cell>
          <cell r="AP4">
            <v>1.3796999999999999</v>
          </cell>
          <cell r="AQ4">
            <v>1.4477</v>
          </cell>
          <cell r="AR4">
            <v>1.5179</v>
          </cell>
          <cell r="AS4">
            <v>1.5904</v>
          </cell>
          <cell r="AT4">
            <v>1.6654</v>
          </cell>
          <cell r="AU4">
            <v>1.7427999999999999</v>
          </cell>
          <cell r="AV4">
            <v>1.8228</v>
          </cell>
          <cell r="AW4">
            <v>1.9055</v>
          </cell>
        </row>
        <row r="5">
          <cell r="B5">
            <v>1.29E-2</v>
          </cell>
          <cell r="C5">
            <v>2.1600000000000001E-2</v>
          </cell>
          <cell r="D5">
            <v>3.2199999999999999E-2</v>
          </cell>
          <cell r="E5">
            <v>4.4499999999999998E-2</v>
          </cell>
          <cell r="F5">
            <v>5.8400000000000001E-2</v>
          </cell>
          <cell r="G5">
            <v>7.3999999999999996E-2</v>
          </cell>
          <cell r="H5">
            <v>9.0999999999999998E-2</v>
          </cell>
          <cell r="I5">
            <v>0.1096</v>
          </cell>
          <cell r="J5">
            <v>0.1295</v>
          </cell>
          <cell r="K5">
            <v>0.15090000000000001</v>
          </cell>
          <cell r="L5">
            <v>0.1736</v>
          </cell>
          <cell r="M5">
            <v>0.19769999999999999</v>
          </cell>
          <cell r="N5">
            <v>0.22320000000000001</v>
          </cell>
          <cell r="O5">
            <v>0.24990000000000001</v>
          </cell>
          <cell r="P5">
            <v>0.27800000000000002</v>
          </cell>
          <cell r="Q5">
            <v>0.3075</v>
          </cell>
          <cell r="R5">
            <v>0.33829999999999999</v>
          </cell>
          <cell r="S5">
            <v>0.37040000000000001</v>
          </cell>
          <cell r="T5">
            <v>0.40389999999999998</v>
          </cell>
          <cell r="U5">
            <v>0.43869999999999998</v>
          </cell>
          <cell r="V5">
            <v>0.47489999999999999</v>
          </cell>
          <cell r="W5">
            <v>0.51249999999999996</v>
          </cell>
          <cell r="X5">
            <v>0.55159999999999998</v>
          </cell>
          <cell r="Y5">
            <v>0.59199999999999997</v>
          </cell>
          <cell r="Z5">
            <v>0.63390000000000002</v>
          </cell>
          <cell r="AA5">
            <v>0.67730000000000001</v>
          </cell>
          <cell r="AB5">
            <v>0.72219999999999995</v>
          </cell>
          <cell r="AC5">
            <v>0.76870000000000005</v>
          </cell>
          <cell r="AD5">
            <v>0.81669999999999998</v>
          </cell>
          <cell r="AE5">
            <v>0.86629999999999996</v>
          </cell>
          <cell r="AF5">
            <v>0.91749999999999998</v>
          </cell>
          <cell r="AG5">
            <v>0.97050000000000003</v>
          </cell>
          <cell r="AH5">
            <v>1.0250999999999999</v>
          </cell>
          <cell r="AI5">
            <v>1.0814999999999999</v>
          </cell>
          <cell r="AJ5">
            <v>1.1395999999999999</v>
          </cell>
          <cell r="AK5">
            <v>1.1996</v>
          </cell>
          <cell r="AL5">
            <v>1.2615000000000001</v>
          </cell>
          <cell r="AM5">
            <v>1.3252999999999999</v>
          </cell>
          <cell r="AN5">
            <v>1.391</v>
          </cell>
          <cell r="AO5">
            <v>1.4587000000000001</v>
          </cell>
          <cell r="AP5">
            <v>1.5286</v>
          </cell>
          <cell r="AQ5">
            <v>1.6005</v>
          </cell>
          <cell r="AR5">
            <v>1.6746000000000001</v>
          </cell>
          <cell r="AS5">
            <v>1.7508999999999999</v>
          </cell>
          <cell r="AT5">
            <v>1.8294999999999999</v>
          </cell>
          <cell r="AU5">
            <v>1.9104000000000001</v>
          </cell>
          <cell r="AV5">
            <v>1.9937</v>
          </cell>
          <cell r="AW5">
            <v>2.0794999999999999</v>
          </cell>
        </row>
        <row r="6">
          <cell r="B6">
            <v>1.46E-2</v>
          </cell>
          <cell r="C6">
            <v>2.4400000000000002E-2</v>
          </cell>
          <cell r="D6">
            <v>3.6400000000000002E-2</v>
          </cell>
          <cell r="E6">
            <v>5.04E-2</v>
          </cell>
          <cell r="F6">
            <v>6.6199999999999995E-2</v>
          </cell>
          <cell r="G6">
            <v>8.3799999999999999E-2</v>
          </cell>
          <cell r="H6">
            <v>0.1032</v>
          </cell>
          <cell r="I6">
            <v>0.1242</v>
          </cell>
          <cell r="J6">
            <v>0.1469</v>
          </cell>
          <cell r="K6">
            <v>0.1711</v>
          </cell>
          <cell r="L6">
            <v>0.19689999999999999</v>
          </cell>
          <cell r="M6">
            <v>0.22420000000000001</v>
          </cell>
          <cell r="N6">
            <v>0.253</v>
          </cell>
          <cell r="O6">
            <v>0.2833</v>
          </cell>
          <cell r="P6">
            <v>0.315</v>
          </cell>
          <cell r="Q6">
            <v>0.34820000000000001</v>
          </cell>
          <cell r="R6">
            <v>0.38290000000000002</v>
          </cell>
          <cell r="S6">
            <v>0.41909999999999997</v>
          </cell>
          <cell r="T6">
            <v>0.45660000000000001</v>
          </cell>
          <cell r="U6">
            <v>0.49569999999999997</v>
          </cell>
          <cell r="V6">
            <v>0.53620000000000001</v>
          </cell>
          <cell r="W6">
            <v>0.57820000000000005</v>
          </cell>
          <cell r="X6">
            <v>0.62170000000000003</v>
          </cell>
          <cell r="Y6">
            <v>0.66679999999999995</v>
          </cell>
          <cell r="Z6">
            <v>0.71330000000000005</v>
          </cell>
          <cell r="AA6">
            <v>0.76139999999999997</v>
          </cell>
          <cell r="AB6">
            <v>0.81100000000000005</v>
          </cell>
          <cell r="AC6">
            <v>0.86219999999999997</v>
          </cell>
          <cell r="AD6">
            <v>0.91510000000000002</v>
          </cell>
          <cell r="AE6">
            <v>0.96960000000000002</v>
          </cell>
          <cell r="AF6">
            <v>1.0257000000000001</v>
          </cell>
          <cell r="AG6">
            <v>1.0834999999999999</v>
          </cell>
          <cell r="AH6">
            <v>1.1431</v>
          </cell>
          <cell r="AI6">
            <v>1.2043999999999999</v>
          </cell>
          <cell r="AJ6">
            <v>1.2674000000000001</v>
          </cell>
          <cell r="AK6">
            <v>1.3323</v>
          </cell>
          <cell r="AL6">
            <v>1.3991</v>
          </cell>
          <cell r="AM6">
            <v>1.4677</v>
          </cell>
          <cell r="AN6">
            <v>1.5383</v>
          </cell>
          <cell r="AO6">
            <v>1.6108</v>
          </cell>
          <cell r="AP6">
            <v>1.6854</v>
          </cell>
          <cell r="AQ6">
            <v>1.762</v>
          </cell>
          <cell r="AR6">
            <v>1.8407</v>
          </cell>
          <cell r="AS6">
            <v>1.9215</v>
          </cell>
          <cell r="AT6">
            <v>2.0045999999999999</v>
          </cell>
          <cell r="AU6">
            <v>2.0897999999999999</v>
          </cell>
          <cell r="AV6">
            <v>2.1774</v>
          </cell>
          <cell r="AW6">
            <v>2.2673000000000001</v>
          </cell>
        </row>
        <row r="7">
          <cell r="B7">
            <v>1.6199999999999999E-2</v>
          </cell>
          <cell r="C7">
            <v>2.7199999999999998E-2</v>
          </cell>
          <cell r="D7">
            <v>4.0599999999999997E-2</v>
          </cell>
          <cell r="E7">
            <v>5.6300000000000003E-2</v>
          </cell>
          <cell r="F7">
            <v>7.3999999999999996E-2</v>
          </cell>
          <cell r="G7">
            <v>9.3700000000000006E-2</v>
          </cell>
          <cell r="H7">
            <v>0.1154</v>
          </cell>
          <cell r="I7">
            <v>0.13900000000000001</v>
          </cell>
          <cell r="J7">
            <v>0.1643</v>
          </cell>
          <cell r="K7">
            <v>0.1915</v>
          </cell>
          <cell r="L7">
            <v>0.2203</v>
          </cell>
          <cell r="M7">
            <v>0.25090000000000001</v>
          </cell>
          <cell r="N7">
            <v>0.28310000000000002</v>
          </cell>
          <cell r="O7">
            <v>0.31690000000000002</v>
          </cell>
          <cell r="P7">
            <v>0.3523</v>
          </cell>
          <cell r="Q7">
            <v>0.38940000000000002</v>
          </cell>
          <cell r="R7">
            <v>0.42799999999999999</v>
          </cell>
          <cell r="S7">
            <v>0.46829999999999999</v>
          </cell>
          <cell r="T7">
            <v>0.5101</v>
          </cell>
          <cell r="U7">
            <v>0.5534</v>
          </cell>
          <cell r="V7">
            <v>0.59840000000000004</v>
          </cell>
          <cell r="W7">
            <v>0.64490000000000003</v>
          </cell>
          <cell r="X7">
            <v>0.69299999999999995</v>
          </cell>
          <cell r="Y7">
            <v>0.74280000000000002</v>
          </cell>
          <cell r="Z7">
            <v>0.79410000000000003</v>
          </cell>
          <cell r="AA7">
            <v>0.84699999999999998</v>
          </cell>
          <cell r="AB7">
            <v>0.90159999999999996</v>
          </cell>
          <cell r="AC7">
            <v>0.95779999999999998</v>
          </cell>
          <cell r="AD7">
            <v>1.0157</v>
          </cell>
          <cell r="AE7">
            <v>1.0751999999999999</v>
          </cell>
          <cell r="AF7">
            <v>1.1365000000000001</v>
          </cell>
          <cell r="AG7">
            <v>1.1995</v>
          </cell>
          <cell r="AH7">
            <v>1.2642</v>
          </cell>
          <cell r="AI7">
            <v>1.3308</v>
          </cell>
          <cell r="AJ7">
            <v>1.3991</v>
          </cell>
          <cell r="AK7">
            <v>1.4692000000000001</v>
          </cell>
          <cell r="AL7">
            <v>1.5411999999999999</v>
          </cell>
          <cell r="AM7">
            <v>1.6151</v>
          </cell>
          <cell r="AN7">
            <v>1.6910000000000001</v>
          </cell>
          <cell r="AO7">
            <v>1.7686999999999999</v>
          </cell>
          <cell r="AP7">
            <v>1.8485</v>
          </cell>
          <cell r="AQ7">
            <v>1.9302999999999999</v>
          </cell>
          <cell r="AR7">
            <v>2.0141</v>
          </cell>
          <cell r="AS7">
            <v>2.1000999999999999</v>
          </cell>
          <cell r="AT7">
            <v>2.1882000000000001</v>
          </cell>
          <cell r="AU7">
            <v>2.2784</v>
          </cell>
          <cell r="AV7">
            <v>2.3708999999999998</v>
          </cell>
          <cell r="AW7">
            <v>2.4657</v>
          </cell>
        </row>
        <row r="8">
          <cell r="B8">
            <v>1.7899999999999999E-2</v>
          </cell>
          <cell r="C8">
            <v>3.0099999999999998E-2</v>
          </cell>
          <cell r="D8">
            <v>4.4900000000000002E-2</v>
          </cell>
          <cell r="E8">
            <v>6.2100000000000002E-2</v>
          </cell>
          <cell r="F8">
            <v>8.1799999999999998E-2</v>
          </cell>
          <cell r="G8">
            <v>0.1036</v>
          </cell>
          <cell r="H8">
            <v>0.12770000000000001</v>
          </cell>
          <cell r="I8">
            <v>0.1537</v>
          </cell>
          <cell r="J8">
            <v>0.18179999999999999</v>
          </cell>
          <cell r="K8">
            <v>0.21190000000000001</v>
          </cell>
          <cell r="L8">
            <v>0.24379999999999999</v>
          </cell>
          <cell r="M8">
            <v>0.2777</v>
          </cell>
          <cell r="N8">
            <v>0.31330000000000002</v>
          </cell>
          <cell r="O8">
            <v>0.35070000000000001</v>
          </cell>
          <cell r="P8">
            <v>0.38990000000000002</v>
          </cell>
          <cell r="Q8">
            <v>0.43080000000000002</v>
          </cell>
          <cell r="R8">
            <v>0.47349999999999998</v>
          </cell>
          <cell r="S8">
            <v>0.51790000000000003</v>
          </cell>
          <cell r="T8">
            <v>0.56399999999999995</v>
          </cell>
          <cell r="U8">
            <v>0.61180000000000001</v>
          </cell>
          <cell r="V8">
            <v>0.66120000000000001</v>
          </cell>
          <cell r="W8">
            <v>0.71240000000000003</v>
          </cell>
          <cell r="X8">
            <v>0.76519999999999999</v>
          </cell>
          <cell r="Y8">
            <v>0.81979999999999997</v>
          </cell>
          <cell r="Z8">
            <v>0.876</v>
          </cell>
          <cell r="AA8">
            <v>0.93389999999999995</v>
          </cell>
          <cell r="AB8">
            <v>0.99360000000000004</v>
          </cell>
          <cell r="AC8">
            <v>1.0548999999999999</v>
          </cell>
          <cell r="AD8">
            <v>1.1180000000000001</v>
          </cell>
          <cell r="AE8">
            <v>1.1829000000000001</v>
          </cell>
          <cell r="AF8">
            <v>1.2495000000000001</v>
          </cell>
          <cell r="AG8">
            <v>1.3179000000000001</v>
          </cell>
          <cell r="AH8">
            <v>1.3879999999999999</v>
          </cell>
          <cell r="AI8">
            <v>1.46</v>
          </cell>
          <cell r="AJ8">
            <v>1.5338000000000001</v>
          </cell>
          <cell r="AK8">
            <v>1.6094999999999999</v>
          </cell>
          <cell r="AL8">
            <v>1.6871</v>
          </cell>
          <cell r="AM8">
            <v>1.7665999999999999</v>
          </cell>
          <cell r="AN8">
            <v>1.8480000000000001</v>
          </cell>
          <cell r="AO8">
            <v>1.9313</v>
          </cell>
          <cell r="AP8">
            <v>2.0167000000000002</v>
          </cell>
          <cell r="AQ8">
            <v>2.1040999999999999</v>
          </cell>
          <cell r="AR8">
            <v>2.1934999999999998</v>
          </cell>
          <cell r="AS8">
            <v>2.2850000000000001</v>
          </cell>
          <cell r="AT8">
            <v>2.3786</v>
          </cell>
          <cell r="AU8">
            <v>2.4742999999999999</v>
          </cell>
          <cell r="AV8">
            <v>2.5722999999999998</v>
          </cell>
          <cell r="AW8">
            <v>2.6724000000000001</v>
          </cell>
        </row>
        <row r="9">
          <cell r="B9">
            <v>1.9599999999999999E-2</v>
          </cell>
          <cell r="C9">
            <v>3.2899999999999999E-2</v>
          </cell>
          <cell r="D9">
            <v>4.9099999999999998E-2</v>
          </cell>
          <cell r="E9">
            <v>6.8099999999999994E-2</v>
          </cell>
          <cell r="F9">
            <v>8.9599999999999999E-2</v>
          </cell>
          <cell r="G9">
            <v>0.11360000000000001</v>
          </cell>
          <cell r="H9">
            <v>0.1399</v>
          </cell>
          <cell r="I9">
            <v>0.1686</v>
          </cell>
          <cell r="J9">
            <v>0.19939999999999999</v>
          </cell>
          <cell r="K9">
            <v>0.2324</v>
          </cell>
          <cell r="L9">
            <v>0.26740000000000003</v>
          </cell>
          <cell r="M9">
            <v>0.30459999999999998</v>
          </cell>
          <cell r="N9">
            <v>0.34360000000000002</v>
          </cell>
          <cell r="O9">
            <v>0.38469999999999999</v>
          </cell>
          <cell r="P9">
            <v>0.42770000000000002</v>
          </cell>
          <cell r="Q9">
            <v>0.47260000000000002</v>
          </cell>
          <cell r="R9">
            <v>0.51929999999999998</v>
          </cell>
          <cell r="S9">
            <v>0.56789999999999996</v>
          </cell>
          <cell r="T9">
            <v>0.61829999999999996</v>
          </cell>
          <cell r="U9">
            <v>0.67059999999999997</v>
          </cell>
          <cell r="V9">
            <v>0.72460000000000002</v>
          </cell>
          <cell r="W9">
            <v>0.78049999999999997</v>
          </cell>
          <cell r="X9">
            <v>0.83819999999999995</v>
          </cell>
          <cell r="Y9">
            <v>0.89759999999999995</v>
          </cell>
          <cell r="Z9">
            <v>0.95889999999999997</v>
          </cell>
          <cell r="AA9">
            <v>1.0219</v>
          </cell>
          <cell r="AB9">
            <v>1.0867</v>
          </cell>
          <cell r="AC9">
            <v>1.1534</v>
          </cell>
          <cell r="AD9">
            <v>1.2218</v>
          </cell>
          <cell r="AE9">
            <v>1.2921</v>
          </cell>
          <cell r="AF9">
            <v>1.3642000000000001</v>
          </cell>
          <cell r="AG9">
            <v>1.4381999999999999</v>
          </cell>
          <cell r="AH9">
            <v>1.514</v>
          </cell>
          <cell r="AI9">
            <v>1.5915999999999999</v>
          </cell>
          <cell r="AJ9">
            <v>1.6712</v>
          </cell>
          <cell r="AK9">
            <v>1.7525999999999999</v>
          </cell>
          <cell r="AL9">
            <v>1.8360000000000001</v>
          </cell>
          <cell r="AM9">
            <v>1.9213</v>
          </cell>
          <cell r="AN9">
            <v>2.0085000000000002</v>
          </cell>
          <cell r="AO9">
            <v>2.0977999999999999</v>
          </cell>
          <cell r="AP9">
            <v>2.1890000000000001</v>
          </cell>
          <cell r="AQ9">
            <v>2.2823000000000002</v>
          </cell>
          <cell r="AR9">
            <v>2.3776000000000002</v>
          </cell>
          <cell r="AS9">
            <v>2.4750000000000001</v>
          </cell>
          <cell r="AT9">
            <v>2.5745</v>
          </cell>
          <cell r="AU9">
            <v>2.6762000000000001</v>
          </cell>
          <cell r="AV9">
            <v>2.78</v>
          </cell>
          <cell r="AW9">
            <v>2.8860000000000001</v>
          </cell>
        </row>
        <row r="10">
          <cell r="B10">
            <v>2.1299999999999999E-2</v>
          </cell>
          <cell r="C10">
            <v>3.5700000000000003E-2</v>
          </cell>
          <cell r="D10">
            <v>5.3400000000000003E-2</v>
          </cell>
          <cell r="E10">
            <v>7.3999999999999996E-2</v>
          </cell>
          <cell r="F10">
            <v>9.74E-2</v>
          </cell>
          <cell r="G10">
            <v>0.1235</v>
          </cell>
          <cell r="H10">
            <v>0.1522</v>
          </cell>
          <cell r="I10">
            <v>0.18340000000000001</v>
          </cell>
          <cell r="J10">
            <v>0.217</v>
          </cell>
          <cell r="K10">
            <v>0.25290000000000001</v>
          </cell>
          <cell r="L10">
            <v>0.29110000000000003</v>
          </cell>
          <cell r="M10">
            <v>0.33150000000000002</v>
          </cell>
          <cell r="N10">
            <v>0.37409999999999999</v>
          </cell>
          <cell r="O10">
            <v>0.41880000000000001</v>
          </cell>
          <cell r="P10">
            <v>0.46560000000000001</v>
          </cell>
          <cell r="Q10">
            <v>0.51449999999999996</v>
          </cell>
          <cell r="R10">
            <v>0.56530000000000002</v>
          </cell>
          <cell r="S10">
            <v>0.61819999999999997</v>
          </cell>
          <cell r="T10">
            <v>0.67300000000000004</v>
          </cell>
          <cell r="U10">
            <v>0.7298</v>
          </cell>
          <cell r="V10">
            <v>0.78849999999999998</v>
          </cell>
          <cell r="W10">
            <v>0.84909999999999997</v>
          </cell>
          <cell r="X10">
            <v>0.91169999999999995</v>
          </cell>
          <cell r="Y10">
            <v>0.97609999999999997</v>
          </cell>
          <cell r="Z10">
            <v>1.0425</v>
          </cell>
          <cell r="AA10">
            <v>1.1108</v>
          </cell>
          <cell r="AB10">
            <v>1.1809000000000001</v>
          </cell>
          <cell r="AC10">
            <v>1.2528999999999999</v>
          </cell>
          <cell r="AD10">
            <v>1.3269</v>
          </cell>
          <cell r="AE10">
            <v>1.4027000000000001</v>
          </cell>
          <cell r="AF10">
            <v>1.4803999999999999</v>
          </cell>
          <cell r="AG10">
            <v>1.5601</v>
          </cell>
          <cell r="AH10">
            <v>1.6416999999999999</v>
          </cell>
          <cell r="AI10">
            <v>1.7252000000000001</v>
          </cell>
          <cell r="AJ10">
            <v>1.8106</v>
          </cell>
          <cell r="AK10">
            <v>1.8979999999999999</v>
          </cell>
          <cell r="AL10">
            <v>1.9873000000000001</v>
          </cell>
          <cell r="AM10">
            <v>2.0787</v>
          </cell>
          <cell r="AN10">
            <v>2.1720000000000002</v>
          </cell>
          <cell r="AO10">
            <v>2.2673999999999999</v>
          </cell>
          <cell r="AP10">
            <v>2.3647999999999998</v>
          </cell>
          <cell r="AQ10">
            <v>2.4641999999999999</v>
          </cell>
          <cell r="AR10">
            <v>2.5657000000000001</v>
          </cell>
          <cell r="AS10">
            <v>2.6692999999999998</v>
          </cell>
          <cell r="AT10">
            <v>2.7751000000000001</v>
          </cell>
          <cell r="AU10">
            <v>2.8828999999999998</v>
          </cell>
          <cell r="AV10">
            <v>2.9929000000000001</v>
          </cell>
          <cell r="AW10">
            <v>3.1052</v>
          </cell>
        </row>
        <row r="11">
          <cell r="B11">
            <v>2.29E-2</v>
          </cell>
          <cell r="C11">
            <v>3.8600000000000002E-2</v>
          </cell>
          <cell r="D11">
            <v>5.7599999999999998E-2</v>
          </cell>
          <cell r="E11">
            <v>7.9899999999999999E-2</v>
          </cell>
          <cell r="F11">
            <v>0.1052</v>
          </cell>
          <cell r="G11">
            <v>0.13339999999999999</v>
          </cell>
          <cell r="H11">
            <v>0.16450000000000001</v>
          </cell>
          <cell r="I11">
            <v>0.19819999999999999</v>
          </cell>
          <cell r="J11">
            <v>0.2346</v>
          </cell>
          <cell r="K11">
            <v>0.27350000000000002</v>
          </cell>
          <cell r="L11">
            <v>0.31480000000000002</v>
          </cell>
          <cell r="M11">
            <v>0.35859999999999997</v>
          </cell>
          <cell r="N11">
            <v>0.4047</v>
          </cell>
          <cell r="O11">
            <v>0.4531</v>
          </cell>
          <cell r="P11">
            <v>0.50370000000000004</v>
          </cell>
          <cell r="Q11">
            <v>0.55649999999999999</v>
          </cell>
          <cell r="R11">
            <v>0.61150000000000004</v>
          </cell>
          <cell r="S11">
            <v>0.66869999999999996</v>
          </cell>
          <cell r="T11">
            <v>0.72799999999999998</v>
          </cell>
          <cell r="U11">
            <v>0.7893</v>
          </cell>
          <cell r="V11">
            <v>0.85270000000000001</v>
          </cell>
          <cell r="W11">
            <v>0.91820000000000002</v>
          </cell>
          <cell r="X11">
            <v>0.98570000000000002</v>
          </cell>
          <cell r="Y11">
            <v>1.0552999999999999</v>
          </cell>
          <cell r="Z11">
            <v>1.1268</v>
          </cell>
          <cell r="AA11">
            <v>1.2002999999999999</v>
          </cell>
          <cell r="AB11">
            <v>1.2759</v>
          </cell>
          <cell r="AC11">
            <v>1.3533999999999999</v>
          </cell>
          <cell r="AD11">
            <v>1.4329000000000001</v>
          </cell>
          <cell r="AE11">
            <v>1.5144</v>
          </cell>
          <cell r="AF11">
            <v>1.5979000000000001</v>
          </cell>
          <cell r="AG11">
            <v>1.6834</v>
          </cell>
          <cell r="AH11">
            <v>1.7708999999999999</v>
          </cell>
          <cell r="AI11">
            <v>1.8603000000000001</v>
          </cell>
          <cell r="AJ11">
            <v>1.9518</v>
          </cell>
          <cell r="AK11">
            <v>2.0453000000000001</v>
          </cell>
          <cell r="AL11">
            <v>2.1408</v>
          </cell>
          <cell r="AM11">
            <v>2.2383999999999999</v>
          </cell>
          <cell r="AN11">
            <v>2.3380000000000001</v>
          </cell>
          <cell r="AO11">
            <v>2.4397000000000002</v>
          </cell>
          <cell r="AP11">
            <v>2.5434000000000001</v>
          </cell>
          <cell r="AQ11">
            <v>2.6492</v>
          </cell>
          <cell r="AR11">
            <v>2.7570999999999999</v>
          </cell>
          <cell r="AS11">
            <v>2.8672</v>
          </cell>
          <cell r="AT11">
            <v>2.9794</v>
          </cell>
          <cell r="AU11">
            <v>3.0937000000000001</v>
          </cell>
          <cell r="AV11">
            <v>3.2103000000000002</v>
          </cell>
          <cell r="AW11">
            <v>3.3290000000000002</v>
          </cell>
        </row>
        <row r="12">
          <cell r="B12">
            <v>2.46E-2</v>
          </cell>
          <cell r="C12">
            <v>4.1399999999999999E-2</v>
          </cell>
          <cell r="D12">
            <v>6.1800000000000001E-2</v>
          </cell>
          <cell r="E12">
            <v>8.5800000000000001E-2</v>
          </cell>
          <cell r="F12">
            <v>0.113</v>
          </cell>
          <cell r="G12">
            <v>0.1434</v>
          </cell>
          <cell r="H12">
            <v>0.17680000000000001</v>
          </cell>
          <cell r="I12">
            <v>0.21310000000000001</v>
          </cell>
          <cell r="J12">
            <v>0.25219999999999998</v>
          </cell>
          <cell r="K12">
            <v>0.29409999999999997</v>
          </cell>
          <cell r="L12">
            <v>0.33860000000000001</v>
          </cell>
          <cell r="M12">
            <v>0.38569999999999999</v>
          </cell>
          <cell r="N12">
            <v>0.43530000000000002</v>
          </cell>
          <cell r="O12">
            <v>0.4874</v>
          </cell>
          <cell r="P12">
            <v>0.54190000000000005</v>
          </cell>
          <cell r="Q12">
            <v>0.5988</v>
          </cell>
          <cell r="R12">
            <v>0.65800000000000003</v>
          </cell>
          <cell r="S12">
            <v>0.71940000000000004</v>
          </cell>
          <cell r="T12">
            <v>0.78320000000000001</v>
          </cell>
          <cell r="U12">
            <v>0.84909999999999997</v>
          </cell>
          <cell r="V12">
            <v>0.9173</v>
          </cell>
          <cell r="W12">
            <v>0.98770000000000002</v>
          </cell>
          <cell r="X12">
            <v>1.0602</v>
          </cell>
          <cell r="Y12">
            <v>1.1348</v>
          </cell>
          <cell r="Z12">
            <v>1.2116</v>
          </cell>
          <cell r="AA12">
            <v>1.2905</v>
          </cell>
          <cell r="AB12">
            <v>1.3714999999999999</v>
          </cell>
          <cell r="AC12">
            <v>1.4545999999999999</v>
          </cell>
          <cell r="AD12">
            <v>1.5398000000000001</v>
          </cell>
          <cell r="AE12">
            <v>1.6271</v>
          </cell>
          <cell r="AF12">
            <v>1.7163999999999999</v>
          </cell>
          <cell r="AG12">
            <v>1.8078000000000001</v>
          </cell>
          <cell r="AH12">
            <v>1.9013</v>
          </cell>
          <cell r="AI12">
            <v>1.9968999999999999</v>
          </cell>
          <cell r="AJ12">
            <v>2.0945</v>
          </cell>
          <cell r="AK12">
            <v>2.1943000000000001</v>
          </cell>
          <cell r="AL12">
            <v>2.2961</v>
          </cell>
          <cell r="AM12">
            <v>2.4</v>
          </cell>
          <cell r="AN12">
            <v>2.5061</v>
          </cell>
          <cell r="AO12">
            <v>2.6141999999999999</v>
          </cell>
          <cell r="AP12">
            <v>2.7244999999999999</v>
          </cell>
          <cell r="AQ12">
            <v>2.8369</v>
          </cell>
          <cell r="AR12">
            <v>2.9514</v>
          </cell>
          <cell r="AS12">
            <v>3.0680999999999998</v>
          </cell>
          <cell r="AT12">
            <v>3.1869999999999998</v>
          </cell>
          <cell r="AU12">
            <v>3.3079999999999998</v>
          </cell>
          <cell r="AV12">
            <v>3.4312999999999998</v>
          </cell>
          <cell r="AW12">
            <v>3.5568</v>
          </cell>
        </row>
        <row r="13">
          <cell r="B13">
            <v>2.63E-2</v>
          </cell>
          <cell r="C13">
            <v>4.4200000000000003E-2</v>
          </cell>
          <cell r="D13">
            <v>6.6100000000000006E-2</v>
          </cell>
          <cell r="E13">
            <v>9.1700000000000004E-2</v>
          </cell>
          <cell r="F13">
            <v>0.1208</v>
          </cell>
          <cell r="G13">
            <v>0.15329999999999999</v>
          </cell>
          <cell r="H13">
            <v>0.18909999999999999</v>
          </cell>
          <cell r="I13">
            <v>0.22800000000000001</v>
          </cell>
          <cell r="J13">
            <v>0.26989999999999997</v>
          </cell>
          <cell r="K13">
            <v>0.31469999999999998</v>
          </cell>
          <cell r="L13">
            <v>0.3624</v>
          </cell>
          <cell r="M13">
            <v>0.41289999999999999</v>
          </cell>
          <cell r="N13">
            <v>0.46600000000000003</v>
          </cell>
          <cell r="O13">
            <v>0.52180000000000004</v>
          </cell>
          <cell r="P13">
            <v>0.58020000000000005</v>
          </cell>
          <cell r="Q13">
            <v>0.6411</v>
          </cell>
          <cell r="R13">
            <v>0.70450000000000002</v>
          </cell>
          <cell r="S13">
            <v>0.77029999999999998</v>
          </cell>
          <cell r="T13">
            <v>0.83860000000000001</v>
          </cell>
          <cell r="U13">
            <v>0.90920000000000001</v>
          </cell>
          <cell r="V13">
            <v>0.98219999999999996</v>
          </cell>
          <cell r="W13">
            <v>1.0573999999999999</v>
          </cell>
          <cell r="X13">
            <v>1.135</v>
          </cell>
          <cell r="Y13">
            <v>1.2149000000000001</v>
          </cell>
          <cell r="Z13">
            <v>1.2968999999999999</v>
          </cell>
          <cell r="AA13">
            <v>1.3812</v>
          </cell>
          <cell r="AB13">
            <v>1.4678</v>
          </cell>
          <cell r="AC13">
            <v>1.5565</v>
          </cell>
          <cell r="AD13">
            <v>1.6474</v>
          </cell>
          <cell r="AE13">
            <v>1.7404999999999999</v>
          </cell>
          <cell r="AF13">
            <v>1.8358000000000001</v>
          </cell>
          <cell r="AG13">
            <v>1.9333</v>
          </cell>
          <cell r="AH13">
            <v>2.0329000000000002</v>
          </cell>
          <cell r="AI13">
            <v>2.1345999999999998</v>
          </cell>
          <cell r="AJ13">
            <v>2.2385999999999999</v>
          </cell>
          <cell r="AK13">
            <v>2.3447</v>
          </cell>
          <cell r="AL13">
            <v>2.4529000000000001</v>
          </cell>
          <cell r="AM13">
            <v>2.5632999999999999</v>
          </cell>
          <cell r="AN13">
            <v>2.6758999999999999</v>
          </cell>
          <cell r="AO13">
            <v>2.7907000000000002</v>
          </cell>
          <cell r="AP13">
            <v>2.9076</v>
          </cell>
          <cell r="AQ13">
            <v>3.0266999999999999</v>
          </cell>
          <cell r="AR13">
            <v>3.1480999999999999</v>
          </cell>
          <cell r="AS13">
            <v>3.2715999999999998</v>
          </cell>
          <cell r="AT13">
            <v>3.3973</v>
          </cell>
          <cell r="AU13">
            <v>3.5253000000000001</v>
          </cell>
          <cell r="AV13">
            <v>3.6555</v>
          </cell>
          <cell r="AW13">
            <v>3.7879999999999998</v>
          </cell>
        </row>
        <row r="14">
          <cell r="B14">
            <v>2.8000000000000001E-2</v>
          </cell>
          <cell r="C14">
            <v>4.7E-2</v>
          </cell>
          <cell r="D14">
            <v>7.0300000000000001E-2</v>
          </cell>
          <cell r="E14">
            <v>9.7600000000000006E-2</v>
          </cell>
          <cell r="F14">
            <v>0.12870000000000001</v>
          </cell>
          <cell r="G14">
            <v>0.1633</v>
          </cell>
          <cell r="H14">
            <v>0.2014</v>
          </cell>
          <cell r="I14">
            <v>0.2429</v>
          </cell>
          <cell r="J14">
            <v>0.28760000000000002</v>
          </cell>
          <cell r="K14">
            <v>0.33539999999999998</v>
          </cell>
          <cell r="L14">
            <v>0.38629999999999998</v>
          </cell>
          <cell r="M14">
            <v>0.44009999999999999</v>
          </cell>
          <cell r="N14">
            <v>0.49680000000000002</v>
          </cell>
          <cell r="O14">
            <v>0.55630000000000002</v>
          </cell>
          <cell r="P14">
            <v>0.61860000000000004</v>
          </cell>
          <cell r="Q14">
            <v>0.6835</v>
          </cell>
          <cell r="R14">
            <v>0.75119999999999998</v>
          </cell>
          <cell r="S14">
            <v>0.82140000000000002</v>
          </cell>
          <cell r="T14">
            <v>0.89419999999999999</v>
          </cell>
          <cell r="U14">
            <v>0.96950000000000003</v>
          </cell>
          <cell r="V14">
            <v>1.0472999999999999</v>
          </cell>
          <cell r="W14">
            <v>1.1274999999999999</v>
          </cell>
          <cell r="X14">
            <v>1.2101999999999999</v>
          </cell>
          <cell r="Y14">
            <v>1.2951999999999999</v>
          </cell>
          <cell r="Z14">
            <v>1.3826000000000001</v>
          </cell>
          <cell r="AA14">
            <v>1.4723999999999999</v>
          </cell>
          <cell r="AB14">
            <v>1.5645</v>
          </cell>
          <cell r="AC14">
            <v>1.659</v>
          </cell>
          <cell r="AD14">
            <v>1.7557</v>
          </cell>
          <cell r="AE14">
            <v>1.8547</v>
          </cell>
          <cell r="AF14">
            <v>1.956</v>
          </cell>
          <cell r="AG14">
            <v>2.0594999999999999</v>
          </cell>
          <cell r="AH14">
            <v>2.1652999999999998</v>
          </cell>
          <cell r="AI14">
            <v>2.2734000000000001</v>
          </cell>
          <cell r="AJ14">
            <v>2.3837000000000002</v>
          </cell>
          <cell r="AK14">
            <v>2.4963000000000002</v>
          </cell>
          <cell r="AL14">
            <v>2.6110000000000002</v>
          </cell>
          <cell r="AM14">
            <v>2.7281</v>
          </cell>
          <cell r="AN14">
            <v>2.8473000000000002</v>
          </cell>
          <cell r="AO14">
            <v>2.9687999999999999</v>
          </cell>
          <cell r="AP14">
            <v>3.0926</v>
          </cell>
          <cell r="AQ14">
            <v>3.2185999999999999</v>
          </cell>
          <cell r="AR14">
            <v>3.3468</v>
          </cell>
          <cell r="AS14">
            <v>3.4773000000000001</v>
          </cell>
          <cell r="AT14">
            <v>3.6101000000000001</v>
          </cell>
          <cell r="AU14">
            <v>3.7450999999999999</v>
          </cell>
          <cell r="AV14">
            <v>3.8824999999999998</v>
          </cell>
          <cell r="AW14">
            <v>4.0221</v>
          </cell>
        </row>
        <row r="15">
          <cell r="B15">
            <v>2.9600000000000001E-2</v>
          </cell>
          <cell r="C15">
            <v>4.99E-2</v>
          </cell>
          <cell r="D15">
            <v>7.46E-2</v>
          </cell>
          <cell r="E15">
            <v>0.10349999999999999</v>
          </cell>
          <cell r="F15">
            <v>0.13650000000000001</v>
          </cell>
          <cell r="G15">
            <v>0.17330000000000001</v>
          </cell>
          <cell r="H15">
            <v>0.21379999999999999</v>
          </cell>
          <cell r="I15">
            <v>0.25779999999999997</v>
          </cell>
          <cell r="J15">
            <v>0.30530000000000002</v>
          </cell>
          <cell r="K15">
            <v>0.35610000000000003</v>
          </cell>
          <cell r="L15">
            <v>0.41010000000000002</v>
          </cell>
          <cell r="M15">
            <v>0.46729999999999999</v>
          </cell>
          <cell r="N15">
            <v>0.52759999999999996</v>
          </cell>
          <cell r="O15">
            <v>0.59079999999999999</v>
          </cell>
          <cell r="P15">
            <v>0.65700000000000003</v>
          </cell>
          <cell r="Q15">
            <v>0.72609999999999997</v>
          </cell>
          <cell r="R15">
            <v>0.79790000000000005</v>
          </cell>
          <cell r="S15">
            <v>0.87260000000000004</v>
          </cell>
          <cell r="T15">
            <v>0.94989999999999997</v>
          </cell>
          <cell r="U15">
            <v>1.0299</v>
          </cell>
          <cell r="V15">
            <v>1.1125</v>
          </cell>
          <cell r="W15">
            <v>1.1978</v>
          </cell>
          <cell r="X15">
            <v>1.2856000000000001</v>
          </cell>
          <cell r="Y15">
            <v>1.3758999999999999</v>
          </cell>
          <cell r="Z15">
            <v>1.4686999999999999</v>
          </cell>
          <cell r="AA15">
            <v>1.5640000000000001</v>
          </cell>
          <cell r="AB15">
            <v>1.6617</v>
          </cell>
          <cell r="AC15">
            <v>1.7619</v>
          </cell>
          <cell r="AD15">
            <v>1.8645</v>
          </cell>
          <cell r="AE15">
            <v>1.9695</v>
          </cell>
          <cell r="AF15">
            <v>2.0768</v>
          </cell>
          <cell r="AG15">
            <v>2.1865999999999999</v>
          </cell>
          <cell r="AH15">
            <v>2.2986</v>
          </cell>
          <cell r="AI15">
            <v>2.4131</v>
          </cell>
          <cell r="AJ15">
            <v>2.5297999999999998</v>
          </cell>
          <cell r="AK15">
            <v>2.6488999999999998</v>
          </cell>
          <cell r="AL15">
            <v>2.7703000000000002</v>
          </cell>
          <cell r="AM15">
            <v>2.8940999999999999</v>
          </cell>
          <cell r="AN15">
            <v>3.0200999999999998</v>
          </cell>
          <cell r="AO15">
            <v>3.1484999999999999</v>
          </cell>
          <cell r="AP15">
            <v>3.2791000000000001</v>
          </cell>
          <cell r="AQ15">
            <v>3.4121000000000001</v>
          </cell>
          <cell r="AR15">
            <v>3.5474000000000001</v>
          </cell>
          <cell r="AS15">
            <v>3.6850000000000001</v>
          </cell>
          <cell r="AT15">
            <v>3.8250000000000002</v>
          </cell>
          <cell r="AU15">
            <v>3.9672000000000001</v>
          </cell>
          <cell r="AV15">
            <v>4.1117999999999997</v>
          </cell>
          <cell r="AW15">
            <v>4.2587000000000002</v>
          </cell>
        </row>
        <row r="16">
          <cell r="B16">
            <v>3.1300000000000001E-2</v>
          </cell>
          <cell r="C16">
            <v>5.2699999999999997E-2</v>
          </cell>
          <cell r="D16">
            <v>7.8799999999999995E-2</v>
          </cell>
          <cell r="E16">
            <v>0.1094</v>
          </cell>
          <cell r="F16">
            <v>0.14430000000000001</v>
          </cell>
          <cell r="G16">
            <v>0.1832</v>
          </cell>
          <cell r="H16">
            <v>0.2261</v>
          </cell>
          <cell r="I16">
            <v>0.2727</v>
          </cell>
          <cell r="J16">
            <v>0.32300000000000001</v>
          </cell>
          <cell r="K16">
            <v>0.37680000000000002</v>
          </cell>
          <cell r="L16">
            <v>0.434</v>
          </cell>
          <cell r="M16">
            <v>0.49459999999999998</v>
          </cell>
          <cell r="N16">
            <v>0.55840000000000001</v>
          </cell>
          <cell r="O16">
            <v>0.62539999999999996</v>
          </cell>
          <cell r="P16">
            <v>0.69550000000000001</v>
          </cell>
          <cell r="Q16">
            <v>0.76870000000000005</v>
          </cell>
          <cell r="R16">
            <v>0.8448</v>
          </cell>
          <cell r="S16">
            <v>0.92379999999999995</v>
          </cell>
          <cell r="T16">
            <v>1.0058</v>
          </cell>
          <cell r="U16">
            <v>1.0905</v>
          </cell>
          <cell r="V16">
            <v>1.1779999999999999</v>
          </cell>
          <cell r="W16">
            <v>1.2683</v>
          </cell>
          <cell r="X16">
            <v>1.3612</v>
          </cell>
          <cell r="Y16">
            <v>1.4568000000000001</v>
          </cell>
          <cell r="Z16">
            <v>1.5550999999999999</v>
          </cell>
          <cell r="AA16">
            <v>1.6558999999999999</v>
          </cell>
          <cell r="AB16">
            <v>1.7593000000000001</v>
          </cell>
          <cell r="AC16">
            <v>1.8653</v>
          </cell>
          <cell r="AD16">
            <v>1.9738</v>
          </cell>
          <cell r="AE16">
            <v>2.0848</v>
          </cell>
          <cell r="AF16">
            <v>2.1983000000000001</v>
          </cell>
          <cell r="AG16">
            <v>2.3142</v>
          </cell>
          <cell r="AH16">
            <v>2.4327000000000001</v>
          </cell>
          <cell r="AI16">
            <v>2.5535000000000001</v>
          </cell>
          <cell r="AJ16">
            <v>2.6768000000000001</v>
          </cell>
          <cell r="AK16">
            <v>2.8025000000000002</v>
          </cell>
          <cell r="AL16">
            <v>2.9306000000000001</v>
          </cell>
          <cell r="AM16">
            <v>3.0611000000000002</v>
          </cell>
          <cell r="AN16">
            <v>3.1941000000000002</v>
          </cell>
          <cell r="AO16">
            <v>3.3294000000000001</v>
          </cell>
          <cell r="AP16">
            <v>3.4670999999999998</v>
          </cell>
          <cell r="AQ16">
            <v>3.6071</v>
          </cell>
          <cell r="AR16">
            <v>3.7496</v>
          </cell>
          <cell r="AS16">
            <v>3.8944000000000001</v>
          </cell>
          <cell r="AT16">
            <v>4.0415999999999999</v>
          </cell>
          <cell r="AU16">
            <v>4.1913</v>
          </cell>
          <cell r="AV16">
            <v>4.3432000000000004</v>
          </cell>
          <cell r="AW16">
            <v>4.4976000000000003</v>
          </cell>
        </row>
        <row r="17">
          <cell r="B17">
            <v>3.3000000000000002E-2</v>
          </cell>
          <cell r="C17">
            <v>5.5500000000000001E-2</v>
          </cell>
          <cell r="D17">
            <v>8.3099999999999993E-2</v>
          </cell>
          <cell r="E17">
            <v>0.1154</v>
          </cell>
          <cell r="F17">
            <v>0.15210000000000001</v>
          </cell>
          <cell r="G17">
            <v>0.19320000000000001</v>
          </cell>
          <cell r="H17">
            <v>0.2384</v>
          </cell>
          <cell r="I17">
            <v>0.28760000000000002</v>
          </cell>
          <cell r="J17">
            <v>0.3407</v>
          </cell>
          <cell r="K17">
            <v>0.39750000000000002</v>
          </cell>
          <cell r="L17">
            <v>0.45789999999999997</v>
          </cell>
          <cell r="M17">
            <v>0.52190000000000003</v>
          </cell>
          <cell r="N17">
            <v>0.58930000000000005</v>
          </cell>
          <cell r="O17">
            <v>0.66010000000000002</v>
          </cell>
          <cell r="P17">
            <v>0.73409999999999997</v>
          </cell>
          <cell r="Q17">
            <v>0.81130000000000002</v>
          </cell>
          <cell r="R17">
            <v>0.89170000000000005</v>
          </cell>
          <cell r="S17">
            <v>0.97519999999999996</v>
          </cell>
          <cell r="T17">
            <v>1.0617000000000001</v>
          </cell>
          <cell r="U17">
            <v>1.1512</v>
          </cell>
          <cell r="V17">
            <v>1.2436</v>
          </cell>
          <cell r="W17">
            <v>1.3389</v>
          </cell>
          <cell r="X17">
            <v>1.4370000000000001</v>
          </cell>
          <cell r="Y17">
            <v>1.538</v>
          </cell>
          <cell r="Z17">
            <v>1.6416999999999999</v>
          </cell>
          <cell r="AA17">
            <v>1.7481</v>
          </cell>
          <cell r="AB17">
            <v>1.8572</v>
          </cell>
          <cell r="AC17">
            <v>1.9690000000000001</v>
          </cell>
          <cell r="AD17">
            <v>2.0834999999999999</v>
          </cell>
          <cell r="AE17">
            <v>2.2006000000000001</v>
          </cell>
          <cell r="AF17">
            <v>2.3201999999999998</v>
          </cell>
          <cell r="AG17">
            <v>2.4424999999999999</v>
          </cell>
          <cell r="AH17">
            <v>2.5672999999999999</v>
          </cell>
          <cell r="AI17">
            <v>2.6945999999999999</v>
          </cell>
          <cell r="AJ17">
            <v>2.8245</v>
          </cell>
          <cell r="AK17">
            <v>2.9569000000000001</v>
          </cell>
          <cell r="AL17">
            <v>3.0918000000000001</v>
          </cell>
          <cell r="AM17">
            <v>3.2292000000000001</v>
          </cell>
          <cell r="AN17">
            <v>3.3691</v>
          </cell>
          <cell r="AO17">
            <v>3.5114000000000001</v>
          </cell>
          <cell r="AP17">
            <v>3.6562000000000001</v>
          </cell>
          <cell r="AQ17">
            <v>3.8035000000000001</v>
          </cell>
          <cell r="AR17">
            <v>3.9531999999999998</v>
          </cell>
          <cell r="AS17">
            <v>4.1052999999999997</v>
          </cell>
          <cell r="AT17">
            <v>4.26</v>
          </cell>
          <cell r="AU17">
            <v>4.4169999999999998</v>
          </cell>
          <cell r="AV17">
            <v>4.5765000000000002</v>
          </cell>
          <cell r="AW17">
            <v>4.7385000000000002</v>
          </cell>
        </row>
        <row r="18">
          <cell r="B18">
            <v>3.4700000000000002E-2</v>
          </cell>
          <cell r="C18">
            <v>5.8400000000000001E-2</v>
          </cell>
          <cell r="D18">
            <v>8.7300000000000003E-2</v>
          </cell>
          <cell r="E18">
            <v>0.12130000000000001</v>
          </cell>
          <cell r="F18">
            <v>0.16</v>
          </cell>
          <cell r="G18">
            <v>0.20319999999999999</v>
          </cell>
          <cell r="H18">
            <v>0.25080000000000002</v>
          </cell>
          <cell r="I18">
            <v>0.30259999999999998</v>
          </cell>
          <cell r="J18">
            <v>0.3584</v>
          </cell>
          <cell r="K18">
            <v>0.41820000000000002</v>
          </cell>
          <cell r="L18">
            <v>0.4819</v>
          </cell>
          <cell r="M18">
            <v>0.54920000000000002</v>
          </cell>
          <cell r="N18">
            <v>0.62019999999999997</v>
          </cell>
          <cell r="O18">
            <v>0.69469999999999998</v>
          </cell>
          <cell r="P18">
            <v>0.77270000000000005</v>
          </cell>
          <cell r="Q18">
            <v>0.85409999999999997</v>
          </cell>
          <cell r="R18">
            <v>0.93879999999999997</v>
          </cell>
          <cell r="S18">
            <v>1.0266999999999999</v>
          </cell>
          <cell r="T18">
            <v>1.1177999999999999</v>
          </cell>
          <cell r="U18">
            <v>1.212</v>
          </cell>
          <cell r="V18">
            <v>1.3093999999999999</v>
          </cell>
          <cell r="W18">
            <v>1.4097</v>
          </cell>
          <cell r="X18">
            <v>1.5130999999999999</v>
          </cell>
          <cell r="Y18">
            <v>1.6194</v>
          </cell>
          <cell r="Z18">
            <v>1.7284999999999999</v>
          </cell>
          <cell r="AA18">
            <v>1.8406</v>
          </cell>
          <cell r="AB18">
            <v>1.9555</v>
          </cell>
          <cell r="AC18">
            <v>2.0731000000000002</v>
          </cell>
          <cell r="AD18">
            <v>2.1936</v>
          </cell>
          <cell r="AE18">
            <v>2.3168000000000002</v>
          </cell>
          <cell r="AF18">
            <v>2.4426000000000001</v>
          </cell>
          <cell r="AG18">
            <v>2.5712000000000002</v>
          </cell>
          <cell r="AH18">
            <v>2.7025000000000001</v>
          </cell>
          <cell r="AI18">
            <v>2.8363999999999998</v>
          </cell>
          <cell r="AJ18">
            <v>2.9729000000000001</v>
          </cell>
          <cell r="AK18">
            <v>3.1120000000000001</v>
          </cell>
          <cell r="AL18">
            <v>3.2538</v>
          </cell>
          <cell r="AM18">
            <v>3.3980999999999999</v>
          </cell>
          <cell r="AN18">
            <v>3.5449999999999999</v>
          </cell>
          <cell r="AO18">
            <v>3.6943999999999999</v>
          </cell>
          <cell r="AP18">
            <v>3.8464</v>
          </cell>
          <cell r="AQ18">
            <v>4.0010000000000003</v>
          </cell>
          <cell r="AR18">
            <v>4.1580000000000004</v>
          </cell>
          <cell r="AS18">
            <v>4.3175999999999997</v>
          </cell>
          <cell r="AT18">
            <v>4.4797000000000002</v>
          </cell>
          <cell r="AU18">
            <v>4.6443000000000003</v>
          </cell>
          <cell r="AV18">
            <v>4.8113999999999999</v>
          </cell>
          <cell r="AW18">
            <v>4.9810999999999996</v>
          </cell>
        </row>
        <row r="19">
          <cell r="B19">
            <v>3.6299999999999999E-2</v>
          </cell>
          <cell r="C19">
            <v>6.1199999999999997E-2</v>
          </cell>
          <cell r="D19">
            <v>9.1600000000000001E-2</v>
          </cell>
          <cell r="E19">
            <v>0.12720000000000001</v>
          </cell>
          <cell r="F19">
            <v>0.1678</v>
          </cell>
          <cell r="G19">
            <v>0.2132</v>
          </cell>
          <cell r="H19">
            <v>0.2631</v>
          </cell>
          <cell r="I19">
            <v>0.3175</v>
          </cell>
          <cell r="J19">
            <v>0.37619999999999998</v>
          </cell>
          <cell r="K19">
            <v>0.439</v>
          </cell>
          <cell r="L19">
            <v>0.50580000000000003</v>
          </cell>
          <cell r="M19">
            <v>0.5766</v>
          </cell>
          <cell r="N19">
            <v>0.65110000000000001</v>
          </cell>
          <cell r="O19">
            <v>0.72940000000000005</v>
          </cell>
          <cell r="P19">
            <v>0.81140000000000001</v>
          </cell>
          <cell r="Q19">
            <v>0.89690000000000003</v>
          </cell>
          <cell r="R19">
            <v>0.98580000000000001</v>
          </cell>
          <cell r="S19">
            <v>1.0782</v>
          </cell>
          <cell r="T19">
            <v>1.1739999999999999</v>
          </cell>
          <cell r="U19">
            <v>1.2729999999999999</v>
          </cell>
          <cell r="V19">
            <v>1.3752</v>
          </cell>
          <cell r="W19">
            <v>1.4806999999999999</v>
          </cell>
          <cell r="X19">
            <v>1.5892999999999999</v>
          </cell>
          <cell r="Y19">
            <v>1.7009000000000001</v>
          </cell>
          <cell r="Z19">
            <v>1.8156000000000001</v>
          </cell>
          <cell r="AA19">
            <v>1.9333</v>
          </cell>
          <cell r="AB19">
            <v>2.0539000000000001</v>
          </cell>
          <cell r="AC19">
            <v>2.1775000000000002</v>
          </cell>
          <cell r="AD19">
            <v>2.3039999999999998</v>
          </cell>
          <cell r="AE19">
            <v>2.4333</v>
          </cell>
          <cell r="AF19">
            <v>2.5655000000000001</v>
          </cell>
          <cell r="AG19">
            <v>2.7004000000000001</v>
          </cell>
          <cell r="AH19">
            <v>2.8382000000000001</v>
          </cell>
          <cell r="AI19">
            <v>2.9786999999999999</v>
          </cell>
          <cell r="AJ19">
            <v>3.1219000000000001</v>
          </cell>
          <cell r="AK19">
            <v>3.2677999999999998</v>
          </cell>
          <cell r="AL19">
            <v>3.4165000000000001</v>
          </cell>
          <cell r="AM19">
            <v>3.5678000000000001</v>
          </cell>
          <cell r="AN19">
            <v>3.7216999999999998</v>
          </cell>
          <cell r="AO19">
            <v>3.8784000000000001</v>
          </cell>
          <cell r="AP19">
            <v>4.0376000000000003</v>
          </cell>
          <cell r="AQ19">
            <v>4.1994999999999996</v>
          </cell>
          <cell r="AR19">
            <v>4.3639999999999999</v>
          </cell>
          <cell r="AS19">
            <v>4.5309999999999997</v>
          </cell>
          <cell r="AT19">
            <v>4.7007000000000003</v>
          </cell>
          <cell r="AU19">
            <v>4.8730000000000002</v>
          </cell>
          <cell r="AV19">
            <v>5.0477999999999996</v>
          </cell>
          <cell r="AW19">
            <v>5.2252999999999998</v>
          </cell>
        </row>
        <row r="20">
          <cell r="B20">
            <v>3.7999999999999999E-2</v>
          </cell>
          <cell r="C20">
            <v>6.4000000000000001E-2</v>
          </cell>
          <cell r="D20">
            <v>9.5799999999999996E-2</v>
          </cell>
          <cell r="E20">
            <v>0.1331</v>
          </cell>
          <cell r="F20">
            <v>0.17560000000000001</v>
          </cell>
          <cell r="G20">
            <v>0.22320000000000001</v>
          </cell>
          <cell r="H20">
            <v>0.27550000000000002</v>
          </cell>
          <cell r="I20">
            <v>0.33250000000000002</v>
          </cell>
          <cell r="J20">
            <v>0.39389999999999997</v>
          </cell>
          <cell r="K20">
            <v>0.4597</v>
          </cell>
          <cell r="L20">
            <v>0.52980000000000005</v>
          </cell>
          <cell r="M20">
            <v>0.60389999999999999</v>
          </cell>
          <cell r="N20">
            <v>0.68210000000000004</v>
          </cell>
          <cell r="O20">
            <v>0.76419999999999999</v>
          </cell>
          <cell r="P20">
            <v>0.85009999999999997</v>
          </cell>
          <cell r="Q20">
            <v>0.93969999999999998</v>
          </cell>
          <cell r="R20">
            <v>1.0329999999999999</v>
          </cell>
          <cell r="S20">
            <v>1.1297999999999999</v>
          </cell>
          <cell r="T20">
            <v>1.2302</v>
          </cell>
          <cell r="U20">
            <v>1.3340000000000001</v>
          </cell>
          <cell r="V20">
            <v>1.4412</v>
          </cell>
          <cell r="W20">
            <v>1.5518000000000001</v>
          </cell>
          <cell r="X20">
            <v>1.6656</v>
          </cell>
          <cell r="Y20">
            <v>1.7826</v>
          </cell>
          <cell r="Z20">
            <v>1.9028</v>
          </cell>
          <cell r="AA20">
            <v>2.0261999999999998</v>
          </cell>
          <cell r="AB20">
            <v>2.1526999999999998</v>
          </cell>
          <cell r="AC20">
            <v>2.2822</v>
          </cell>
          <cell r="AD20">
            <v>2.4146999999999998</v>
          </cell>
          <cell r="AE20">
            <v>2.5501999999999998</v>
          </cell>
          <cell r="AF20">
            <v>2.6886000000000001</v>
          </cell>
          <cell r="AG20">
            <v>2.83</v>
          </cell>
          <cell r="AH20">
            <v>2.9742999999999999</v>
          </cell>
          <cell r="AI20">
            <v>3.1214</v>
          </cell>
          <cell r="AJ20">
            <v>3.2713999999999999</v>
          </cell>
          <cell r="AK20">
            <v>3.4241999999999999</v>
          </cell>
          <cell r="AL20">
            <v>3.5798000000000001</v>
          </cell>
          <cell r="AM20">
            <v>3.7381000000000002</v>
          </cell>
          <cell r="AN20">
            <v>3.8992</v>
          </cell>
          <cell r="AO20">
            <v>4.0631000000000004</v>
          </cell>
          <cell r="AP20">
            <v>4.2297000000000002</v>
          </cell>
          <cell r="AQ20">
            <v>4.3989000000000003</v>
          </cell>
          <cell r="AR20">
            <v>4.5709</v>
          </cell>
          <cell r="AS20">
            <v>4.7455999999999996</v>
          </cell>
          <cell r="AT20">
            <v>4.9229000000000003</v>
          </cell>
          <cell r="AU20">
            <v>5.1029</v>
          </cell>
          <cell r="AV20">
            <v>5.2854999999999999</v>
          </cell>
          <cell r="AW20">
            <v>5.4707999999999997</v>
          </cell>
        </row>
        <row r="21">
          <cell r="B21">
            <v>3.9699999999999999E-2</v>
          </cell>
          <cell r="C21">
            <v>6.6900000000000001E-2</v>
          </cell>
          <cell r="D21">
            <v>0.10009999999999999</v>
          </cell>
          <cell r="E21">
            <v>0.1391</v>
          </cell>
          <cell r="F21">
            <v>0.1835</v>
          </cell>
          <cell r="G21">
            <v>0.2331</v>
          </cell>
          <cell r="H21">
            <v>0.2878</v>
          </cell>
          <cell r="I21">
            <v>0.34739999999999999</v>
          </cell>
          <cell r="J21">
            <v>0.41170000000000001</v>
          </cell>
          <cell r="K21">
            <v>0.48049999999999998</v>
          </cell>
          <cell r="L21">
            <v>0.55369999999999997</v>
          </cell>
          <cell r="M21">
            <v>0.63129999999999997</v>
          </cell>
          <cell r="N21">
            <v>0.71309999999999996</v>
          </cell>
          <cell r="O21">
            <v>0.79890000000000005</v>
          </cell>
          <cell r="P21">
            <v>0.88880000000000003</v>
          </cell>
          <cell r="Q21">
            <v>0.98250000000000004</v>
          </cell>
          <cell r="R21">
            <v>1.0801000000000001</v>
          </cell>
          <cell r="S21">
            <v>1.1815</v>
          </cell>
          <cell r="T21">
            <v>1.2865</v>
          </cell>
          <cell r="U21">
            <v>1.3951</v>
          </cell>
          <cell r="V21">
            <v>1.5073000000000001</v>
          </cell>
          <cell r="W21">
            <v>1.623</v>
          </cell>
          <cell r="X21">
            <v>1.742</v>
          </cell>
          <cell r="Y21">
            <v>1.8645</v>
          </cell>
          <cell r="Z21">
            <v>1.9903</v>
          </cell>
          <cell r="AA21">
            <v>2.1193</v>
          </cell>
          <cell r="AB21">
            <v>2.2515999999999998</v>
          </cell>
          <cell r="AC21">
            <v>2.387</v>
          </cell>
          <cell r="AD21">
            <v>2.5255999999999998</v>
          </cell>
          <cell r="AE21">
            <v>2.6674000000000002</v>
          </cell>
          <cell r="AF21">
            <v>2.8121</v>
          </cell>
          <cell r="AG21">
            <v>2.96</v>
          </cell>
          <cell r="AH21">
            <v>3.1107999999999998</v>
          </cell>
          <cell r="AI21">
            <v>3.2646000000000002</v>
          </cell>
          <cell r="AJ21">
            <v>3.4214000000000002</v>
          </cell>
          <cell r="AK21">
            <v>3.581</v>
          </cell>
          <cell r="AL21">
            <v>3.7435999999999998</v>
          </cell>
          <cell r="AM21">
            <v>3.9091</v>
          </cell>
          <cell r="AN21">
            <v>4.0773999999999999</v>
          </cell>
          <cell r="AO21">
            <v>4.2484999999999999</v>
          </cell>
          <cell r="AP21">
            <v>4.4225000000000003</v>
          </cell>
          <cell r="AQ21">
            <v>4.5991999999999997</v>
          </cell>
          <cell r="AR21">
            <v>4.7788000000000004</v>
          </cell>
          <cell r="AS21">
            <v>4.9611000000000001</v>
          </cell>
          <cell r="AT21">
            <v>5.1460999999999997</v>
          </cell>
          <cell r="AU21">
            <v>5.3338999999999999</v>
          </cell>
          <cell r="AV21">
            <v>5.5244</v>
          </cell>
          <cell r="AW21">
            <v>5.7176</v>
          </cell>
        </row>
        <row r="22">
          <cell r="B22">
            <v>4.1399999999999999E-2</v>
          </cell>
          <cell r="C22">
            <v>6.9699999999999998E-2</v>
          </cell>
          <cell r="D22">
            <v>0.1043</v>
          </cell>
          <cell r="E22">
            <v>0.14499999999999999</v>
          </cell>
          <cell r="F22">
            <v>0.1913</v>
          </cell>
          <cell r="G22">
            <v>0.24310000000000001</v>
          </cell>
          <cell r="H22">
            <v>0.30020000000000002</v>
          </cell>
          <cell r="I22">
            <v>0.3624</v>
          </cell>
          <cell r="J22">
            <v>0.4294</v>
          </cell>
          <cell r="K22">
            <v>0.50129999999999997</v>
          </cell>
          <cell r="L22">
            <v>0.57769999999999999</v>
          </cell>
          <cell r="M22">
            <v>0.65869999999999995</v>
          </cell>
          <cell r="N22">
            <v>0.74409999999999998</v>
          </cell>
          <cell r="O22">
            <v>0.8337</v>
          </cell>
          <cell r="P22">
            <v>0.92749999999999999</v>
          </cell>
          <cell r="Q22">
            <v>1.0254000000000001</v>
          </cell>
          <cell r="R22">
            <v>1.1274</v>
          </cell>
          <cell r="S22">
            <v>1.2332000000000001</v>
          </cell>
          <cell r="T22">
            <v>1.3429</v>
          </cell>
          <cell r="U22">
            <v>1.4562999999999999</v>
          </cell>
          <cell r="V22">
            <v>1.5734999999999999</v>
          </cell>
          <cell r="W22">
            <v>1.6941999999999999</v>
          </cell>
          <cell r="X22">
            <v>1.8186</v>
          </cell>
          <cell r="Y22">
            <v>1.9464999999999999</v>
          </cell>
          <cell r="Z22">
            <v>2.0777999999999999</v>
          </cell>
          <cell r="AA22">
            <v>2.2126000000000001</v>
          </cell>
          <cell r="AB22">
            <v>2.3506999999999998</v>
          </cell>
          <cell r="AC22">
            <v>2.4921000000000002</v>
          </cell>
          <cell r="AD22">
            <v>2.6368</v>
          </cell>
          <cell r="AE22">
            <v>2.7848000000000002</v>
          </cell>
          <cell r="AF22">
            <v>2.9359000000000002</v>
          </cell>
          <cell r="AG22">
            <v>3.0901999999999998</v>
          </cell>
          <cell r="AH22">
            <v>3.2477</v>
          </cell>
          <cell r="AI22">
            <v>3.4081999999999999</v>
          </cell>
          <cell r="AJ22">
            <v>3.5718000000000001</v>
          </cell>
          <cell r="AK22">
            <v>3.7383999999999999</v>
          </cell>
          <cell r="AL22">
            <v>3.9079999999999999</v>
          </cell>
          <cell r="AM22">
            <v>4.0805999999999996</v>
          </cell>
          <cell r="AN22">
            <v>4.2561</v>
          </cell>
          <cell r="AO22">
            <v>4.4345999999999997</v>
          </cell>
          <cell r="AP22">
            <v>4.6159999999999997</v>
          </cell>
          <cell r="AQ22">
            <v>4.8003</v>
          </cell>
          <cell r="AR22">
            <v>4.9874000000000001</v>
          </cell>
          <cell r="AS22">
            <v>5.1773999999999996</v>
          </cell>
          <cell r="AT22">
            <v>5.3701999999999996</v>
          </cell>
          <cell r="AU22">
            <v>5.5659000000000001</v>
          </cell>
          <cell r="AV22">
            <v>5.7644000000000002</v>
          </cell>
          <cell r="AW22">
            <v>5.9656000000000002</v>
          </cell>
        </row>
        <row r="23">
          <cell r="B23">
            <v>4.2999999999999997E-2</v>
          </cell>
          <cell r="C23">
            <v>7.2499999999999995E-2</v>
          </cell>
          <cell r="D23">
            <v>0.1086</v>
          </cell>
          <cell r="E23">
            <v>0.15090000000000001</v>
          </cell>
          <cell r="F23">
            <v>0.19919999999999999</v>
          </cell>
          <cell r="G23">
            <v>0.25309999999999999</v>
          </cell>
          <cell r="H23">
            <v>0.31259999999999999</v>
          </cell>
          <cell r="I23">
            <v>0.37730000000000002</v>
          </cell>
          <cell r="J23">
            <v>0.44719999999999999</v>
          </cell>
          <cell r="K23">
            <v>0.52200000000000002</v>
          </cell>
          <cell r="L23">
            <v>0.60170000000000001</v>
          </cell>
          <cell r="M23">
            <v>0.68610000000000004</v>
          </cell>
          <cell r="N23">
            <v>0.77510000000000001</v>
          </cell>
          <cell r="O23">
            <v>0.86850000000000005</v>
          </cell>
          <cell r="P23">
            <v>0.96630000000000005</v>
          </cell>
          <cell r="Q23">
            <v>1.0684</v>
          </cell>
          <cell r="R23">
            <v>1.1746000000000001</v>
          </cell>
          <cell r="S23">
            <v>1.2849999999999999</v>
          </cell>
          <cell r="T23">
            <v>1.3993</v>
          </cell>
          <cell r="U23">
            <v>1.5176000000000001</v>
          </cell>
          <cell r="V23">
            <v>1.6396999999999999</v>
          </cell>
          <cell r="W23">
            <v>1.7656000000000001</v>
          </cell>
          <cell r="X23">
            <v>1.8953</v>
          </cell>
          <cell r="Y23">
            <v>2.0286</v>
          </cell>
          <cell r="Z23">
            <v>2.1655000000000002</v>
          </cell>
          <cell r="AA23">
            <v>2.306</v>
          </cell>
          <cell r="AB23">
            <v>2.4500000000000002</v>
          </cell>
          <cell r="AC23">
            <v>2.5973999999999999</v>
          </cell>
          <cell r="AD23">
            <v>2.7483</v>
          </cell>
          <cell r="AE23">
            <v>2.9024999999999999</v>
          </cell>
          <cell r="AF23">
            <v>3.06</v>
          </cell>
          <cell r="AG23">
            <v>3.2208000000000001</v>
          </cell>
          <cell r="AH23">
            <v>3.3849</v>
          </cell>
          <cell r="AI23">
            <v>3.5520999999999998</v>
          </cell>
          <cell r="AJ23">
            <v>3.7225999999999999</v>
          </cell>
          <cell r="AK23">
            <v>3.8961000000000001</v>
          </cell>
          <cell r="AL23">
            <v>4.0728</v>
          </cell>
          <cell r="AM23">
            <v>4.2526000000000002</v>
          </cell>
          <cell r="AN23">
            <v>4.4353999999999996</v>
          </cell>
          <cell r="AO23">
            <v>4.6212999999999997</v>
          </cell>
          <cell r="AP23">
            <v>4.8102</v>
          </cell>
          <cell r="AQ23">
            <v>5.0019999999999998</v>
          </cell>
          <cell r="AR23">
            <v>5.1967999999999996</v>
          </cell>
          <cell r="AS23">
            <v>5.3945999999999996</v>
          </cell>
          <cell r="AT23">
            <v>5.5952000000000002</v>
          </cell>
          <cell r="AU23">
            <v>5.7988</v>
          </cell>
          <cell r="AV23">
            <v>6.0053000000000001</v>
          </cell>
          <cell r="AW23">
            <v>6.2145999999999999</v>
          </cell>
        </row>
        <row r="24">
          <cell r="B24">
            <v>4.4699999999999997E-2</v>
          </cell>
          <cell r="C24">
            <v>7.5300000000000006E-2</v>
          </cell>
          <cell r="D24">
            <v>0.1128</v>
          </cell>
          <cell r="E24">
            <v>0.15679999999999999</v>
          </cell>
          <cell r="F24">
            <v>0.20699999999999999</v>
          </cell>
          <cell r="G24">
            <v>0.2631</v>
          </cell>
          <cell r="H24">
            <v>0.32490000000000002</v>
          </cell>
          <cell r="I24">
            <v>0.39229999999999998</v>
          </cell>
          <cell r="J24">
            <v>0.46500000000000002</v>
          </cell>
          <cell r="K24">
            <v>0.54279999999999995</v>
          </cell>
          <cell r="L24">
            <v>0.62570000000000003</v>
          </cell>
          <cell r="M24">
            <v>0.71350000000000002</v>
          </cell>
          <cell r="N24">
            <v>0.80610000000000004</v>
          </cell>
          <cell r="O24">
            <v>0.90329999999999999</v>
          </cell>
          <cell r="P24">
            <v>1.0051000000000001</v>
          </cell>
          <cell r="Q24">
            <v>1.1113</v>
          </cell>
          <cell r="R24">
            <v>1.2219</v>
          </cell>
          <cell r="S24">
            <v>1.3368</v>
          </cell>
          <cell r="T24">
            <v>1.4558</v>
          </cell>
          <cell r="U24">
            <v>1.5789</v>
          </cell>
          <cell r="V24">
            <v>1.706</v>
          </cell>
          <cell r="W24">
            <v>1.8371</v>
          </cell>
          <cell r="X24">
            <v>1.972</v>
          </cell>
          <cell r="Y24">
            <v>2.1107999999999998</v>
          </cell>
          <cell r="Z24">
            <v>2.2532999999999999</v>
          </cell>
          <cell r="AA24">
            <v>2.3996</v>
          </cell>
          <cell r="AB24">
            <v>2.5493999999999999</v>
          </cell>
          <cell r="AC24">
            <v>2.7029000000000001</v>
          </cell>
          <cell r="AD24">
            <v>2.8599000000000001</v>
          </cell>
          <cell r="AE24">
            <v>3.0204</v>
          </cell>
          <cell r="AF24">
            <v>3.1842999999999999</v>
          </cell>
          <cell r="AG24">
            <v>3.3515999999999999</v>
          </cell>
          <cell r="AH24">
            <v>3.5223</v>
          </cell>
          <cell r="AI24">
            <v>3.6964000000000001</v>
          </cell>
          <cell r="AJ24">
            <v>3.8736999999999999</v>
          </cell>
          <cell r="AK24">
            <v>4.0542999999999996</v>
          </cell>
          <cell r="AL24">
            <v>4.2381000000000002</v>
          </cell>
          <cell r="AM24">
            <v>4.4250999999999996</v>
          </cell>
          <cell r="AN24">
            <v>4.6151999999999997</v>
          </cell>
          <cell r="AO24">
            <v>4.8085000000000004</v>
          </cell>
          <cell r="AP24">
            <v>5.0049000000000001</v>
          </cell>
          <cell r="AQ24">
            <v>5.2042999999999999</v>
          </cell>
          <cell r="AR24">
            <v>5.4069000000000003</v>
          </cell>
          <cell r="AS24">
            <v>5.6124000000000001</v>
          </cell>
          <cell r="AT24">
            <v>5.8209999999999997</v>
          </cell>
          <cell r="AU24">
            <v>6.0324999999999998</v>
          </cell>
          <cell r="AV24">
            <v>6.2470999999999997</v>
          </cell>
          <cell r="AW24">
            <v>6.4645000000000001</v>
          </cell>
        </row>
        <row r="25">
          <cell r="B25">
            <v>4.6399999999999997E-2</v>
          </cell>
          <cell r="C25">
            <v>7.8200000000000006E-2</v>
          </cell>
          <cell r="D25">
            <v>0.1171</v>
          </cell>
          <cell r="E25">
            <v>0.16270000000000001</v>
          </cell>
          <cell r="F25">
            <v>0.21479999999999999</v>
          </cell>
          <cell r="G25">
            <v>0.27310000000000001</v>
          </cell>
          <cell r="H25">
            <v>0.33729999999999999</v>
          </cell>
          <cell r="I25">
            <v>0.40720000000000001</v>
          </cell>
          <cell r="J25">
            <v>0.48270000000000002</v>
          </cell>
          <cell r="K25">
            <v>0.56359999999999999</v>
          </cell>
          <cell r="L25">
            <v>0.64970000000000006</v>
          </cell>
          <cell r="M25">
            <v>0.74099999999999999</v>
          </cell>
          <cell r="N25">
            <v>0.83709999999999996</v>
          </cell>
          <cell r="O25">
            <v>0.93820000000000003</v>
          </cell>
          <cell r="P25">
            <v>1.0439000000000001</v>
          </cell>
          <cell r="Q25">
            <v>1.1543000000000001</v>
          </cell>
          <cell r="R25">
            <v>1.2692000000000001</v>
          </cell>
          <cell r="S25">
            <v>1.3886000000000001</v>
          </cell>
          <cell r="T25">
            <v>1.5123</v>
          </cell>
          <cell r="U25">
            <v>1.6402000000000001</v>
          </cell>
          <cell r="V25">
            <v>1.7724</v>
          </cell>
          <cell r="W25">
            <v>1.9086000000000001</v>
          </cell>
          <cell r="X25">
            <v>2.0489000000000002</v>
          </cell>
          <cell r="Y25">
            <v>2.1930999999999998</v>
          </cell>
          <cell r="Z25">
            <v>2.3412999999999999</v>
          </cell>
          <cell r="AA25">
            <v>2.4931999999999999</v>
          </cell>
          <cell r="AB25">
            <v>2.649</v>
          </cell>
          <cell r="AC25">
            <v>2.8085</v>
          </cell>
          <cell r="AD25">
            <v>2.9716999999999998</v>
          </cell>
          <cell r="AE25">
            <v>3.1383999999999999</v>
          </cell>
          <cell r="AF25">
            <v>3.3088000000000002</v>
          </cell>
          <cell r="AG25">
            <v>3.4826999999999999</v>
          </cell>
          <cell r="AH25">
            <v>3.6600999999999999</v>
          </cell>
          <cell r="AI25">
            <v>3.8409</v>
          </cell>
          <cell r="AJ25">
            <v>4.0251999999999999</v>
          </cell>
          <cell r="AK25">
            <v>4.2127999999999997</v>
          </cell>
          <cell r="AL25">
            <v>4.4036999999999997</v>
          </cell>
          <cell r="AM25">
            <v>4.5979000000000001</v>
          </cell>
          <cell r="AN25">
            <v>4.7953999999999999</v>
          </cell>
          <cell r="AO25">
            <v>4.9962</v>
          </cell>
          <cell r="AP25">
            <v>5.2000999999999999</v>
          </cell>
          <cell r="AQ25">
            <v>5.4073000000000002</v>
          </cell>
          <cell r="AR25">
            <v>5.6174999999999997</v>
          </cell>
          <cell r="AS25">
            <v>5.8308999999999997</v>
          </cell>
          <cell r="AT25">
            <v>6.0473999999999997</v>
          </cell>
          <cell r="AU25">
            <v>6.2670000000000003</v>
          </cell>
          <cell r="AV25">
            <v>6.4897</v>
          </cell>
          <cell r="AW25">
            <v>6.7153</v>
          </cell>
        </row>
        <row r="26">
          <cell r="B26">
            <v>4.8099999999999997E-2</v>
          </cell>
          <cell r="C26">
            <v>8.1000000000000003E-2</v>
          </cell>
          <cell r="D26">
            <v>0.12130000000000001</v>
          </cell>
          <cell r="E26">
            <v>0.16869999999999999</v>
          </cell>
          <cell r="F26">
            <v>0.22270000000000001</v>
          </cell>
          <cell r="G26">
            <v>0.28310000000000002</v>
          </cell>
          <cell r="H26">
            <v>0.34970000000000001</v>
          </cell>
          <cell r="I26">
            <v>0.42220000000000002</v>
          </cell>
          <cell r="J26">
            <v>0.50049999999999994</v>
          </cell>
          <cell r="K26">
            <v>0.58440000000000003</v>
          </cell>
          <cell r="L26">
            <v>0.67369999999999997</v>
          </cell>
          <cell r="M26">
            <v>0.76839999999999997</v>
          </cell>
          <cell r="N26">
            <v>0.86819999999999997</v>
          </cell>
          <cell r="O26">
            <v>0.97299999999999998</v>
          </cell>
          <cell r="P26">
            <v>1.0828</v>
          </cell>
          <cell r="Q26">
            <v>1.1973</v>
          </cell>
          <cell r="R26">
            <v>1.3166</v>
          </cell>
          <cell r="S26">
            <v>1.4404999999999999</v>
          </cell>
          <cell r="T26">
            <v>1.5688</v>
          </cell>
          <cell r="U26">
            <v>1.7016</v>
          </cell>
          <cell r="V26">
            <v>1.8388</v>
          </cell>
          <cell r="W26">
            <v>1.9802</v>
          </cell>
          <cell r="X26">
            <v>2.1257999999999999</v>
          </cell>
          <cell r="Y26">
            <v>2.2755000000000001</v>
          </cell>
          <cell r="Z26">
            <v>2.4293</v>
          </cell>
          <cell r="AA26">
            <v>2.5870000000000002</v>
          </cell>
          <cell r="AB26">
            <v>2.7486999999999999</v>
          </cell>
          <cell r="AC26">
            <v>2.9142000000000001</v>
          </cell>
          <cell r="AD26">
            <v>3.0836000000000001</v>
          </cell>
          <cell r="AE26">
            <v>3.2566999999999999</v>
          </cell>
          <cell r="AF26">
            <v>3.4335</v>
          </cell>
          <cell r="AG26">
            <v>3.6139999999999999</v>
          </cell>
          <cell r="AH26">
            <v>3.7980999999999998</v>
          </cell>
          <cell r="AI26">
            <v>3.9857</v>
          </cell>
          <cell r="AJ26">
            <v>4.1768999999999998</v>
          </cell>
          <cell r="AK26">
            <v>4.3715999999999999</v>
          </cell>
          <cell r="AL26">
            <v>4.5697000000000001</v>
          </cell>
          <cell r="AM26">
            <v>4.7712000000000003</v>
          </cell>
          <cell r="AN26">
            <v>4.9760999999999997</v>
          </cell>
          <cell r="AO26">
            <v>5.1843000000000004</v>
          </cell>
          <cell r="AP26">
            <v>5.3959000000000001</v>
          </cell>
          <cell r="AQ26">
            <v>5.6106999999999996</v>
          </cell>
          <cell r="AR26">
            <v>5.8288000000000002</v>
          </cell>
          <cell r="AS26">
            <v>6.05</v>
          </cell>
          <cell r="AT26">
            <v>6.2744999999999997</v>
          </cell>
          <cell r="AU26">
            <v>6.5022000000000002</v>
          </cell>
          <cell r="AV26">
            <v>6.7329999999999997</v>
          </cell>
          <cell r="AW26">
            <v>6.9668999999999999</v>
          </cell>
        </row>
        <row r="27">
          <cell r="B27">
            <v>4.9700000000000001E-2</v>
          </cell>
          <cell r="C27">
            <v>8.3799999999999999E-2</v>
          </cell>
          <cell r="D27">
            <v>0.12559999999999999</v>
          </cell>
          <cell r="E27">
            <v>0.17460000000000001</v>
          </cell>
          <cell r="F27">
            <v>0.23050000000000001</v>
          </cell>
          <cell r="G27">
            <v>0.29310000000000003</v>
          </cell>
          <cell r="H27">
            <v>0.36199999999999999</v>
          </cell>
          <cell r="I27">
            <v>0.43719999999999998</v>
          </cell>
          <cell r="J27">
            <v>0.51829999999999998</v>
          </cell>
          <cell r="K27">
            <v>0.60519999999999996</v>
          </cell>
          <cell r="L27">
            <v>0.69779999999999998</v>
          </cell>
          <cell r="M27">
            <v>0.79579999999999995</v>
          </cell>
          <cell r="N27">
            <v>0.8992</v>
          </cell>
          <cell r="O27">
            <v>1.0079</v>
          </cell>
          <cell r="P27">
            <v>1.1215999999999999</v>
          </cell>
          <cell r="Q27">
            <v>1.2403999999999999</v>
          </cell>
          <cell r="R27">
            <v>1.3640000000000001</v>
          </cell>
          <cell r="S27">
            <v>1.4923999999999999</v>
          </cell>
          <cell r="T27">
            <v>1.6254</v>
          </cell>
          <cell r="U27">
            <v>1.7630999999999999</v>
          </cell>
          <cell r="V27">
            <v>1.9053</v>
          </cell>
          <cell r="W27">
            <v>2.0518000000000001</v>
          </cell>
          <cell r="X27">
            <v>2.2027999999999999</v>
          </cell>
          <cell r="Y27">
            <v>2.3580000000000001</v>
          </cell>
          <cell r="Z27">
            <v>2.5173999999999999</v>
          </cell>
          <cell r="AA27">
            <v>2.6808999999999998</v>
          </cell>
          <cell r="AB27">
            <v>2.8485</v>
          </cell>
          <cell r="AC27">
            <v>3.0200999999999998</v>
          </cell>
          <cell r="AD27">
            <v>3.1957</v>
          </cell>
          <cell r="AE27">
            <v>3.3751000000000002</v>
          </cell>
          <cell r="AF27">
            <v>3.5583999999999998</v>
          </cell>
          <cell r="AG27">
            <v>3.7454999999999998</v>
          </cell>
          <cell r="AH27">
            <v>3.9363000000000001</v>
          </cell>
          <cell r="AI27">
            <v>4.1307999999999998</v>
          </cell>
          <cell r="AJ27">
            <v>4.3289</v>
          </cell>
          <cell r="AK27">
            <v>4.5307000000000004</v>
          </cell>
          <cell r="AL27">
            <v>4.7359999999999998</v>
          </cell>
          <cell r="AM27">
            <v>4.9447999999999999</v>
          </cell>
          <cell r="AN27">
            <v>5.1570999999999998</v>
          </cell>
          <cell r="AO27">
            <v>5.3728999999999996</v>
          </cell>
          <cell r="AP27">
            <v>5.5919999999999996</v>
          </cell>
          <cell r="AQ27">
            <v>5.8146000000000004</v>
          </cell>
          <cell r="AR27">
            <v>6.0404999999999998</v>
          </cell>
          <cell r="AS27">
            <v>6.2697000000000003</v>
          </cell>
          <cell r="AT27">
            <v>6.5022000000000002</v>
          </cell>
          <cell r="AU27">
            <v>6.7380000000000004</v>
          </cell>
          <cell r="AV27">
            <v>6.9770000000000003</v>
          </cell>
          <cell r="AW27">
            <v>7.2191999999999998</v>
          </cell>
        </row>
        <row r="28">
          <cell r="B28">
            <v>5.1400000000000001E-2</v>
          </cell>
          <cell r="C28">
            <v>8.6699999999999999E-2</v>
          </cell>
          <cell r="D28">
            <v>0.1298</v>
          </cell>
          <cell r="E28">
            <v>0.18049999999999999</v>
          </cell>
          <cell r="F28">
            <v>0.2384</v>
          </cell>
          <cell r="G28">
            <v>0.30309999999999998</v>
          </cell>
          <cell r="H28">
            <v>0.37440000000000001</v>
          </cell>
          <cell r="I28">
            <v>0.4521</v>
          </cell>
          <cell r="J28">
            <v>0.53610000000000002</v>
          </cell>
          <cell r="K28">
            <v>0.626</v>
          </cell>
          <cell r="L28">
            <v>0.7218</v>
          </cell>
          <cell r="M28">
            <v>0.82330000000000003</v>
          </cell>
          <cell r="N28">
            <v>0.93030000000000002</v>
          </cell>
          <cell r="O28">
            <v>1.0427999999999999</v>
          </cell>
          <cell r="P28">
            <v>1.1605000000000001</v>
          </cell>
          <cell r="Q28">
            <v>1.2834000000000001</v>
          </cell>
          <cell r="R28">
            <v>1.4114</v>
          </cell>
          <cell r="S28">
            <v>1.5443</v>
          </cell>
          <cell r="T28">
            <v>1.6820999999999999</v>
          </cell>
          <cell r="U28">
            <v>1.8246</v>
          </cell>
          <cell r="V28">
            <v>1.9718</v>
          </cell>
          <cell r="W28">
            <v>2.1236000000000002</v>
          </cell>
          <cell r="X28">
            <v>2.2797999999999998</v>
          </cell>
          <cell r="Y28">
            <v>2.4405000000000001</v>
          </cell>
          <cell r="Z28">
            <v>2.6055999999999999</v>
          </cell>
          <cell r="AA28">
            <v>2.7749000000000001</v>
          </cell>
          <cell r="AB28">
            <v>2.9483999999999999</v>
          </cell>
          <cell r="AC28">
            <v>3.1261000000000001</v>
          </cell>
          <cell r="AD28">
            <v>3.3079000000000001</v>
          </cell>
          <cell r="AE28">
            <v>3.4937</v>
          </cell>
          <cell r="AF28">
            <v>3.6835</v>
          </cell>
          <cell r="AG28">
            <v>3.8772000000000002</v>
          </cell>
          <cell r="AH28">
            <v>4.0747</v>
          </cell>
          <cell r="AI28">
            <v>4.2760999999999996</v>
          </cell>
          <cell r="AJ28">
            <v>4.4812000000000003</v>
          </cell>
          <cell r="AK28">
            <v>4.6900000000000004</v>
          </cell>
          <cell r="AL28">
            <v>4.9025999999999996</v>
          </cell>
          <cell r="AM28">
            <v>5.1186999999999996</v>
          </cell>
          <cell r="AN28">
            <v>5.3384999999999998</v>
          </cell>
          <cell r="AO28">
            <v>5.5617999999999999</v>
          </cell>
          <cell r="AP28">
            <v>5.7885999999999997</v>
          </cell>
          <cell r="AQ28">
            <v>6.0189000000000004</v>
          </cell>
          <cell r="AR28">
            <v>6.2526999999999999</v>
          </cell>
          <cell r="AS28">
            <v>6.4898999999999996</v>
          </cell>
          <cell r="AT28">
            <v>6.7304000000000004</v>
          </cell>
          <cell r="AU28">
            <v>6.9744000000000002</v>
          </cell>
          <cell r="AV28">
            <v>7.2215999999999996</v>
          </cell>
          <cell r="AW28">
            <v>7.4722</v>
          </cell>
        </row>
        <row r="29">
          <cell r="B29">
            <v>5.3100000000000001E-2</v>
          </cell>
          <cell r="C29">
            <v>8.9499999999999996E-2</v>
          </cell>
          <cell r="D29">
            <v>0.1341</v>
          </cell>
          <cell r="E29">
            <v>0.18640000000000001</v>
          </cell>
          <cell r="F29">
            <v>0.2462</v>
          </cell>
          <cell r="G29">
            <v>0.31309999999999999</v>
          </cell>
          <cell r="H29">
            <v>0.38679999999999998</v>
          </cell>
          <cell r="I29">
            <v>0.46710000000000002</v>
          </cell>
          <cell r="J29">
            <v>0.55379999999999996</v>
          </cell>
          <cell r="K29">
            <v>0.64680000000000004</v>
          </cell>
          <cell r="L29">
            <v>0.74580000000000002</v>
          </cell>
          <cell r="M29">
            <v>0.85070000000000001</v>
          </cell>
          <cell r="N29">
            <v>0.96140000000000003</v>
          </cell>
          <cell r="O29">
            <v>1.0777000000000001</v>
          </cell>
          <cell r="P29">
            <v>1.1994</v>
          </cell>
          <cell r="Q29">
            <v>1.3265</v>
          </cell>
          <cell r="R29">
            <v>1.4588000000000001</v>
          </cell>
          <cell r="S29">
            <v>1.5963000000000001</v>
          </cell>
          <cell r="T29">
            <v>1.7386999999999999</v>
          </cell>
          <cell r="U29">
            <v>1.8861000000000001</v>
          </cell>
          <cell r="V29">
            <v>2.0383</v>
          </cell>
          <cell r="W29">
            <v>2.1953</v>
          </cell>
          <cell r="X29">
            <v>2.3569</v>
          </cell>
          <cell r="Y29">
            <v>2.5230999999999999</v>
          </cell>
          <cell r="Z29">
            <v>2.6939000000000002</v>
          </cell>
          <cell r="AA29">
            <v>2.8690000000000002</v>
          </cell>
          <cell r="AB29">
            <v>3.0485000000000002</v>
          </cell>
          <cell r="AC29">
            <v>3.2322000000000002</v>
          </cell>
          <cell r="AD29">
            <v>3.4201999999999999</v>
          </cell>
          <cell r="AE29">
            <v>3.6124000000000001</v>
          </cell>
          <cell r="AF29">
            <v>3.8087</v>
          </cell>
          <cell r="AG29">
            <v>4.0090000000000003</v>
          </cell>
          <cell r="AH29">
            <v>4.2133000000000003</v>
          </cell>
          <cell r="AI29">
            <v>4.4215</v>
          </cell>
          <cell r="AJ29">
            <v>4.6337000000000002</v>
          </cell>
          <cell r="AK29">
            <v>4.8495999999999997</v>
          </cell>
          <cell r="AL29">
            <v>5.0693999999999999</v>
          </cell>
          <cell r="AM29">
            <v>5.2929000000000004</v>
          </cell>
          <cell r="AN29">
            <v>5.5202</v>
          </cell>
          <cell r="AO29">
            <v>5.7510000000000003</v>
          </cell>
          <cell r="AP29">
            <v>5.9855999999999998</v>
          </cell>
          <cell r="AQ29">
            <v>6.2237</v>
          </cell>
          <cell r="AR29">
            <v>6.4653</v>
          </cell>
          <cell r="AS29">
            <v>6.7104999999999997</v>
          </cell>
          <cell r="AT29">
            <v>6.9592000000000001</v>
          </cell>
          <cell r="AU29">
            <v>7.2112999999999996</v>
          </cell>
          <cell r="AV29">
            <v>7.4668000000000001</v>
          </cell>
          <cell r="AW29">
            <v>7.7256999999999998</v>
          </cell>
        </row>
        <row r="30">
          <cell r="B30">
            <v>5.4800000000000001E-2</v>
          </cell>
          <cell r="C30">
            <v>9.2299999999999993E-2</v>
          </cell>
          <cell r="D30">
            <v>0.1384</v>
          </cell>
          <cell r="E30">
            <v>0.19239999999999999</v>
          </cell>
          <cell r="F30">
            <v>0.254</v>
          </cell>
          <cell r="G30">
            <v>0.3231</v>
          </cell>
          <cell r="H30">
            <v>0.39910000000000001</v>
          </cell>
          <cell r="I30">
            <v>0.48209999999999997</v>
          </cell>
          <cell r="J30">
            <v>0.5716</v>
          </cell>
          <cell r="K30">
            <v>0.66759999999999997</v>
          </cell>
          <cell r="L30">
            <v>0.76990000000000003</v>
          </cell>
          <cell r="M30">
            <v>0.87819999999999998</v>
          </cell>
          <cell r="N30">
            <v>0.99250000000000005</v>
          </cell>
          <cell r="O30">
            <v>1.1126</v>
          </cell>
          <cell r="P30">
            <v>1.2383</v>
          </cell>
          <cell r="Q30">
            <v>1.3695999999999999</v>
          </cell>
          <cell r="R30">
            <v>1.5063</v>
          </cell>
          <cell r="S30">
            <v>1.6482000000000001</v>
          </cell>
          <cell r="T30">
            <v>1.7954000000000001</v>
          </cell>
          <cell r="U30">
            <v>1.9477</v>
          </cell>
          <cell r="V30">
            <v>2.1049000000000002</v>
          </cell>
          <cell r="W30">
            <v>2.2671000000000001</v>
          </cell>
          <cell r="X30">
            <v>2.4340999999999999</v>
          </cell>
          <cell r="Y30">
            <v>2.6057999999999999</v>
          </cell>
          <cell r="Z30">
            <v>2.7822</v>
          </cell>
          <cell r="AA30">
            <v>2.9630999999999998</v>
          </cell>
          <cell r="AB30">
            <v>3.1486000000000001</v>
          </cell>
          <cell r="AC30">
            <v>3.3384999999999998</v>
          </cell>
          <cell r="AD30">
            <v>3.5327000000000002</v>
          </cell>
          <cell r="AE30">
            <v>3.7311999999999999</v>
          </cell>
          <cell r="AF30">
            <v>3.9340000000000002</v>
          </cell>
          <cell r="AG30">
            <v>4.141</v>
          </cell>
          <cell r="AH30">
            <v>4.3521000000000001</v>
          </cell>
          <cell r="AI30">
            <v>4.5671999999999997</v>
          </cell>
          <cell r="AJ30">
            <v>4.7864000000000004</v>
          </cell>
          <cell r="AK30">
            <v>5.0095000000000001</v>
          </cell>
          <cell r="AL30">
            <v>5.2365000000000004</v>
          </cell>
          <cell r="AM30">
            <v>5.4673999999999996</v>
          </cell>
          <cell r="AN30">
            <v>5.7020999999999997</v>
          </cell>
          <cell r="AO30">
            <v>5.9405999999999999</v>
          </cell>
          <cell r="AP30">
            <v>6.1829000000000001</v>
          </cell>
          <cell r="AQ30">
            <v>6.4287999999999998</v>
          </cell>
          <cell r="AR30">
            <v>6.6783999999999999</v>
          </cell>
          <cell r="AS30">
            <v>6.9316000000000004</v>
          </cell>
          <cell r="AT30">
            <v>7.1883999999999997</v>
          </cell>
          <cell r="AU30">
            <v>7.4486999999999997</v>
          </cell>
          <cell r="AV30">
            <v>7.7126000000000001</v>
          </cell>
          <cell r="AW30">
            <v>7.9798999999999998</v>
          </cell>
        </row>
        <row r="31">
          <cell r="B31">
            <v>5.6399999999999999E-2</v>
          </cell>
          <cell r="C31">
            <v>9.5200000000000007E-2</v>
          </cell>
          <cell r="D31">
            <v>0.1426</v>
          </cell>
          <cell r="E31">
            <v>0.1983</v>
          </cell>
          <cell r="F31">
            <v>0.26190000000000002</v>
          </cell>
          <cell r="G31">
            <v>0.33300000000000002</v>
          </cell>
          <cell r="H31">
            <v>0.41149999999999998</v>
          </cell>
          <cell r="I31">
            <v>0.497</v>
          </cell>
          <cell r="J31">
            <v>0.58940000000000003</v>
          </cell>
          <cell r="K31">
            <v>0.68840000000000001</v>
          </cell>
          <cell r="L31">
            <v>0.79390000000000005</v>
          </cell>
          <cell r="M31">
            <v>0.90569999999999995</v>
          </cell>
          <cell r="N31">
            <v>1.0236000000000001</v>
          </cell>
          <cell r="O31">
            <v>1.1475</v>
          </cell>
          <cell r="P31">
            <v>1.2771999999999999</v>
          </cell>
          <cell r="Q31">
            <v>1.4127000000000001</v>
          </cell>
          <cell r="R31">
            <v>1.5537000000000001</v>
          </cell>
          <cell r="S31">
            <v>1.7001999999999999</v>
          </cell>
          <cell r="T31">
            <v>1.8521000000000001</v>
          </cell>
          <cell r="U31">
            <v>2.0093000000000001</v>
          </cell>
          <cell r="V31">
            <v>2.1716000000000002</v>
          </cell>
          <cell r="W31">
            <v>2.339</v>
          </cell>
          <cell r="X31">
            <v>2.5112999999999999</v>
          </cell>
          <cell r="Y31">
            <v>2.6886000000000001</v>
          </cell>
          <cell r="Z31">
            <v>2.8706</v>
          </cell>
          <cell r="AA31">
            <v>3.0573999999999999</v>
          </cell>
          <cell r="AB31">
            <v>3.2488000000000001</v>
          </cell>
          <cell r="AC31">
            <v>3.4447999999999999</v>
          </cell>
          <cell r="AD31">
            <v>3.6453000000000002</v>
          </cell>
          <cell r="AE31">
            <v>3.8502000000000001</v>
          </cell>
          <cell r="AF31">
            <v>4.0594999999999999</v>
          </cell>
          <cell r="AG31">
            <v>4.2731000000000003</v>
          </cell>
          <cell r="AH31">
            <v>4.4909999999999997</v>
          </cell>
          <cell r="AI31">
            <v>4.7130000000000001</v>
          </cell>
          <cell r="AJ31">
            <v>4.9391999999999996</v>
          </cell>
          <cell r="AK31">
            <v>5.1695000000000002</v>
          </cell>
          <cell r="AL31">
            <v>5.4038000000000004</v>
          </cell>
          <cell r="AM31">
            <v>5.6421000000000001</v>
          </cell>
          <cell r="AN31">
            <v>5.8844000000000003</v>
          </cell>
          <cell r="AO31">
            <v>6.1304999999999996</v>
          </cell>
          <cell r="AP31">
            <v>6.3804999999999996</v>
          </cell>
          <cell r="AQ31">
            <v>6.6341999999999999</v>
          </cell>
          <cell r="AR31">
            <v>6.8917999999999999</v>
          </cell>
          <cell r="AS31">
            <v>7.1529999999999996</v>
          </cell>
          <cell r="AT31">
            <v>7.4180000000000001</v>
          </cell>
          <cell r="AU31">
            <v>7.6866000000000003</v>
          </cell>
          <cell r="AV31">
            <v>7.9588000000000001</v>
          </cell>
          <cell r="AW31">
            <v>8.2345000000000006</v>
          </cell>
        </row>
        <row r="32">
          <cell r="B32">
            <v>5.8099999999999999E-2</v>
          </cell>
          <cell r="C32">
            <v>9.8000000000000004E-2</v>
          </cell>
          <cell r="D32">
            <v>0.1469</v>
          </cell>
          <cell r="E32">
            <v>0.20419999999999999</v>
          </cell>
          <cell r="F32">
            <v>0.2697</v>
          </cell>
          <cell r="G32">
            <v>0.34300000000000003</v>
          </cell>
          <cell r="H32">
            <v>0.4239</v>
          </cell>
          <cell r="I32">
            <v>0.51200000000000001</v>
          </cell>
          <cell r="J32">
            <v>0.60719999999999996</v>
          </cell>
          <cell r="K32">
            <v>0.70930000000000004</v>
          </cell>
          <cell r="L32">
            <v>0.81799999999999995</v>
          </cell>
          <cell r="M32">
            <v>0.93320000000000003</v>
          </cell>
          <cell r="N32">
            <v>1.0547</v>
          </cell>
          <cell r="O32">
            <v>1.1823999999999999</v>
          </cell>
          <cell r="P32">
            <v>1.3161</v>
          </cell>
          <cell r="Q32">
            <v>1.4558</v>
          </cell>
          <cell r="R32">
            <v>1.6012</v>
          </cell>
          <cell r="S32">
            <v>1.7523</v>
          </cell>
          <cell r="T32">
            <v>1.9089</v>
          </cell>
          <cell r="U32">
            <v>2.0709</v>
          </cell>
          <cell r="V32">
            <v>2.2383000000000002</v>
          </cell>
          <cell r="W32">
            <v>2.4108000000000001</v>
          </cell>
          <cell r="X32">
            <v>2.5886</v>
          </cell>
          <cell r="Y32">
            <v>2.7713000000000001</v>
          </cell>
          <cell r="Z32">
            <v>2.9590999999999998</v>
          </cell>
          <cell r="AA32">
            <v>3.1516999999999999</v>
          </cell>
          <cell r="AB32">
            <v>3.3491</v>
          </cell>
          <cell r="AC32">
            <v>3.5512000000000001</v>
          </cell>
          <cell r="AD32">
            <v>3.7578999999999998</v>
          </cell>
          <cell r="AE32">
            <v>3.9693000000000001</v>
          </cell>
          <cell r="AF32">
            <v>4.1851000000000003</v>
          </cell>
          <cell r="AG32">
            <v>4.4054000000000002</v>
          </cell>
          <cell r="AH32">
            <v>4.6300999999999997</v>
          </cell>
          <cell r="AI32">
            <v>4.8590999999999998</v>
          </cell>
          <cell r="AJ32">
            <v>5.0922999999999998</v>
          </cell>
          <cell r="AK32">
            <v>5.3297999999999996</v>
          </cell>
          <cell r="AL32">
            <v>5.5713999999999997</v>
          </cell>
          <cell r="AM32">
            <v>5.8170999999999999</v>
          </cell>
          <cell r="AN32">
            <v>6.0669000000000004</v>
          </cell>
          <cell r="AO32">
            <v>6.3205999999999998</v>
          </cell>
          <cell r="AP32">
            <v>6.5784000000000002</v>
          </cell>
          <cell r="AQ32">
            <v>6.84</v>
          </cell>
          <cell r="AR32">
            <v>7.1055000000000001</v>
          </cell>
          <cell r="AS32">
            <v>7.3747999999999996</v>
          </cell>
          <cell r="AT32">
            <v>7.6479999999999997</v>
          </cell>
          <cell r="AU32">
            <v>7.9248000000000003</v>
          </cell>
          <cell r="AV32">
            <v>8.2053999999999991</v>
          </cell>
          <cell r="AW32">
            <v>8.4896999999999991</v>
          </cell>
        </row>
      </sheetData>
      <sheetData sheetId="6" refreshError="1">
        <row r="2">
          <cell r="B2">
            <v>8.8000000000000005E-3</v>
          </cell>
          <cell r="C2">
            <v>1.41E-2</v>
          </cell>
          <cell r="D2">
            <v>2.0400000000000001E-2</v>
          </cell>
          <cell r="E2">
            <v>2.75E-2</v>
          </cell>
          <cell r="F2">
            <v>3.5299999999999998E-2</v>
          </cell>
          <cell r="G2">
            <v>4.3900000000000002E-2</v>
          </cell>
          <cell r="H2">
            <v>5.33E-2</v>
          </cell>
          <cell r="I2">
            <v>6.3399999999999998E-2</v>
          </cell>
          <cell r="J2">
            <v>7.4300000000000005E-2</v>
          </cell>
          <cell r="K2">
            <v>8.5999999999999993E-2</v>
          </cell>
          <cell r="L2">
            <v>9.8599999999999993E-2</v>
          </cell>
          <cell r="M2">
            <v>0.112</v>
          </cell>
          <cell r="N2">
            <v>0.12640000000000001</v>
          </cell>
          <cell r="O2">
            <v>0.14169999999999999</v>
          </cell>
          <cell r="P2">
            <v>0.15809999999999999</v>
          </cell>
          <cell r="Q2">
            <v>0.17549999999999999</v>
          </cell>
          <cell r="R2">
            <v>0.19420000000000001</v>
          </cell>
          <cell r="S2">
            <v>0.214</v>
          </cell>
          <cell r="T2">
            <v>0.23519999999999999</v>
          </cell>
          <cell r="U2">
            <v>0.25769999999999998</v>
          </cell>
          <cell r="V2">
            <v>0.28170000000000001</v>
          </cell>
          <cell r="W2">
            <v>0.30719999999999997</v>
          </cell>
          <cell r="X2">
            <v>0.33439999999999998</v>
          </cell>
          <cell r="Y2">
            <v>0.3634</v>
          </cell>
          <cell r="Z2">
            <v>0.39419999999999999</v>
          </cell>
          <cell r="AA2">
            <v>0.4269</v>
          </cell>
          <cell r="AB2">
            <v>0.4617</v>
          </cell>
          <cell r="AC2">
            <v>0.49880000000000002</v>
          </cell>
          <cell r="AD2">
            <v>0.53810000000000002</v>
          </cell>
          <cell r="AE2">
            <v>0.57989999999999997</v>
          </cell>
          <cell r="AF2">
            <v>0.62429999999999997</v>
          </cell>
          <cell r="AG2">
            <v>0.67149999999999999</v>
          </cell>
          <cell r="AH2">
            <v>0.72160000000000002</v>
          </cell>
          <cell r="AI2">
            <v>0.77480000000000004</v>
          </cell>
          <cell r="AJ2">
            <v>0.83120000000000005</v>
          </cell>
          <cell r="AK2">
            <v>0.89119999999999999</v>
          </cell>
          <cell r="AL2">
            <v>0.95469999999999999</v>
          </cell>
          <cell r="AM2">
            <v>1.0221</v>
          </cell>
          <cell r="AN2">
            <v>1.0935999999999999</v>
          </cell>
          <cell r="AO2">
            <v>1.1694</v>
          </cell>
          <cell r="AP2">
            <v>1.2498</v>
          </cell>
          <cell r="AQ2">
            <v>1.3349</v>
          </cell>
          <cell r="AR2">
            <v>1.4251</v>
          </cell>
          <cell r="AS2">
            <v>1.5206999999999999</v>
          </cell>
          <cell r="AT2">
            <v>1.6218999999999999</v>
          </cell>
          <cell r="AU2">
            <v>1.7291000000000001</v>
          </cell>
          <cell r="AV2">
            <v>1.8426</v>
          </cell>
          <cell r="AW2">
            <v>1.9628000000000001</v>
          </cell>
        </row>
        <row r="3">
          <cell r="B3">
            <v>1.0800000000000001E-2</v>
          </cell>
          <cell r="C3">
            <v>1.7399999999999999E-2</v>
          </cell>
          <cell r="D3">
            <v>2.5100000000000001E-2</v>
          </cell>
          <cell r="E3">
            <v>3.39E-2</v>
          </cell>
          <cell r="F3">
            <v>4.3700000000000003E-2</v>
          </cell>
          <cell r="G3">
            <v>5.4300000000000001E-2</v>
          </cell>
          <cell r="H3">
            <v>6.5799999999999997E-2</v>
          </cell>
          <cell r="I3">
            <v>7.8299999999999995E-2</v>
          </cell>
          <cell r="J3">
            <v>9.1600000000000001E-2</v>
          </cell>
          <cell r="K3">
            <v>0.10580000000000001</v>
          </cell>
          <cell r="L3">
            <v>0.12089999999999999</v>
          </cell>
          <cell r="M3">
            <v>0.13700000000000001</v>
          </cell>
          <cell r="N3">
            <v>0.15409999999999999</v>
          </cell>
          <cell r="O3">
            <v>0.17219999999999999</v>
          </cell>
          <cell r="P3">
            <v>0.19139999999999999</v>
          </cell>
          <cell r="Q3">
            <v>0.2117</v>
          </cell>
          <cell r="R3">
            <v>0.23319999999999999</v>
          </cell>
          <cell r="S3">
            <v>0.25590000000000002</v>
          </cell>
          <cell r="T3">
            <v>0.28000000000000003</v>
          </cell>
          <cell r="U3">
            <v>0.30530000000000002</v>
          </cell>
          <cell r="V3">
            <v>0.3322</v>
          </cell>
          <cell r="W3">
            <v>0.36049999999999999</v>
          </cell>
          <cell r="X3">
            <v>0.39040000000000002</v>
          </cell>
          <cell r="Y3">
            <v>0.42199999999999999</v>
          </cell>
          <cell r="Z3">
            <v>0.45540000000000003</v>
          </cell>
          <cell r="AA3">
            <v>0.49059999999999998</v>
          </cell>
          <cell r="AB3">
            <v>0.52769999999999995</v>
          </cell>
          <cell r="AC3">
            <v>0.56689999999999996</v>
          </cell>
          <cell r="AD3">
            <v>0.60829999999999995</v>
          </cell>
          <cell r="AE3">
            <v>0.65190000000000003</v>
          </cell>
          <cell r="AF3">
            <v>0.69789999999999996</v>
          </cell>
          <cell r="AG3">
            <v>0.74639999999999995</v>
          </cell>
          <cell r="AH3">
            <v>0.79759999999999998</v>
          </cell>
          <cell r="AI3">
            <v>0.85150000000000003</v>
          </cell>
          <cell r="AJ3">
            <v>0.9083</v>
          </cell>
          <cell r="AK3">
            <v>0.96819999999999995</v>
          </cell>
          <cell r="AL3">
            <v>1.0313000000000001</v>
          </cell>
          <cell r="AM3">
            <v>1.0978000000000001</v>
          </cell>
          <cell r="AN3">
            <v>1.1677999999999999</v>
          </cell>
          <cell r="AO3">
            <v>1.2416</v>
          </cell>
          <cell r="AP3">
            <v>1.3192999999999999</v>
          </cell>
          <cell r="AQ3">
            <v>1.4011</v>
          </cell>
          <cell r="AR3">
            <v>1.4872000000000001</v>
          </cell>
          <cell r="AS3">
            <v>1.5778000000000001</v>
          </cell>
          <cell r="AT3">
            <v>1.6732</v>
          </cell>
          <cell r="AU3">
            <v>1.7735000000000001</v>
          </cell>
          <cell r="AV3">
            <v>1.8792</v>
          </cell>
          <cell r="AW3">
            <v>1.9903</v>
          </cell>
        </row>
        <row r="4">
          <cell r="B4">
            <v>1.2699999999999999E-2</v>
          </cell>
          <cell r="C4">
            <v>2.06E-2</v>
          </cell>
          <cell r="D4">
            <v>2.9899999999999999E-2</v>
          </cell>
          <cell r="E4">
            <v>4.0399999999999998E-2</v>
          </cell>
          <cell r="F4">
            <v>5.21E-2</v>
          </cell>
          <cell r="G4">
            <v>6.4899999999999999E-2</v>
          </cell>
          <cell r="H4">
            <v>7.8600000000000003E-2</v>
          </cell>
          <cell r="I4">
            <v>9.35E-2</v>
          </cell>
          <cell r="J4">
            <v>0.10929999999999999</v>
          </cell>
          <cell r="K4">
            <v>0.12609999999999999</v>
          </cell>
          <cell r="L4">
            <v>0.14399999999999999</v>
          </cell>
          <cell r="M4">
            <v>0.16289999999999999</v>
          </cell>
          <cell r="N4">
            <v>0.18290000000000001</v>
          </cell>
          <cell r="O4">
            <v>0.2039</v>
          </cell>
          <cell r="P4">
            <v>0.2261</v>
          </cell>
          <cell r="Q4">
            <v>0.2495</v>
          </cell>
          <cell r="R4">
            <v>0.27400000000000002</v>
          </cell>
          <cell r="S4">
            <v>0.29980000000000001</v>
          </cell>
          <cell r="T4">
            <v>0.32700000000000001</v>
          </cell>
          <cell r="U4">
            <v>0.35549999999999998</v>
          </cell>
          <cell r="V4">
            <v>0.38540000000000002</v>
          </cell>
          <cell r="W4">
            <v>0.41689999999999999</v>
          </cell>
          <cell r="X4">
            <v>0.44979999999999998</v>
          </cell>
          <cell r="Y4">
            <v>0.48449999999999999</v>
          </cell>
          <cell r="Z4">
            <v>0.52080000000000004</v>
          </cell>
          <cell r="AA4">
            <v>0.55889999999999995</v>
          </cell>
          <cell r="AB4">
            <v>0.5988</v>
          </cell>
          <cell r="AC4">
            <v>0.64070000000000005</v>
          </cell>
          <cell r="AD4">
            <v>0.68469999999999998</v>
          </cell>
          <cell r="AE4">
            <v>0.73080000000000001</v>
          </cell>
          <cell r="AF4">
            <v>0.77910000000000001</v>
          </cell>
          <cell r="AG4">
            <v>0.82969999999999999</v>
          </cell>
          <cell r="AH4">
            <v>0.88280000000000003</v>
          </cell>
          <cell r="AI4">
            <v>0.93840000000000001</v>
          </cell>
          <cell r="AJ4">
            <v>0.99670000000000003</v>
          </cell>
          <cell r="AK4">
            <v>1.0578000000000001</v>
          </cell>
          <cell r="AL4">
            <v>1.1216999999999999</v>
          </cell>
          <cell r="AM4">
            <v>1.1888000000000001</v>
          </cell>
          <cell r="AN4">
            <v>1.2589999999999999</v>
          </cell>
          <cell r="AO4">
            <v>1.3325</v>
          </cell>
          <cell r="AP4">
            <v>1.4096</v>
          </cell>
          <cell r="AQ4">
            <v>1.4902</v>
          </cell>
          <cell r="AR4">
            <v>1.5746</v>
          </cell>
          <cell r="AS4">
            <v>1.6631</v>
          </cell>
          <cell r="AT4">
            <v>1.7556</v>
          </cell>
          <cell r="AU4">
            <v>1.8525</v>
          </cell>
          <cell r="AV4">
            <v>1.9539</v>
          </cell>
          <cell r="AW4">
            <v>2.06</v>
          </cell>
        </row>
        <row r="5">
          <cell r="B5">
            <v>1.47E-2</v>
          </cell>
          <cell r="C5">
            <v>2.3900000000000001E-2</v>
          </cell>
          <cell r="D5">
            <v>3.4700000000000002E-2</v>
          </cell>
          <cell r="E5">
            <v>4.7E-2</v>
          </cell>
          <cell r="F5">
            <v>6.0699999999999997E-2</v>
          </cell>
          <cell r="G5">
            <v>7.5600000000000001E-2</v>
          </cell>
          <cell r="H5">
            <v>9.1700000000000004E-2</v>
          </cell>
          <cell r="I5">
            <v>0.1089</v>
          </cell>
          <cell r="J5">
            <v>0.12740000000000001</v>
          </cell>
          <cell r="K5">
            <v>0.1469</v>
          </cell>
          <cell r="L5">
            <v>0.1676</v>
          </cell>
          <cell r="M5">
            <v>0.1895</v>
          </cell>
          <cell r="N5">
            <v>0.21240000000000001</v>
          </cell>
          <cell r="O5">
            <v>0.2366</v>
          </cell>
          <cell r="P5">
            <v>0.26190000000000002</v>
          </cell>
          <cell r="Q5">
            <v>0.28849999999999998</v>
          </cell>
          <cell r="R5">
            <v>0.31640000000000001</v>
          </cell>
          <cell r="S5">
            <v>0.34549999999999997</v>
          </cell>
          <cell r="T5">
            <v>0.376</v>
          </cell>
          <cell r="U5">
            <v>0.40789999999999998</v>
          </cell>
          <cell r="V5">
            <v>0.44119999999999998</v>
          </cell>
          <cell r="W5">
            <v>0.47599999999999998</v>
          </cell>
          <cell r="X5">
            <v>0.51239999999999997</v>
          </cell>
          <cell r="Y5">
            <v>0.5504</v>
          </cell>
          <cell r="Z5">
            <v>0.59</v>
          </cell>
          <cell r="AA5">
            <v>0.63139999999999996</v>
          </cell>
          <cell r="AB5">
            <v>0.67459999999999998</v>
          </cell>
          <cell r="AC5">
            <v>0.71970000000000001</v>
          </cell>
          <cell r="AD5">
            <v>0.76670000000000005</v>
          </cell>
          <cell r="AE5">
            <v>0.81579999999999997</v>
          </cell>
          <cell r="AF5">
            <v>0.86709999999999998</v>
          </cell>
          <cell r="AG5">
            <v>0.92049999999999998</v>
          </cell>
          <cell r="AH5">
            <v>0.97619999999999996</v>
          </cell>
          <cell r="AI5">
            <v>1.0344</v>
          </cell>
          <cell r="AJ5">
            <v>1.095</v>
          </cell>
          <cell r="AK5">
            <v>1.1581999999999999</v>
          </cell>
          <cell r="AL5">
            <v>1.2241</v>
          </cell>
          <cell r="AM5">
            <v>1.2928999999999999</v>
          </cell>
          <cell r="AN5">
            <v>1.3645</v>
          </cell>
          <cell r="AO5">
            <v>1.4393</v>
          </cell>
          <cell r="AP5">
            <v>1.5172000000000001</v>
          </cell>
          <cell r="AQ5">
            <v>1.5983000000000001</v>
          </cell>
          <cell r="AR5">
            <v>1.6830000000000001</v>
          </cell>
          <cell r="AS5">
            <v>1.7712000000000001</v>
          </cell>
          <cell r="AT5">
            <v>1.8631</v>
          </cell>
          <cell r="AU5">
            <v>1.9589000000000001</v>
          </cell>
          <cell r="AV5">
            <v>2.0587</v>
          </cell>
          <cell r="AW5">
            <v>2.1625999999999999</v>
          </cell>
        </row>
        <row r="6">
          <cell r="B6">
            <v>1.67E-2</v>
          </cell>
          <cell r="C6">
            <v>2.7199999999999998E-2</v>
          </cell>
          <cell r="D6">
            <v>3.9600000000000003E-2</v>
          </cell>
          <cell r="E6">
            <v>5.3600000000000002E-2</v>
          </cell>
          <cell r="F6">
            <v>6.93E-2</v>
          </cell>
          <cell r="G6">
            <v>8.6400000000000005E-2</v>
          </cell>
          <cell r="H6">
            <v>0.1048</v>
          </cell>
          <cell r="I6">
            <v>0.1246</v>
          </cell>
          <cell r="J6">
            <v>0.1457</v>
          </cell>
          <cell r="K6">
            <v>0.1681</v>
          </cell>
          <cell r="L6">
            <v>0.19170000000000001</v>
          </cell>
          <cell r="M6">
            <v>0.21659999999999999</v>
          </cell>
          <cell r="N6">
            <v>0.2427</v>
          </cell>
          <cell r="O6">
            <v>0.27010000000000001</v>
          </cell>
          <cell r="P6">
            <v>0.29880000000000001</v>
          </cell>
          <cell r="Q6">
            <v>0.32869999999999999</v>
          </cell>
          <cell r="R6">
            <v>0.36</v>
          </cell>
          <cell r="S6">
            <v>0.39269999999999999</v>
          </cell>
          <cell r="T6">
            <v>0.42670000000000002</v>
          </cell>
          <cell r="U6">
            <v>0.4622</v>
          </cell>
          <cell r="V6">
            <v>0.49909999999999999</v>
          </cell>
          <cell r="W6">
            <v>0.53749999999999998</v>
          </cell>
          <cell r="X6">
            <v>0.5776</v>
          </cell>
          <cell r="Y6">
            <v>0.61919999999999997</v>
          </cell>
          <cell r="Z6">
            <v>0.66249999999999998</v>
          </cell>
          <cell r="AA6">
            <v>0.70750000000000002</v>
          </cell>
          <cell r="AB6">
            <v>0.75439999999999996</v>
          </cell>
          <cell r="AC6">
            <v>0.80300000000000005</v>
          </cell>
          <cell r="AD6">
            <v>0.85360000000000003</v>
          </cell>
          <cell r="AE6">
            <v>0.90620000000000001</v>
          </cell>
          <cell r="AF6">
            <v>0.96079999999999999</v>
          </cell>
          <cell r="AG6">
            <v>1.0176000000000001</v>
          </cell>
          <cell r="AH6">
            <v>1.0766</v>
          </cell>
          <cell r="AI6">
            <v>1.1378999999999999</v>
          </cell>
          <cell r="AJ6">
            <v>1.2015</v>
          </cell>
          <cell r="AK6">
            <v>1.2677</v>
          </cell>
          <cell r="AL6">
            <v>1.3364</v>
          </cell>
          <cell r="AM6">
            <v>1.4077</v>
          </cell>
          <cell r="AN6">
            <v>1.4818</v>
          </cell>
          <cell r="AO6">
            <v>1.5587</v>
          </cell>
          <cell r="AP6">
            <v>1.6386000000000001</v>
          </cell>
          <cell r="AQ6">
            <v>1.7216</v>
          </cell>
          <cell r="AR6">
            <v>1.8077000000000001</v>
          </cell>
          <cell r="AS6">
            <v>1.8972</v>
          </cell>
          <cell r="AT6">
            <v>1.99</v>
          </cell>
          <cell r="AU6">
            <v>2.0863999999999998</v>
          </cell>
          <cell r="AV6">
            <v>2.1865000000000001</v>
          </cell>
          <cell r="AW6">
            <v>2.2904</v>
          </cell>
        </row>
        <row r="7">
          <cell r="B7">
            <v>1.8700000000000001E-2</v>
          </cell>
          <cell r="C7">
            <v>3.0499999999999999E-2</v>
          </cell>
          <cell r="D7">
            <v>4.4400000000000002E-2</v>
          </cell>
          <cell r="E7">
            <v>6.0299999999999999E-2</v>
          </cell>
          <cell r="F7">
            <v>7.7899999999999997E-2</v>
          </cell>
          <cell r="G7">
            <v>9.7299999999999998E-2</v>
          </cell>
          <cell r="H7">
            <v>0.1181</v>
          </cell>
          <cell r="I7">
            <v>0.14050000000000001</v>
          </cell>
          <cell r="J7">
            <v>0.1643</v>
          </cell>
          <cell r="K7">
            <v>0.18959999999999999</v>
          </cell>
          <cell r="L7">
            <v>0.2162</v>
          </cell>
          <cell r="M7">
            <v>0.2442</v>
          </cell>
          <cell r="N7">
            <v>0.27350000000000002</v>
          </cell>
          <cell r="O7">
            <v>0.30430000000000001</v>
          </cell>
          <cell r="P7">
            <v>0.33639999999999998</v>
          </cell>
          <cell r="Q7">
            <v>0.36980000000000002</v>
          </cell>
          <cell r="R7">
            <v>0.4047</v>
          </cell>
          <cell r="S7">
            <v>0.441</v>
          </cell>
          <cell r="T7">
            <v>0.4788</v>
          </cell>
          <cell r="U7">
            <v>0.51800000000000002</v>
          </cell>
          <cell r="V7">
            <v>0.55879999999999996</v>
          </cell>
          <cell r="W7">
            <v>0.60109999999999997</v>
          </cell>
          <cell r="X7">
            <v>0.64500000000000002</v>
          </cell>
          <cell r="Y7">
            <v>0.6905</v>
          </cell>
          <cell r="Z7">
            <v>0.73780000000000001</v>
          </cell>
          <cell r="AA7">
            <v>0.78669999999999995</v>
          </cell>
          <cell r="AB7">
            <v>0.83750000000000002</v>
          </cell>
          <cell r="AC7">
            <v>0.8901</v>
          </cell>
          <cell r="AD7">
            <v>0.94450000000000001</v>
          </cell>
          <cell r="AE7">
            <v>1.0009999999999999</v>
          </cell>
          <cell r="AF7">
            <v>1.0595000000000001</v>
          </cell>
          <cell r="AG7">
            <v>1.1200000000000001</v>
          </cell>
          <cell r="AH7">
            <v>1.1827000000000001</v>
          </cell>
          <cell r="AI7">
            <v>1.2477</v>
          </cell>
          <cell r="AJ7">
            <v>1.3149</v>
          </cell>
          <cell r="AK7">
            <v>1.3846000000000001</v>
          </cell>
          <cell r="AL7">
            <v>1.4565999999999999</v>
          </cell>
          <cell r="AM7">
            <v>1.5313000000000001</v>
          </cell>
          <cell r="AN7">
            <v>1.6085</v>
          </cell>
          <cell r="AO7">
            <v>1.6884999999999999</v>
          </cell>
          <cell r="AP7">
            <v>1.7713000000000001</v>
          </cell>
          <cell r="AQ7">
            <v>1.8569</v>
          </cell>
          <cell r="AR7">
            <v>1.9456</v>
          </cell>
          <cell r="AS7">
            <v>2.0373999999999999</v>
          </cell>
          <cell r="AT7">
            <v>2.1322999999999999</v>
          </cell>
          <cell r="AU7">
            <v>2.2305999999999999</v>
          </cell>
          <cell r="AV7">
            <v>2.3323</v>
          </cell>
          <cell r="AW7">
            <v>2.4376000000000002</v>
          </cell>
        </row>
        <row r="8">
          <cell r="B8">
            <v>2.07E-2</v>
          </cell>
          <cell r="C8">
            <v>3.3799999999999997E-2</v>
          </cell>
          <cell r="D8">
            <v>4.9299999999999997E-2</v>
          </cell>
          <cell r="E8">
            <v>6.7000000000000004E-2</v>
          </cell>
          <cell r="F8">
            <v>8.6699999999999999E-2</v>
          </cell>
          <cell r="G8">
            <v>0.1082</v>
          </cell>
          <cell r="H8">
            <v>0.13150000000000001</v>
          </cell>
          <cell r="I8">
            <v>0.1565</v>
          </cell>
          <cell r="J8">
            <v>0.18310000000000001</v>
          </cell>
          <cell r="K8">
            <v>0.21129999999999999</v>
          </cell>
          <cell r="L8">
            <v>0.24099999999999999</v>
          </cell>
          <cell r="M8">
            <v>0.27210000000000001</v>
          </cell>
          <cell r="N8">
            <v>0.30480000000000002</v>
          </cell>
          <cell r="O8">
            <v>0.33900000000000002</v>
          </cell>
          <cell r="P8">
            <v>0.37459999999999999</v>
          </cell>
          <cell r="Q8">
            <v>0.41170000000000001</v>
          </cell>
          <cell r="R8">
            <v>0.45029999999999998</v>
          </cell>
          <cell r="S8">
            <v>0.4904</v>
          </cell>
          <cell r="T8">
            <v>0.53210000000000002</v>
          </cell>
          <cell r="U8">
            <v>0.57520000000000004</v>
          </cell>
          <cell r="V8">
            <v>0.62</v>
          </cell>
          <cell r="W8">
            <v>0.6663</v>
          </cell>
          <cell r="X8">
            <v>0.71430000000000005</v>
          </cell>
          <cell r="Y8">
            <v>0.76400000000000001</v>
          </cell>
          <cell r="Z8">
            <v>0.81540000000000001</v>
          </cell>
          <cell r="AA8">
            <v>0.86850000000000005</v>
          </cell>
          <cell r="AB8">
            <v>0.9234</v>
          </cell>
          <cell r="AC8">
            <v>0.98019999999999996</v>
          </cell>
          <cell r="AD8">
            <v>1.0388999999999999</v>
          </cell>
          <cell r="AE8">
            <v>1.0994999999999999</v>
          </cell>
          <cell r="AF8">
            <v>1.1621999999999999</v>
          </cell>
          <cell r="AG8">
            <v>1.2269000000000001</v>
          </cell>
          <cell r="AH8">
            <v>1.2937000000000001</v>
          </cell>
          <cell r="AI8">
            <v>1.3628</v>
          </cell>
          <cell r="AJ8">
            <v>1.4340999999999999</v>
          </cell>
          <cell r="AK8">
            <v>1.5077</v>
          </cell>
          <cell r="AL8">
            <v>1.5837000000000001</v>
          </cell>
          <cell r="AM8">
            <v>1.6620999999999999</v>
          </cell>
          <cell r="AN8">
            <v>1.7431000000000001</v>
          </cell>
          <cell r="AO8">
            <v>1.8267</v>
          </cell>
          <cell r="AP8">
            <v>1.9131</v>
          </cell>
          <cell r="AQ8">
            <v>2.0022000000000002</v>
          </cell>
          <cell r="AR8">
            <v>2.0941000000000001</v>
          </cell>
          <cell r="AS8">
            <v>2.1890000000000001</v>
          </cell>
          <cell r="AT8">
            <v>2.2869999999999999</v>
          </cell>
          <cell r="AU8">
            <v>2.3881000000000001</v>
          </cell>
          <cell r="AV8">
            <v>2.4925000000000002</v>
          </cell>
          <cell r="AW8">
            <v>2.6000999999999999</v>
          </cell>
        </row>
        <row r="9">
          <cell r="B9">
            <v>2.2700000000000001E-2</v>
          </cell>
          <cell r="C9">
            <v>3.7100000000000001E-2</v>
          </cell>
          <cell r="D9">
            <v>5.4199999999999998E-2</v>
          </cell>
          <cell r="E9">
            <v>7.3700000000000002E-2</v>
          </cell>
          <cell r="F9">
            <v>9.5399999999999999E-2</v>
          </cell>
          <cell r="G9">
            <v>0.1192</v>
          </cell>
          <cell r="H9">
            <v>0.14499999999999999</v>
          </cell>
          <cell r="I9">
            <v>0.1726</v>
          </cell>
          <cell r="J9">
            <v>0.20200000000000001</v>
          </cell>
          <cell r="K9">
            <v>0.23319999999999999</v>
          </cell>
          <cell r="L9">
            <v>0.26600000000000001</v>
          </cell>
          <cell r="M9">
            <v>0.3004</v>
          </cell>
          <cell r="N9">
            <v>0.33650000000000002</v>
          </cell>
          <cell r="O9">
            <v>0.37419999999999998</v>
          </cell>
          <cell r="P9">
            <v>0.41339999999999999</v>
          </cell>
          <cell r="Q9">
            <v>0.45429999999999998</v>
          </cell>
          <cell r="R9">
            <v>0.49669999999999997</v>
          </cell>
          <cell r="S9">
            <v>0.54069999999999996</v>
          </cell>
          <cell r="T9">
            <v>0.58630000000000004</v>
          </cell>
          <cell r="U9">
            <v>0.63360000000000005</v>
          </cell>
          <cell r="V9">
            <v>0.6825</v>
          </cell>
          <cell r="W9">
            <v>0.73299999999999998</v>
          </cell>
          <cell r="X9">
            <v>0.7853</v>
          </cell>
          <cell r="Y9">
            <v>0.83930000000000005</v>
          </cell>
          <cell r="Z9">
            <v>0.89500000000000002</v>
          </cell>
          <cell r="AA9">
            <v>0.95250000000000001</v>
          </cell>
          <cell r="AB9">
            <v>1.0118</v>
          </cell>
          <cell r="AC9">
            <v>1.0730999999999999</v>
          </cell>
          <cell r="AD9">
            <v>1.1362000000000001</v>
          </cell>
          <cell r="AE9">
            <v>1.2013</v>
          </cell>
          <cell r="AF9">
            <v>1.2684</v>
          </cell>
          <cell r="AG9">
            <v>1.3375999999999999</v>
          </cell>
          <cell r="AH9">
            <v>1.4089</v>
          </cell>
          <cell r="AI9">
            <v>1.4823</v>
          </cell>
          <cell r="AJ9">
            <v>1.5580000000000001</v>
          </cell>
          <cell r="AK9">
            <v>1.6359999999999999</v>
          </cell>
          <cell r="AL9">
            <v>1.7162999999999999</v>
          </cell>
          <cell r="AM9">
            <v>1.7990999999999999</v>
          </cell>
          <cell r="AN9">
            <v>1.8843000000000001</v>
          </cell>
          <cell r="AO9">
            <v>1.9721</v>
          </cell>
          <cell r="AP9">
            <v>2.0625</v>
          </cell>
          <cell r="AQ9">
            <v>2.1556000000000002</v>
          </cell>
          <cell r="AR9">
            <v>2.2515000000000001</v>
          </cell>
          <cell r="AS9">
            <v>2.3502000000000001</v>
          </cell>
          <cell r="AT9">
            <v>2.4519000000000002</v>
          </cell>
          <cell r="AU9">
            <v>2.5565000000000002</v>
          </cell>
          <cell r="AV9">
            <v>2.6642999999999999</v>
          </cell>
          <cell r="AW9">
            <v>2.7753000000000001</v>
          </cell>
        </row>
        <row r="10">
          <cell r="B10">
            <v>2.47E-2</v>
          </cell>
          <cell r="C10">
            <v>4.0399999999999998E-2</v>
          </cell>
          <cell r="D10">
            <v>5.91E-2</v>
          </cell>
          <cell r="E10">
            <v>8.0399999999999999E-2</v>
          </cell>
          <cell r="F10">
            <v>0.1042</v>
          </cell>
          <cell r="G10">
            <v>0.1303</v>
          </cell>
          <cell r="H10">
            <v>0.1585</v>
          </cell>
          <cell r="I10">
            <v>0.1888</v>
          </cell>
          <cell r="J10">
            <v>0.22109999999999999</v>
          </cell>
          <cell r="K10">
            <v>0.25519999999999998</v>
          </cell>
          <cell r="L10">
            <v>0.29120000000000001</v>
          </cell>
          <cell r="M10">
            <v>0.32900000000000001</v>
          </cell>
          <cell r="N10">
            <v>0.36849999999999999</v>
          </cell>
          <cell r="O10">
            <v>0.40970000000000001</v>
          </cell>
          <cell r="P10">
            <v>0.45269999999999999</v>
          </cell>
          <cell r="Q10">
            <v>0.49740000000000001</v>
          </cell>
          <cell r="R10">
            <v>0.54369999999999996</v>
          </cell>
          <cell r="S10">
            <v>0.5917</v>
          </cell>
          <cell r="T10">
            <v>0.64149999999999996</v>
          </cell>
          <cell r="U10">
            <v>0.69289999999999996</v>
          </cell>
          <cell r="V10">
            <v>0.74609999999999999</v>
          </cell>
          <cell r="W10">
            <v>0.80100000000000005</v>
          </cell>
          <cell r="X10">
            <v>0.85760000000000003</v>
          </cell>
          <cell r="Y10">
            <v>0.91610000000000003</v>
          </cell>
          <cell r="Z10">
            <v>0.97629999999999995</v>
          </cell>
          <cell r="AA10">
            <v>1.0384</v>
          </cell>
          <cell r="AB10">
            <v>1.1023000000000001</v>
          </cell>
          <cell r="AC10">
            <v>1.1681999999999999</v>
          </cell>
          <cell r="AD10">
            <v>1.236</v>
          </cell>
          <cell r="AE10">
            <v>1.3058000000000001</v>
          </cell>
          <cell r="AF10">
            <v>1.3775999999999999</v>
          </cell>
          <cell r="AG10">
            <v>1.4515</v>
          </cell>
          <cell r="AH10">
            <v>1.5275000000000001</v>
          </cell>
          <cell r="AI10">
            <v>1.6056999999999999</v>
          </cell>
          <cell r="AJ10">
            <v>1.6860999999999999</v>
          </cell>
          <cell r="AK10">
            <v>1.7687999999999999</v>
          </cell>
          <cell r="AL10">
            <v>1.8537999999999999</v>
          </cell>
          <cell r="AM10">
            <v>1.9412</v>
          </cell>
          <cell r="AN10">
            <v>2.0310999999999999</v>
          </cell>
          <cell r="AO10">
            <v>2.1234999999999999</v>
          </cell>
          <cell r="AP10">
            <v>2.2183999999999999</v>
          </cell>
          <cell r="AQ10">
            <v>2.3159999999999998</v>
          </cell>
          <cell r="AR10">
            <v>2.4163000000000001</v>
          </cell>
          <cell r="AS10">
            <v>2.5192999999999999</v>
          </cell>
          <cell r="AT10">
            <v>2.6252</v>
          </cell>
          <cell r="AU10">
            <v>2.7341000000000002</v>
          </cell>
          <cell r="AV10">
            <v>2.8458999999999999</v>
          </cell>
          <cell r="AW10">
            <v>2.9609000000000001</v>
          </cell>
        </row>
        <row r="11">
          <cell r="B11">
            <v>2.6700000000000002E-2</v>
          </cell>
          <cell r="C11">
            <v>4.3700000000000003E-2</v>
          </cell>
          <cell r="D11">
            <v>6.4000000000000001E-2</v>
          </cell>
          <cell r="E11">
            <v>8.72E-2</v>
          </cell>
          <cell r="F11">
            <v>0.113</v>
          </cell>
          <cell r="G11">
            <v>0.1414</v>
          </cell>
          <cell r="H11">
            <v>0.1721</v>
          </cell>
          <cell r="I11">
            <v>0.2051</v>
          </cell>
          <cell r="J11">
            <v>0.2402</v>
          </cell>
          <cell r="K11">
            <v>0.27739999999999998</v>
          </cell>
          <cell r="L11">
            <v>0.31659999999999999</v>
          </cell>
          <cell r="M11">
            <v>0.35770000000000002</v>
          </cell>
          <cell r="N11">
            <v>0.40079999999999999</v>
          </cell>
          <cell r="O11">
            <v>0.4456</v>
          </cell>
          <cell r="P11">
            <v>0.4924</v>
          </cell>
          <cell r="Q11">
            <v>0.54090000000000005</v>
          </cell>
          <cell r="R11">
            <v>0.59119999999999995</v>
          </cell>
          <cell r="S11">
            <v>0.64339999999999997</v>
          </cell>
          <cell r="T11">
            <v>0.69730000000000003</v>
          </cell>
          <cell r="U11">
            <v>0.75309999999999999</v>
          </cell>
          <cell r="V11">
            <v>0.81059999999999999</v>
          </cell>
          <cell r="W11">
            <v>0.87</v>
          </cell>
          <cell r="X11">
            <v>0.93120000000000003</v>
          </cell>
          <cell r="Y11">
            <v>0.99419999999999997</v>
          </cell>
          <cell r="Z11">
            <v>1.0590999999999999</v>
          </cell>
          <cell r="AA11">
            <v>1.1258999999999999</v>
          </cell>
          <cell r="AB11">
            <v>1.1946000000000001</v>
          </cell>
          <cell r="AC11">
            <v>1.2653000000000001</v>
          </cell>
          <cell r="AD11">
            <v>1.3380000000000001</v>
          </cell>
          <cell r="AE11">
            <v>1.4127000000000001</v>
          </cell>
          <cell r="AF11">
            <v>1.4894000000000001</v>
          </cell>
          <cell r="AG11">
            <v>1.5683</v>
          </cell>
          <cell r="AH11">
            <v>1.6493</v>
          </cell>
          <cell r="AI11">
            <v>1.7323999999999999</v>
          </cell>
          <cell r="AJ11">
            <v>1.8178000000000001</v>
          </cell>
          <cell r="AK11">
            <v>1.9055</v>
          </cell>
          <cell r="AL11">
            <v>1.9955000000000001</v>
          </cell>
          <cell r="AM11">
            <v>2.0878999999999999</v>
          </cell>
          <cell r="AN11">
            <v>2.1827000000000001</v>
          </cell>
          <cell r="AO11">
            <v>2.2799999999999998</v>
          </cell>
          <cell r="AP11">
            <v>2.3799000000000001</v>
          </cell>
          <cell r="AQ11">
            <v>2.4823</v>
          </cell>
          <cell r="AR11">
            <v>2.5874000000000001</v>
          </cell>
          <cell r="AS11">
            <v>2.6953</v>
          </cell>
          <cell r="AT11">
            <v>2.8058999999999998</v>
          </cell>
          <cell r="AU11">
            <v>2.9194</v>
          </cell>
          <cell r="AV11">
            <v>3.0358000000000001</v>
          </cell>
          <cell r="AW11">
            <v>3.1553</v>
          </cell>
        </row>
        <row r="12">
          <cell r="B12">
            <v>2.87E-2</v>
          </cell>
          <cell r="C12">
            <v>4.7100000000000003E-2</v>
          </cell>
          <cell r="D12">
            <v>6.8900000000000003E-2</v>
          </cell>
          <cell r="E12">
            <v>9.3899999999999997E-2</v>
          </cell>
          <cell r="F12">
            <v>0.12180000000000001</v>
          </cell>
          <cell r="G12">
            <v>0.1525</v>
          </cell>
          <cell r="H12">
            <v>0.18579999999999999</v>
          </cell>
          <cell r="I12">
            <v>0.22140000000000001</v>
          </cell>
          <cell r="J12">
            <v>0.25950000000000001</v>
          </cell>
          <cell r="K12">
            <v>0.29970000000000002</v>
          </cell>
          <cell r="L12">
            <v>0.3422</v>
          </cell>
          <cell r="M12">
            <v>0.38669999999999999</v>
          </cell>
          <cell r="N12">
            <v>0.43319999999999997</v>
          </cell>
          <cell r="O12">
            <v>0.48180000000000001</v>
          </cell>
          <cell r="P12">
            <v>0.53239999999999998</v>
          </cell>
          <cell r="Q12">
            <v>0.58489999999999998</v>
          </cell>
          <cell r="R12">
            <v>0.63929999999999998</v>
          </cell>
          <cell r="S12">
            <v>0.6956</v>
          </cell>
          <cell r="T12">
            <v>0.75380000000000003</v>
          </cell>
          <cell r="U12">
            <v>0.81389999999999996</v>
          </cell>
          <cell r="V12">
            <v>0.876</v>
          </cell>
          <cell r="W12">
            <v>0.93989999999999996</v>
          </cell>
          <cell r="X12">
            <v>1.0057</v>
          </cell>
          <cell r="Y12">
            <v>1.0734999999999999</v>
          </cell>
          <cell r="Z12">
            <v>1.1432</v>
          </cell>
          <cell r="AA12">
            <v>1.2149000000000001</v>
          </cell>
          <cell r="AB12">
            <v>1.2885</v>
          </cell>
          <cell r="AC12">
            <v>1.3642000000000001</v>
          </cell>
          <cell r="AD12">
            <v>1.4419</v>
          </cell>
          <cell r="AE12">
            <v>1.5217000000000001</v>
          </cell>
          <cell r="AF12">
            <v>1.6034999999999999</v>
          </cell>
          <cell r="AG12">
            <v>1.6875</v>
          </cell>
          <cell r="AH12">
            <v>1.7737000000000001</v>
          </cell>
          <cell r="AI12">
            <v>1.8621000000000001</v>
          </cell>
          <cell r="AJ12">
            <v>1.9527000000000001</v>
          </cell>
          <cell r="AK12">
            <v>2.0455999999999999</v>
          </cell>
          <cell r="AL12">
            <v>2.1408</v>
          </cell>
          <cell r="AM12">
            <v>2.2385000000000002</v>
          </cell>
          <cell r="AN12">
            <v>2.3384999999999998</v>
          </cell>
          <cell r="AO12">
            <v>2.4411</v>
          </cell>
          <cell r="AP12">
            <v>2.5461</v>
          </cell>
          <cell r="AQ12">
            <v>2.6537999999999999</v>
          </cell>
          <cell r="AR12">
            <v>2.7641</v>
          </cell>
          <cell r="AS12">
            <v>2.8771</v>
          </cell>
          <cell r="AT12">
            <v>2.9927999999999999</v>
          </cell>
          <cell r="AU12">
            <v>3.1114000000000002</v>
          </cell>
          <cell r="AV12">
            <v>3.2328999999999999</v>
          </cell>
          <cell r="AW12">
            <v>3.3572000000000002</v>
          </cell>
        </row>
        <row r="13">
          <cell r="B13">
            <v>3.0700000000000002E-2</v>
          </cell>
          <cell r="C13">
            <v>5.04E-2</v>
          </cell>
          <cell r="D13">
            <v>7.3800000000000004E-2</v>
          </cell>
          <cell r="E13">
            <v>0.1007</v>
          </cell>
          <cell r="F13">
            <v>0.13070000000000001</v>
          </cell>
          <cell r="G13">
            <v>0.16370000000000001</v>
          </cell>
          <cell r="H13">
            <v>0.19939999999999999</v>
          </cell>
          <cell r="I13">
            <v>0.2379</v>
          </cell>
          <cell r="J13">
            <v>0.27879999999999999</v>
          </cell>
          <cell r="K13">
            <v>0.3221</v>
          </cell>
          <cell r="L13">
            <v>0.36780000000000002</v>
          </cell>
          <cell r="M13">
            <v>0.4158</v>
          </cell>
          <cell r="N13">
            <v>0.46589999999999998</v>
          </cell>
          <cell r="O13">
            <v>0.51819999999999999</v>
          </cell>
          <cell r="P13">
            <v>0.57269999999999999</v>
          </cell>
          <cell r="Q13">
            <v>0.62909999999999999</v>
          </cell>
          <cell r="R13">
            <v>0.68769999999999998</v>
          </cell>
          <cell r="S13">
            <v>0.74829999999999997</v>
          </cell>
          <cell r="T13">
            <v>0.81079999999999997</v>
          </cell>
          <cell r="U13">
            <v>0.87539999999999996</v>
          </cell>
          <cell r="V13">
            <v>0.94199999999999995</v>
          </cell>
          <cell r="W13">
            <v>1.0105999999999999</v>
          </cell>
          <cell r="X13">
            <v>1.0811999999999999</v>
          </cell>
          <cell r="Y13">
            <v>1.1537999999999999</v>
          </cell>
          <cell r="Z13">
            <v>1.2283999999999999</v>
          </cell>
          <cell r="AA13">
            <v>1.3050999999999999</v>
          </cell>
          <cell r="AB13">
            <v>1.3837999999999999</v>
          </cell>
          <cell r="AC13">
            <v>1.4645999999999999</v>
          </cell>
          <cell r="AD13">
            <v>1.5475000000000001</v>
          </cell>
          <cell r="AE13">
            <v>1.6325000000000001</v>
          </cell>
          <cell r="AF13">
            <v>1.7196</v>
          </cell>
          <cell r="AG13">
            <v>1.8089</v>
          </cell>
          <cell r="AH13">
            <v>1.9004000000000001</v>
          </cell>
          <cell r="AI13">
            <v>1.9942</v>
          </cell>
          <cell r="AJ13">
            <v>2.0903</v>
          </cell>
          <cell r="AK13">
            <v>2.1886000000000001</v>
          </cell>
          <cell r="AL13">
            <v>2.2892999999999999</v>
          </cell>
          <cell r="AM13">
            <v>2.3925000000000001</v>
          </cell>
          <cell r="AN13">
            <v>2.4980000000000002</v>
          </cell>
          <cell r="AO13">
            <v>2.6061000000000001</v>
          </cell>
          <cell r="AP13">
            <v>2.7166000000000001</v>
          </cell>
          <cell r="AQ13">
            <v>2.8298000000000001</v>
          </cell>
          <cell r="AR13">
            <v>2.9456000000000002</v>
          </cell>
          <cell r="AS13">
            <v>3.0640000000000001</v>
          </cell>
          <cell r="AT13">
            <v>3.1852</v>
          </cell>
          <cell r="AU13">
            <v>3.3092000000000001</v>
          </cell>
          <cell r="AV13">
            <v>3.4361000000000002</v>
          </cell>
          <cell r="AW13">
            <v>3.5657999999999999</v>
          </cell>
        </row>
        <row r="14">
          <cell r="B14">
            <v>3.27E-2</v>
          </cell>
          <cell r="C14">
            <v>5.3699999999999998E-2</v>
          </cell>
          <cell r="D14">
            <v>7.8700000000000006E-2</v>
          </cell>
          <cell r="E14">
            <v>0.1074</v>
          </cell>
          <cell r="F14">
            <v>0.13950000000000001</v>
          </cell>
          <cell r="G14">
            <v>0.17480000000000001</v>
          </cell>
          <cell r="H14">
            <v>0.21310000000000001</v>
          </cell>
          <cell r="I14">
            <v>0.25430000000000003</v>
          </cell>
          <cell r="J14">
            <v>0.29820000000000002</v>
          </cell>
          <cell r="K14">
            <v>0.34460000000000002</v>
          </cell>
          <cell r="L14">
            <v>0.39360000000000001</v>
          </cell>
          <cell r="M14">
            <v>0.44500000000000001</v>
          </cell>
          <cell r="N14">
            <v>0.49880000000000002</v>
          </cell>
          <cell r="O14">
            <v>0.55489999999999995</v>
          </cell>
          <cell r="P14">
            <v>0.61319999999999997</v>
          </cell>
          <cell r="Q14">
            <v>0.67369999999999997</v>
          </cell>
          <cell r="R14">
            <v>0.73650000000000004</v>
          </cell>
          <cell r="S14">
            <v>0.80130000000000001</v>
          </cell>
          <cell r="T14">
            <v>0.86839999999999995</v>
          </cell>
          <cell r="U14">
            <v>0.9375</v>
          </cell>
          <cell r="V14">
            <v>1.0086999999999999</v>
          </cell>
          <cell r="W14">
            <v>1.0820000000000001</v>
          </cell>
          <cell r="X14">
            <v>1.1575</v>
          </cell>
          <cell r="Y14">
            <v>1.2350000000000001</v>
          </cell>
          <cell r="Z14">
            <v>1.3146</v>
          </cell>
          <cell r="AA14">
            <v>1.3964000000000001</v>
          </cell>
          <cell r="AB14">
            <v>1.4802999999999999</v>
          </cell>
          <cell r="AC14">
            <v>1.5663</v>
          </cell>
          <cell r="AD14">
            <v>1.6545000000000001</v>
          </cell>
          <cell r="AE14">
            <v>1.7448999999999999</v>
          </cell>
          <cell r="AF14">
            <v>1.8373999999999999</v>
          </cell>
          <cell r="AG14">
            <v>1.9321999999999999</v>
          </cell>
          <cell r="AH14">
            <v>2.0293000000000001</v>
          </cell>
          <cell r="AI14">
            <v>2.1286</v>
          </cell>
          <cell r="AJ14">
            <v>2.2303000000000002</v>
          </cell>
          <cell r="AK14">
            <v>2.3342999999999998</v>
          </cell>
          <cell r="AL14">
            <v>2.4407000000000001</v>
          </cell>
          <cell r="AM14">
            <v>2.5495000000000001</v>
          </cell>
          <cell r="AN14">
            <v>2.6608000000000001</v>
          </cell>
          <cell r="AO14">
            <v>2.7745000000000002</v>
          </cell>
          <cell r="AP14">
            <v>2.8908999999999998</v>
          </cell>
          <cell r="AQ14">
            <v>3.0097999999999998</v>
          </cell>
          <cell r="AR14">
            <v>3.1313</v>
          </cell>
          <cell r="AS14">
            <v>3.2555000000000001</v>
          </cell>
          <cell r="AT14">
            <v>3.3824999999999998</v>
          </cell>
          <cell r="AU14">
            <v>3.5122</v>
          </cell>
          <cell r="AV14">
            <v>3.6448</v>
          </cell>
          <cell r="AW14">
            <v>3.7801999999999998</v>
          </cell>
        </row>
        <row r="15">
          <cell r="B15">
            <v>3.4700000000000002E-2</v>
          </cell>
          <cell r="C15">
            <v>5.7000000000000002E-2</v>
          </cell>
          <cell r="D15">
            <v>8.3599999999999994E-2</v>
          </cell>
          <cell r="E15">
            <v>0.1142</v>
          </cell>
          <cell r="F15">
            <v>0.1484</v>
          </cell>
          <cell r="G15">
            <v>0.186</v>
          </cell>
          <cell r="H15">
            <v>0.22689999999999999</v>
          </cell>
          <cell r="I15">
            <v>0.27079999999999999</v>
          </cell>
          <cell r="J15">
            <v>0.31759999999999999</v>
          </cell>
          <cell r="K15">
            <v>0.36720000000000003</v>
          </cell>
          <cell r="L15">
            <v>0.41949999999999998</v>
          </cell>
          <cell r="M15">
            <v>0.47439999999999999</v>
          </cell>
          <cell r="N15">
            <v>0.53180000000000005</v>
          </cell>
          <cell r="O15">
            <v>0.5917</v>
          </cell>
          <cell r="P15">
            <v>0.65400000000000003</v>
          </cell>
          <cell r="Q15">
            <v>0.71860000000000002</v>
          </cell>
          <cell r="R15">
            <v>0.78559999999999997</v>
          </cell>
          <cell r="S15">
            <v>0.8548</v>
          </cell>
          <cell r="T15">
            <v>0.92630000000000001</v>
          </cell>
          <cell r="U15">
            <v>1</v>
          </cell>
          <cell r="V15">
            <v>1.0759000000000001</v>
          </cell>
          <cell r="W15">
            <v>1.1540999999999999</v>
          </cell>
          <cell r="X15">
            <v>1.2344999999999999</v>
          </cell>
          <cell r="Y15">
            <v>1.3169999999999999</v>
          </cell>
          <cell r="Z15">
            <v>1.4016999999999999</v>
          </cell>
          <cell r="AA15">
            <v>1.4886999999999999</v>
          </cell>
          <cell r="AB15">
            <v>1.5779000000000001</v>
          </cell>
          <cell r="AC15">
            <v>1.6692</v>
          </cell>
          <cell r="AD15">
            <v>1.7627999999999999</v>
          </cell>
          <cell r="AE15">
            <v>1.8587</v>
          </cell>
          <cell r="AF15">
            <v>1.9568000000000001</v>
          </cell>
          <cell r="AG15">
            <v>2.0573000000000001</v>
          </cell>
          <cell r="AH15">
            <v>2.16</v>
          </cell>
          <cell r="AI15">
            <v>2.2650000000000001</v>
          </cell>
          <cell r="AJ15">
            <v>2.3725000000000001</v>
          </cell>
          <cell r="AK15">
            <v>2.4823</v>
          </cell>
          <cell r="AL15">
            <v>2.5945</v>
          </cell>
          <cell r="AM15">
            <v>2.7092000000000001</v>
          </cell>
          <cell r="AN15">
            <v>2.8264</v>
          </cell>
          <cell r="AO15">
            <v>2.9460999999999999</v>
          </cell>
          <cell r="AP15">
            <v>3.0684</v>
          </cell>
          <cell r="AQ15">
            <v>3.1932999999999998</v>
          </cell>
          <cell r="AR15">
            <v>3.3208000000000002</v>
          </cell>
          <cell r="AS15">
            <v>3.4510000000000001</v>
          </cell>
          <cell r="AT15">
            <v>3.5840000000000001</v>
          </cell>
          <cell r="AU15">
            <v>3.7197</v>
          </cell>
          <cell r="AV15">
            <v>3.8582999999999998</v>
          </cell>
          <cell r="AW15">
            <v>3.9996999999999998</v>
          </cell>
        </row>
        <row r="16">
          <cell r="B16">
            <v>3.6700000000000003E-2</v>
          </cell>
          <cell r="C16">
            <v>6.0299999999999999E-2</v>
          </cell>
          <cell r="D16">
            <v>8.8599999999999998E-2</v>
          </cell>
          <cell r="E16">
            <v>0.121</v>
          </cell>
          <cell r="F16">
            <v>0.1573</v>
          </cell>
          <cell r="G16">
            <v>0.1973</v>
          </cell>
          <cell r="H16">
            <v>0.24060000000000001</v>
          </cell>
          <cell r="I16">
            <v>0.2873</v>
          </cell>
          <cell r="J16">
            <v>0.33710000000000001</v>
          </cell>
          <cell r="K16">
            <v>0.38979999999999998</v>
          </cell>
          <cell r="L16">
            <v>0.44550000000000001</v>
          </cell>
          <cell r="M16">
            <v>0.50390000000000001</v>
          </cell>
          <cell r="N16">
            <v>0.56489999999999996</v>
          </cell>
          <cell r="O16">
            <v>0.62870000000000004</v>
          </cell>
          <cell r="P16">
            <v>0.69489999999999996</v>
          </cell>
          <cell r="Q16">
            <v>0.76370000000000005</v>
          </cell>
          <cell r="R16">
            <v>0.83489999999999998</v>
          </cell>
          <cell r="S16">
            <v>0.90859999999999996</v>
          </cell>
          <cell r="T16">
            <v>0.98460000000000003</v>
          </cell>
          <cell r="U16">
            <v>1.0629999999999999</v>
          </cell>
          <cell r="V16">
            <v>1.1436999999999999</v>
          </cell>
          <cell r="W16">
            <v>1.2266999999999999</v>
          </cell>
          <cell r="X16">
            <v>1.3121</v>
          </cell>
          <cell r="Y16">
            <v>1.3996999999999999</v>
          </cell>
          <cell r="Z16">
            <v>1.4896</v>
          </cell>
          <cell r="AA16">
            <v>1.5819000000000001</v>
          </cell>
          <cell r="AB16">
            <v>1.6763999999999999</v>
          </cell>
          <cell r="AC16">
            <v>1.7732000000000001</v>
          </cell>
          <cell r="AD16">
            <v>1.8724000000000001</v>
          </cell>
          <cell r="AE16">
            <v>1.9738</v>
          </cell>
          <cell r="AF16">
            <v>2.0775999999999999</v>
          </cell>
          <cell r="AG16">
            <v>2.1838000000000002</v>
          </cell>
          <cell r="AH16">
            <v>2.2923</v>
          </cell>
          <cell r="AI16">
            <v>2.4033000000000002</v>
          </cell>
          <cell r="AJ16">
            <v>2.5165999999999999</v>
          </cell>
          <cell r="AK16">
            <v>2.6324000000000001</v>
          </cell>
          <cell r="AL16">
            <v>2.7505999999999999</v>
          </cell>
          <cell r="AM16">
            <v>2.8714</v>
          </cell>
          <cell r="AN16">
            <v>2.9946000000000002</v>
          </cell>
          <cell r="AO16">
            <v>3.1204999999999998</v>
          </cell>
          <cell r="AP16">
            <v>3.2488999999999999</v>
          </cell>
          <cell r="AQ16">
            <v>3.38</v>
          </cell>
          <cell r="AR16">
            <v>3.5137</v>
          </cell>
          <cell r="AS16">
            <v>3.6501999999999999</v>
          </cell>
          <cell r="AT16">
            <v>3.7894000000000001</v>
          </cell>
          <cell r="AU16">
            <v>3.9312999999999998</v>
          </cell>
          <cell r="AV16">
            <v>4.0762</v>
          </cell>
          <cell r="AW16">
            <v>4.2237999999999998</v>
          </cell>
        </row>
        <row r="17">
          <cell r="B17">
            <v>3.8699999999999998E-2</v>
          </cell>
          <cell r="C17">
            <v>6.3700000000000007E-2</v>
          </cell>
          <cell r="D17">
            <v>9.35E-2</v>
          </cell>
          <cell r="E17">
            <v>0.1278</v>
          </cell>
          <cell r="F17">
            <v>0.16619999999999999</v>
          </cell>
          <cell r="G17">
            <v>0.20849999999999999</v>
          </cell>
          <cell r="H17">
            <v>0.25440000000000002</v>
          </cell>
          <cell r="I17">
            <v>0.3039</v>
          </cell>
          <cell r="J17">
            <v>0.35659999999999997</v>
          </cell>
          <cell r="K17">
            <v>0.41249999999999998</v>
          </cell>
          <cell r="L17">
            <v>0.47149999999999997</v>
          </cell>
          <cell r="M17">
            <v>0.53339999999999999</v>
          </cell>
          <cell r="N17">
            <v>0.59819999999999995</v>
          </cell>
          <cell r="O17">
            <v>0.66579999999999995</v>
          </cell>
          <cell r="P17">
            <v>0.73599999999999999</v>
          </cell>
          <cell r="Q17">
            <v>0.80900000000000005</v>
          </cell>
          <cell r="R17">
            <v>0.88449999999999995</v>
          </cell>
          <cell r="S17">
            <v>0.96260000000000001</v>
          </cell>
          <cell r="T17">
            <v>1.0431999999999999</v>
          </cell>
          <cell r="U17">
            <v>1.1263000000000001</v>
          </cell>
          <cell r="V17">
            <v>1.2118</v>
          </cell>
          <cell r="W17">
            <v>1.2998000000000001</v>
          </cell>
          <cell r="X17">
            <v>1.3902000000000001</v>
          </cell>
          <cell r="Y17">
            <v>1.4830000000000001</v>
          </cell>
          <cell r="Z17">
            <v>1.5782</v>
          </cell>
          <cell r="AA17">
            <v>1.6758</v>
          </cell>
          <cell r="AB17">
            <v>1.7758</v>
          </cell>
          <cell r="AC17">
            <v>1.8782000000000001</v>
          </cell>
          <cell r="AD17">
            <v>1.9829000000000001</v>
          </cell>
          <cell r="AE17">
            <v>2.0901000000000001</v>
          </cell>
          <cell r="AF17">
            <v>2.1997</v>
          </cell>
          <cell r="AG17">
            <v>2.3117000000000001</v>
          </cell>
          <cell r="AH17">
            <v>2.4262000000000001</v>
          </cell>
          <cell r="AI17">
            <v>2.5430999999999999</v>
          </cell>
          <cell r="AJ17">
            <v>2.6625000000000001</v>
          </cell>
          <cell r="AK17">
            <v>2.7843</v>
          </cell>
          <cell r="AL17">
            <v>2.9087000000000001</v>
          </cell>
          <cell r="AM17">
            <v>3.0356999999999998</v>
          </cell>
          <cell r="AN17">
            <v>3.1652</v>
          </cell>
          <cell r="AO17">
            <v>3.2974000000000001</v>
          </cell>
          <cell r="AP17">
            <v>3.4321000000000002</v>
          </cell>
          <cell r="AQ17">
            <v>3.5695000000000001</v>
          </cell>
          <cell r="AR17">
            <v>3.7097000000000002</v>
          </cell>
          <cell r="AS17">
            <v>3.8525</v>
          </cell>
          <cell r="AT17">
            <v>3.9982000000000002</v>
          </cell>
          <cell r="AU17">
            <v>4.1466000000000003</v>
          </cell>
          <cell r="AV17">
            <v>4.2979000000000003</v>
          </cell>
          <cell r="AW17">
            <v>4.4520999999999997</v>
          </cell>
        </row>
        <row r="18">
          <cell r="B18">
            <v>4.07E-2</v>
          </cell>
          <cell r="C18">
            <v>6.7000000000000004E-2</v>
          </cell>
          <cell r="D18">
            <v>9.8400000000000001E-2</v>
          </cell>
          <cell r="E18">
            <v>0.1346</v>
          </cell>
          <cell r="F18">
            <v>0.17510000000000001</v>
          </cell>
          <cell r="G18">
            <v>0.21970000000000001</v>
          </cell>
          <cell r="H18">
            <v>0.26819999999999999</v>
          </cell>
          <cell r="I18">
            <v>0.32040000000000002</v>
          </cell>
          <cell r="J18">
            <v>0.37609999999999999</v>
          </cell>
          <cell r="K18">
            <v>0.43519999999999998</v>
          </cell>
          <cell r="L18">
            <v>0.49759999999999999</v>
          </cell>
          <cell r="M18">
            <v>0.56299999999999994</v>
          </cell>
          <cell r="N18">
            <v>0.63149999999999995</v>
          </cell>
          <cell r="O18">
            <v>0.70299999999999996</v>
          </cell>
          <cell r="P18">
            <v>0.77729999999999999</v>
          </cell>
          <cell r="Q18">
            <v>0.85440000000000005</v>
          </cell>
          <cell r="R18">
            <v>0.93430000000000002</v>
          </cell>
          <cell r="S18">
            <v>1.0168999999999999</v>
          </cell>
          <cell r="T18">
            <v>1.1021000000000001</v>
          </cell>
          <cell r="U18">
            <v>1.19</v>
          </cell>
          <cell r="V18">
            <v>1.2804</v>
          </cell>
          <cell r="W18">
            <v>1.3733</v>
          </cell>
          <cell r="X18">
            <v>1.4689000000000001</v>
          </cell>
          <cell r="Y18">
            <v>1.5669</v>
          </cell>
          <cell r="Z18">
            <v>1.6674</v>
          </cell>
          <cell r="AA18">
            <v>1.7704</v>
          </cell>
          <cell r="AB18">
            <v>1.8759999999999999</v>
          </cell>
          <cell r="AC18">
            <v>1.984</v>
          </cell>
          <cell r="AD18">
            <v>2.0943999999999998</v>
          </cell>
          <cell r="AE18">
            <v>2.2073999999999998</v>
          </cell>
          <cell r="AF18">
            <v>2.3229000000000002</v>
          </cell>
          <cell r="AG18">
            <v>2.4407999999999999</v>
          </cell>
          <cell r="AH18">
            <v>2.5613000000000001</v>
          </cell>
          <cell r="AI18">
            <v>2.6842999999999999</v>
          </cell>
          <cell r="AJ18">
            <v>2.8098999999999998</v>
          </cell>
          <cell r="AK18">
            <v>2.9380000000000002</v>
          </cell>
          <cell r="AL18">
            <v>3.0687000000000002</v>
          </cell>
          <cell r="AM18">
            <v>3.202</v>
          </cell>
          <cell r="AN18">
            <v>3.3378999999999999</v>
          </cell>
          <cell r="AO18">
            <v>3.4765000000000001</v>
          </cell>
          <cell r="AP18">
            <v>3.6177000000000001</v>
          </cell>
          <cell r="AQ18">
            <v>3.7616999999999998</v>
          </cell>
          <cell r="AR18">
            <v>3.9083999999999999</v>
          </cell>
          <cell r="AS18">
            <v>4.0578000000000003</v>
          </cell>
          <cell r="AT18">
            <v>4.2100999999999997</v>
          </cell>
          <cell r="AU18">
            <v>4.3651999999999997</v>
          </cell>
          <cell r="AV18">
            <v>4.5231000000000003</v>
          </cell>
          <cell r="AW18">
            <v>4.6840000000000002</v>
          </cell>
        </row>
        <row r="19">
          <cell r="B19">
            <v>4.2700000000000002E-2</v>
          </cell>
          <cell r="C19">
            <v>7.0300000000000001E-2</v>
          </cell>
          <cell r="D19">
            <v>0.1033</v>
          </cell>
          <cell r="E19">
            <v>0.14130000000000001</v>
          </cell>
          <cell r="F19">
            <v>0.184</v>
          </cell>
          <cell r="G19">
            <v>0.23100000000000001</v>
          </cell>
          <cell r="H19">
            <v>0.28199999999999997</v>
          </cell>
          <cell r="I19">
            <v>0.33700000000000002</v>
          </cell>
          <cell r="J19">
            <v>0.3957</v>
          </cell>
          <cell r="K19">
            <v>0.45800000000000002</v>
          </cell>
          <cell r="L19">
            <v>0.52370000000000005</v>
          </cell>
          <cell r="M19">
            <v>0.59279999999999999</v>
          </cell>
          <cell r="N19">
            <v>0.66500000000000004</v>
          </cell>
          <cell r="O19">
            <v>0.74029999999999996</v>
          </cell>
          <cell r="P19">
            <v>0.81869999999999998</v>
          </cell>
          <cell r="Q19">
            <v>0.90010000000000001</v>
          </cell>
          <cell r="R19">
            <v>0.98429999999999995</v>
          </cell>
          <cell r="S19">
            <v>1.0713999999999999</v>
          </cell>
          <cell r="T19">
            <v>1.1613</v>
          </cell>
          <cell r="U19">
            <v>1.2539</v>
          </cell>
          <cell r="V19">
            <v>1.3492999999999999</v>
          </cell>
          <cell r="W19">
            <v>1.4473</v>
          </cell>
          <cell r="X19">
            <v>1.548</v>
          </cell>
          <cell r="Y19">
            <v>1.6513</v>
          </cell>
          <cell r="Z19">
            <v>1.7572000000000001</v>
          </cell>
          <cell r="AA19">
            <v>1.8656999999999999</v>
          </cell>
          <cell r="AB19">
            <v>1.9767999999999999</v>
          </cell>
          <cell r="AC19">
            <v>2.0905</v>
          </cell>
          <cell r="AD19">
            <v>2.2067999999999999</v>
          </cell>
          <cell r="AE19">
            <v>2.3256000000000001</v>
          </cell>
          <cell r="AF19">
            <v>2.4470999999999998</v>
          </cell>
          <cell r="AG19">
            <v>2.5710999999999999</v>
          </cell>
          <cell r="AH19">
            <v>2.6977000000000002</v>
          </cell>
          <cell r="AI19">
            <v>2.8269000000000002</v>
          </cell>
          <cell r="AJ19">
            <v>2.9586999999999999</v>
          </cell>
          <cell r="AK19">
            <v>3.0931999999999999</v>
          </cell>
          <cell r="AL19">
            <v>3.2303000000000002</v>
          </cell>
          <cell r="AM19">
            <v>3.3700999999999999</v>
          </cell>
          <cell r="AN19">
            <v>3.5125000000000002</v>
          </cell>
          <cell r="AO19">
            <v>3.6576</v>
          </cell>
          <cell r="AP19">
            <v>3.8054999999999999</v>
          </cell>
          <cell r="AQ19">
            <v>3.9561000000000002</v>
          </cell>
          <cell r="AR19">
            <v>4.1096000000000004</v>
          </cell>
          <cell r="AS19">
            <v>4.2657999999999996</v>
          </cell>
          <cell r="AT19">
            <v>4.4248000000000003</v>
          </cell>
          <cell r="AU19">
            <v>4.5867000000000004</v>
          </cell>
          <cell r="AV19">
            <v>4.7515999999999998</v>
          </cell>
          <cell r="AW19">
            <v>4.9192999999999998</v>
          </cell>
        </row>
        <row r="20">
          <cell r="B20">
            <v>4.4699999999999997E-2</v>
          </cell>
          <cell r="C20">
            <v>7.3599999999999999E-2</v>
          </cell>
          <cell r="D20">
            <v>0.10829999999999999</v>
          </cell>
          <cell r="E20">
            <v>0.14810000000000001</v>
          </cell>
          <cell r="F20">
            <v>0.19289999999999999</v>
          </cell>
          <cell r="G20">
            <v>0.2422</v>
          </cell>
          <cell r="H20">
            <v>0.2959</v>
          </cell>
          <cell r="I20">
            <v>0.35360000000000003</v>
          </cell>
          <cell r="J20">
            <v>0.41539999999999999</v>
          </cell>
          <cell r="K20">
            <v>0.48080000000000001</v>
          </cell>
          <cell r="L20">
            <v>0.54990000000000006</v>
          </cell>
          <cell r="M20">
            <v>0.62250000000000005</v>
          </cell>
          <cell r="N20">
            <v>0.69850000000000001</v>
          </cell>
          <cell r="O20">
            <v>0.77780000000000005</v>
          </cell>
          <cell r="P20">
            <v>0.86029999999999995</v>
          </cell>
          <cell r="Q20">
            <v>0.94589999999999996</v>
          </cell>
          <cell r="R20">
            <v>1.0345</v>
          </cell>
          <cell r="S20">
            <v>1.1261000000000001</v>
          </cell>
          <cell r="T20">
            <v>1.2206999999999999</v>
          </cell>
          <cell r="U20">
            <v>1.3182</v>
          </cell>
          <cell r="V20">
            <v>1.4185000000000001</v>
          </cell>
          <cell r="W20">
            <v>1.5216000000000001</v>
          </cell>
          <cell r="X20">
            <v>1.6274999999999999</v>
          </cell>
          <cell r="Y20">
            <v>1.7361</v>
          </cell>
          <cell r="Z20">
            <v>1.8474999999999999</v>
          </cell>
          <cell r="AA20">
            <v>1.9615</v>
          </cell>
          <cell r="AB20">
            <v>2.0783</v>
          </cell>
          <cell r="AC20">
            <v>2.1978</v>
          </cell>
          <cell r="AD20">
            <v>2.3199000000000001</v>
          </cell>
          <cell r="AE20">
            <v>2.4447000000000001</v>
          </cell>
          <cell r="AF20">
            <v>2.5722</v>
          </cell>
          <cell r="AG20">
            <v>2.7023999999999999</v>
          </cell>
          <cell r="AH20">
            <v>2.8351999999999999</v>
          </cell>
          <cell r="AI20">
            <v>2.9706999999999999</v>
          </cell>
          <cell r="AJ20">
            <v>3.1089000000000002</v>
          </cell>
          <cell r="AK20">
            <v>3.2498</v>
          </cell>
          <cell r="AL20">
            <v>3.3934000000000002</v>
          </cell>
          <cell r="AM20">
            <v>3.5396999999999998</v>
          </cell>
          <cell r="AN20">
            <v>3.6888000000000001</v>
          </cell>
          <cell r="AO20">
            <v>3.8407</v>
          </cell>
          <cell r="AP20">
            <v>3.9952999999999999</v>
          </cell>
          <cell r="AQ20">
            <v>4.1527000000000003</v>
          </cell>
          <cell r="AR20">
            <v>4.3129999999999997</v>
          </cell>
          <cell r="AS20">
            <v>4.4760999999999997</v>
          </cell>
          <cell r="AT20">
            <v>4.6421000000000001</v>
          </cell>
          <cell r="AU20">
            <v>4.8109999999999999</v>
          </cell>
          <cell r="AV20">
            <v>4.9828999999999999</v>
          </cell>
          <cell r="AW20">
            <v>5.1577000000000002</v>
          </cell>
        </row>
        <row r="21">
          <cell r="B21">
            <v>4.6699999999999998E-2</v>
          </cell>
          <cell r="C21">
            <v>7.6999999999999999E-2</v>
          </cell>
          <cell r="D21">
            <v>0.1132</v>
          </cell>
          <cell r="E21">
            <v>0.15490000000000001</v>
          </cell>
          <cell r="F21">
            <v>0.20180000000000001</v>
          </cell>
          <cell r="G21">
            <v>0.2535</v>
          </cell>
          <cell r="H21">
            <v>0.30969999999999998</v>
          </cell>
          <cell r="I21">
            <v>0.37030000000000002</v>
          </cell>
          <cell r="J21">
            <v>0.435</v>
          </cell>
          <cell r="K21">
            <v>0.50370000000000004</v>
          </cell>
          <cell r="L21">
            <v>0.57620000000000005</v>
          </cell>
          <cell r="M21">
            <v>0.65239999999999998</v>
          </cell>
          <cell r="N21">
            <v>0.73209999999999997</v>
          </cell>
          <cell r="O21">
            <v>0.81530000000000002</v>
          </cell>
          <cell r="P21">
            <v>0.90190000000000003</v>
          </cell>
          <cell r="Q21">
            <v>0.99180000000000001</v>
          </cell>
          <cell r="R21">
            <v>1.0848</v>
          </cell>
          <cell r="S21">
            <v>1.181</v>
          </cell>
          <cell r="T21">
            <v>1.2803</v>
          </cell>
          <cell r="U21">
            <v>1.3826000000000001</v>
          </cell>
          <cell r="V21">
            <v>1.4879</v>
          </cell>
          <cell r="W21">
            <v>1.5962000000000001</v>
          </cell>
          <cell r="X21">
            <v>1.7073</v>
          </cell>
          <cell r="Y21">
            <v>1.8212999999999999</v>
          </cell>
          <cell r="Z21">
            <v>1.9381999999999999</v>
          </cell>
          <cell r="AA21">
            <v>2.0579000000000001</v>
          </cell>
          <cell r="AB21">
            <v>2.1804000000000001</v>
          </cell>
          <cell r="AC21">
            <v>2.3056999999999999</v>
          </cell>
          <cell r="AD21">
            <v>2.4337</v>
          </cell>
          <cell r="AE21">
            <v>2.5646</v>
          </cell>
          <cell r="AF21">
            <v>2.6981999999999999</v>
          </cell>
          <cell r="AG21">
            <v>2.8344999999999998</v>
          </cell>
          <cell r="AH21">
            <v>2.9737</v>
          </cell>
          <cell r="AI21">
            <v>3.1156000000000001</v>
          </cell>
          <cell r="AJ21">
            <v>3.2602000000000002</v>
          </cell>
          <cell r="AK21">
            <v>3.4077000000000002</v>
          </cell>
          <cell r="AL21">
            <v>3.5579000000000001</v>
          </cell>
          <cell r="AM21">
            <v>3.7109000000000001</v>
          </cell>
          <cell r="AN21">
            <v>3.8668</v>
          </cell>
          <cell r="AO21">
            <v>4.0254000000000003</v>
          </cell>
          <cell r="AP21">
            <v>4.1868999999999996</v>
          </cell>
          <cell r="AQ21">
            <v>4.3513000000000002</v>
          </cell>
          <cell r="AR21">
            <v>4.5186000000000002</v>
          </cell>
          <cell r="AS21">
            <v>4.6886999999999999</v>
          </cell>
          <cell r="AT21">
            <v>4.8617999999999997</v>
          </cell>
          <cell r="AU21">
            <v>5.0377999999999998</v>
          </cell>
          <cell r="AV21">
            <v>5.2168999999999999</v>
          </cell>
          <cell r="AW21">
            <v>5.3989000000000003</v>
          </cell>
        </row>
        <row r="22">
          <cell r="B22">
            <v>4.87E-2</v>
          </cell>
          <cell r="C22">
            <v>8.0299999999999996E-2</v>
          </cell>
          <cell r="D22">
            <v>0.1181</v>
          </cell>
          <cell r="E22">
            <v>0.16170000000000001</v>
          </cell>
          <cell r="F22">
            <v>0.2107</v>
          </cell>
          <cell r="G22">
            <v>0.26479999999999998</v>
          </cell>
          <cell r="H22">
            <v>0.3236</v>
          </cell>
          <cell r="I22">
            <v>0.38690000000000002</v>
          </cell>
          <cell r="J22">
            <v>0.45469999999999999</v>
          </cell>
          <cell r="K22">
            <v>0.52659999999999996</v>
          </cell>
          <cell r="L22">
            <v>0.60250000000000004</v>
          </cell>
          <cell r="M22">
            <v>0.68220000000000003</v>
          </cell>
          <cell r="N22">
            <v>0.76580000000000004</v>
          </cell>
          <cell r="O22">
            <v>0.85289999999999999</v>
          </cell>
          <cell r="P22">
            <v>0.94359999999999999</v>
          </cell>
          <cell r="Q22">
            <v>1.0378000000000001</v>
          </cell>
          <cell r="R22">
            <v>1.1353</v>
          </cell>
          <cell r="S22">
            <v>1.2361</v>
          </cell>
          <cell r="T22">
            <v>1.3401000000000001</v>
          </cell>
          <cell r="U22">
            <v>1.4474</v>
          </cell>
          <cell r="V22">
            <v>1.5577000000000001</v>
          </cell>
          <cell r="W22">
            <v>1.6711</v>
          </cell>
          <cell r="X22">
            <v>1.7875000000000001</v>
          </cell>
          <cell r="Y22">
            <v>1.907</v>
          </cell>
          <cell r="Z22">
            <v>2.0293999999999999</v>
          </cell>
          <cell r="AA22">
            <v>2.1547000000000001</v>
          </cell>
          <cell r="AB22">
            <v>2.2829999999999999</v>
          </cell>
          <cell r="AC22">
            <v>2.4142000000000001</v>
          </cell>
          <cell r="AD22">
            <v>2.5482</v>
          </cell>
          <cell r="AE22">
            <v>2.6850999999999998</v>
          </cell>
          <cell r="AF22">
            <v>2.8249</v>
          </cell>
          <cell r="AG22">
            <v>2.9676</v>
          </cell>
          <cell r="AH22">
            <v>3.1131000000000002</v>
          </cell>
          <cell r="AI22">
            <v>3.2614000000000001</v>
          </cell>
          <cell r="AJ22">
            <v>3.4125999999999999</v>
          </cell>
          <cell r="AK22">
            <v>3.5667</v>
          </cell>
          <cell r="AL22">
            <v>3.7235999999999998</v>
          </cell>
          <cell r="AM22">
            <v>3.8834</v>
          </cell>
          <cell r="AN22">
            <v>4.0461</v>
          </cell>
          <cell r="AO22">
            <v>4.2117000000000004</v>
          </cell>
          <cell r="AP22">
            <v>4.3802000000000003</v>
          </cell>
          <cell r="AQ22">
            <v>4.5515999999999996</v>
          </cell>
          <cell r="AR22">
            <v>4.726</v>
          </cell>
          <cell r="AS22">
            <v>4.9032999999999998</v>
          </cell>
          <cell r="AT22">
            <v>5.0835999999999997</v>
          </cell>
          <cell r="AU22">
            <v>5.2668999999999997</v>
          </cell>
          <cell r="AV22">
            <v>5.4532999999999996</v>
          </cell>
          <cell r="AW22">
            <v>5.6426999999999996</v>
          </cell>
        </row>
        <row r="23">
          <cell r="B23">
            <v>5.0700000000000002E-2</v>
          </cell>
          <cell r="C23">
            <v>8.3599999999999994E-2</v>
          </cell>
          <cell r="D23">
            <v>0.1231</v>
          </cell>
          <cell r="E23">
            <v>0.1686</v>
          </cell>
          <cell r="F23">
            <v>0.21959999999999999</v>
          </cell>
          <cell r="G23">
            <v>0.27600000000000002</v>
          </cell>
          <cell r="H23">
            <v>0.33739999999999998</v>
          </cell>
          <cell r="I23">
            <v>0.40360000000000001</v>
          </cell>
          <cell r="J23">
            <v>0.4743</v>
          </cell>
          <cell r="K23">
            <v>0.54949999999999999</v>
          </cell>
          <cell r="L23">
            <v>0.62880000000000003</v>
          </cell>
          <cell r="M23">
            <v>0.71220000000000006</v>
          </cell>
          <cell r="N23">
            <v>0.79949999999999999</v>
          </cell>
          <cell r="O23">
            <v>0.89059999999999995</v>
          </cell>
          <cell r="P23">
            <v>0.98550000000000004</v>
          </cell>
          <cell r="Q23">
            <v>1.0839000000000001</v>
          </cell>
          <cell r="R23">
            <v>1.1859</v>
          </cell>
          <cell r="S23">
            <v>1.2912999999999999</v>
          </cell>
          <cell r="T23">
            <v>1.4000999999999999</v>
          </cell>
          <cell r="U23">
            <v>1.5123</v>
          </cell>
          <cell r="V23">
            <v>1.6276999999999999</v>
          </cell>
          <cell r="W23">
            <v>1.7463</v>
          </cell>
          <cell r="X23">
            <v>1.8680000000000001</v>
          </cell>
          <cell r="Y23">
            <v>1.9928999999999999</v>
          </cell>
          <cell r="Z23">
            <v>2.1208999999999998</v>
          </cell>
          <cell r="AA23">
            <v>2.2519999999999998</v>
          </cell>
          <cell r="AB23">
            <v>2.3860999999999999</v>
          </cell>
          <cell r="AC23">
            <v>2.5232000000000001</v>
          </cell>
          <cell r="AD23">
            <v>2.6633</v>
          </cell>
          <cell r="AE23">
            <v>2.8062999999999998</v>
          </cell>
          <cell r="AF23">
            <v>2.9523999999999999</v>
          </cell>
          <cell r="AG23">
            <v>3.1013999999999999</v>
          </cell>
          <cell r="AH23">
            <v>3.2532999999999999</v>
          </cell>
          <cell r="AI23">
            <v>3.4081999999999999</v>
          </cell>
          <cell r="AJ23">
            <v>3.5659999999999998</v>
          </cell>
          <cell r="AK23">
            <v>3.7267999999999999</v>
          </cell>
          <cell r="AL23">
            <v>3.8904999999999998</v>
          </cell>
          <cell r="AM23">
            <v>4.0571999999999999</v>
          </cell>
          <cell r="AN23">
            <v>4.2268999999999997</v>
          </cell>
          <cell r="AO23">
            <v>4.3994999999999997</v>
          </cell>
          <cell r="AP23">
            <v>4.5750000000000002</v>
          </cell>
          <cell r="AQ23">
            <v>4.7535999999999996</v>
          </cell>
          <cell r="AR23">
            <v>4.9352</v>
          </cell>
          <cell r="AS23">
            <v>5.1197999999999997</v>
          </cell>
          <cell r="AT23">
            <v>5.3075000000000001</v>
          </cell>
          <cell r="AU23">
            <v>5.4981999999999998</v>
          </cell>
          <cell r="AV23">
            <v>5.6919000000000004</v>
          </cell>
          <cell r="AW23">
            <v>5.8887999999999998</v>
          </cell>
        </row>
        <row r="24">
          <cell r="B24">
            <v>5.2699999999999997E-2</v>
          </cell>
          <cell r="C24">
            <v>8.6999999999999994E-2</v>
          </cell>
          <cell r="D24">
            <v>0.128</v>
          </cell>
          <cell r="E24">
            <v>0.1754</v>
          </cell>
          <cell r="F24">
            <v>0.2286</v>
          </cell>
          <cell r="G24">
            <v>0.2873</v>
          </cell>
          <cell r="H24">
            <v>0.3513</v>
          </cell>
          <cell r="I24">
            <v>0.42030000000000001</v>
          </cell>
          <cell r="J24">
            <v>0.49399999999999999</v>
          </cell>
          <cell r="K24">
            <v>0.57240000000000002</v>
          </cell>
          <cell r="L24">
            <v>0.65510000000000002</v>
          </cell>
          <cell r="M24">
            <v>0.74209999999999998</v>
          </cell>
          <cell r="N24">
            <v>0.83330000000000004</v>
          </cell>
          <cell r="O24">
            <v>0.9284</v>
          </cell>
          <cell r="P24">
            <v>1.0274000000000001</v>
          </cell>
          <cell r="Q24">
            <v>1.1301000000000001</v>
          </cell>
          <cell r="R24">
            <v>1.2365999999999999</v>
          </cell>
          <cell r="S24">
            <v>1.3467</v>
          </cell>
          <cell r="T24">
            <v>1.4602999999999999</v>
          </cell>
          <cell r="U24">
            <v>1.5773999999999999</v>
          </cell>
          <cell r="V24">
            <v>1.6978</v>
          </cell>
          <cell r="W24">
            <v>1.8217000000000001</v>
          </cell>
          <cell r="X24">
            <v>1.9488000000000001</v>
          </cell>
          <cell r="Y24">
            <v>2.0792000000000002</v>
          </cell>
          <cell r="Z24">
            <v>2.2128000000000001</v>
          </cell>
          <cell r="AA24">
            <v>2.3496000000000001</v>
          </cell>
          <cell r="AB24">
            <v>2.4895999999999998</v>
          </cell>
          <cell r="AC24">
            <v>2.6326999999999998</v>
          </cell>
          <cell r="AD24">
            <v>2.7787999999999999</v>
          </cell>
          <cell r="AE24">
            <v>2.9281000000000001</v>
          </cell>
          <cell r="AF24">
            <v>3.0804999999999998</v>
          </cell>
          <cell r="AG24">
            <v>3.2359</v>
          </cell>
          <cell r="AH24">
            <v>3.3942999999999999</v>
          </cell>
          <cell r="AI24">
            <v>3.5558000000000001</v>
          </cell>
          <cell r="AJ24">
            <v>3.7202999999999999</v>
          </cell>
          <cell r="AK24">
            <v>3.8879000000000001</v>
          </cell>
          <cell r="AL24">
            <v>4.0585000000000004</v>
          </cell>
          <cell r="AM24">
            <v>4.2321</v>
          </cell>
          <cell r="AN24">
            <v>4.4088000000000003</v>
          </cell>
          <cell r="AO24">
            <v>4.5884999999999998</v>
          </cell>
          <cell r="AP24">
            <v>4.7713000000000001</v>
          </cell>
          <cell r="AQ24">
            <v>4.9570999999999996</v>
          </cell>
          <cell r="AR24">
            <v>5.1459999999999999</v>
          </cell>
          <cell r="AS24">
            <v>5.3380000000000001</v>
          </cell>
          <cell r="AT24">
            <v>5.5331000000000001</v>
          </cell>
          <cell r="AU24">
            <v>5.7313000000000001</v>
          </cell>
          <cell r="AV24">
            <v>5.9326999999999996</v>
          </cell>
          <cell r="AW24">
            <v>6.1372</v>
          </cell>
        </row>
        <row r="25">
          <cell r="B25">
            <v>5.4699999999999999E-2</v>
          </cell>
          <cell r="C25">
            <v>9.0300000000000005E-2</v>
          </cell>
          <cell r="D25">
            <v>0.13300000000000001</v>
          </cell>
          <cell r="E25">
            <v>0.1822</v>
          </cell>
          <cell r="F25">
            <v>0.23749999999999999</v>
          </cell>
          <cell r="G25">
            <v>0.29859999999999998</v>
          </cell>
          <cell r="H25">
            <v>0.36520000000000002</v>
          </cell>
          <cell r="I25">
            <v>0.437</v>
          </cell>
          <cell r="J25">
            <v>0.51380000000000003</v>
          </cell>
          <cell r="K25">
            <v>0.59530000000000005</v>
          </cell>
          <cell r="L25">
            <v>0.68149999999999999</v>
          </cell>
          <cell r="M25">
            <v>0.77210000000000001</v>
          </cell>
          <cell r="N25">
            <v>0.86709999999999998</v>
          </cell>
          <cell r="O25">
            <v>0.96619999999999995</v>
          </cell>
          <cell r="P25">
            <v>1.0692999999999999</v>
          </cell>
          <cell r="Q25">
            <v>1.1765000000000001</v>
          </cell>
          <cell r="R25">
            <v>1.2874000000000001</v>
          </cell>
          <cell r="S25">
            <v>1.4021999999999999</v>
          </cell>
          <cell r="T25">
            <v>1.5206</v>
          </cell>
          <cell r="U25">
            <v>1.6426000000000001</v>
          </cell>
          <cell r="V25">
            <v>1.7682</v>
          </cell>
          <cell r="W25">
            <v>1.8973</v>
          </cell>
          <cell r="X25">
            <v>2.0297999999999998</v>
          </cell>
          <cell r="Y25">
            <v>2.1657999999999999</v>
          </cell>
          <cell r="Z25">
            <v>2.3050000000000002</v>
          </cell>
          <cell r="AA25">
            <v>2.4476</v>
          </cell>
          <cell r="AB25">
            <v>2.5935000000000001</v>
          </cell>
          <cell r="AC25">
            <v>2.7425999999999999</v>
          </cell>
          <cell r="AD25">
            <v>2.8948999999999998</v>
          </cell>
          <cell r="AE25">
            <v>3.0503999999999998</v>
          </cell>
          <cell r="AF25">
            <v>3.2092000000000001</v>
          </cell>
          <cell r="AG25">
            <v>3.371</v>
          </cell>
          <cell r="AH25">
            <v>3.536</v>
          </cell>
          <cell r="AI25">
            <v>3.7042000000000002</v>
          </cell>
          <cell r="AJ25">
            <v>3.8755000000000002</v>
          </cell>
          <cell r="AK25">
            <v>4.0499000000000001</v>
          </cell>
          <cell r="AL25">
            <v>4.2275</v>
          </cell>
          <cell r="AM25">
            <v>4.4081000000000001</v>
          </cell>
          <cell r="AN25">
            <v>4.5918999999999999</v>
          </cell>
          <cell r="AO25">
            <v>4.7788000000000004</v>
          </cell>
          <cell r="AP25">
            <v>4.9687999999999999</v>
          </cell>
          <cell r="AQ25">
            <v>5.1619999999999999</v>
          </cell>
          <cell r="AR25">
            <v>5.3582999999999998</v>
          </cell>
          <cell r="AS25">
            <v>5.5578000000000003</v>
          </cell>
          <cell r="AT25">
            <v>5.7605000000000004</v>
          </cell>
          <cell r="AU25">
            <v>5.9663000000000004</v>
          </cell>
          <cell r="AV25">
            <v>6.1753</v>
          </cell>
          <cell r="AW25">
            <v>6.3875999999999999</v>
          </cell>
        </row>
        <row r="26">
          <cell r="B26">
            <v>5.67E-2</v>
          </cell>
          <cell r="C26">
            <v>9.3600000000000003E-2</v>
          </cell>
          <cell r="D26">
            <v>0.13789999999999999</v>
          </cell>
          <cell r="E26">
            <v>0.189</v>
          </cell>
          <cell r="F26">
            <v>0.24640000000000001</v>
          </cell>
          <cell r="G26">
            <v>0.30990000000000001</v>
          </cell>
          <cell r="H26">
            <v>0.37909999999999999</v>
          </cell>
          <cell r="I26">
            <v>0.45369999999999999</v>
          </cell>
          <cell r="J26">
            <v>0.53349999999999997</v>
          </cell>
          <cell r="K26">
            <v>0.61829999999999996</v>
          </cell>
          <cell r="L26">
            <v>0.70789999999999997</v>
          </cell>
          <cell r="M26">
            <v>0.80220000000000002</v>
          </cell>
          <cell r="N26">
            <v>0.90090000000000003</v>
          </cell>
          <cell r="O26">
            <v>1.004</v>
          </cell>
          <cell r="P26">
            <v>1.1113999999999999</v>
          </cell>
          <cell r="Q26">
            <v>1.2228000000000001</v>
          </cell>
          <cell r="R26">
            <v>1.3383</v>
          </cell>
          <cell r="S26">
            <v>1.4577</v>
          </cell>
          <cell r="T26">
            <v>1.581</v>
          </cell>
          <cell r="U26">
            <v>1.708</v>
          </cell>
          <cell r="V26">
            <v>1.8388</v>
          </cell>
          <cell r="W26">
            <v>1.9731000000000001</v>
          </cell>
          <cell r="X26">
            <v>2.1111</v>
          </cell>
          <cell r="Y26">
            <v>2.2526000000000002</v>
          </cell>
          <cell r="Z26">
            <v>2.3975</v>
          </cell>
          <cell r="AA26">
            <v>2.5459999999999998</v>
          </cell>
          <cell r="AB26">
            <v>2.6978</v>
          </cell>
          <cell r="AC26">
            <v>2.8529</v>
          </cell>
          <cell r="AD26">
            <v>3.0114000000000001</v>
          </cell>
          <cell r="AE26">
            <v>3.1732999999999998</v>
          </cell>
          <cell r="AF26">
            <v>3.3384</v>
          </cell>
          <cell r="AG26">
            <v>3.5068000000000001</v>
          </cell>
          <cell r="AH26">
            <v>3.6783999999999999</v>
          </cell>
          <cell r="AI26">
            <v>3.8532999999999999</v>
          </cell>
          <cell r="AJ26">
            <v>4.0313999999999997</v>
          </cell>
          <cell r="AK26">
            <v>4.2127999999999997</v>
          </cell>
          <cell r="AL26">
            <v>4.3973000000000004</v>
          </cell>
          <cell r="AM26">
            <v>4.5850999999999997</v>
          </cell>
          <cell r="AN26">
            <v>4.7759999999999998</v>
          </cell>
          <cell r="AO26">
            <v>4.9702000000000002</v>
          </cell>
          <cell r="AP26">
            <v>5.1676000000000002</v>
          </cell>
          <cell r="AQ26">
            <v>5.3681999999999999</v>
          </cell>
          <cell r="AR26">
            <v>5.5720000000000001</v>
          </cell>
          <cell r="AS26">
            <v>5.7790999999999997</v>
          </cell>
          <cell r="AT26">
            <v>5.9893999999999998</v>
          </cell>
          <cell r="AU26">
            <v>6.2028999999999996</v>
          </cell>
          <cell r="AV26">
            <v>6.4196999999999997</v>
          </cell>
          <cell r="AW26">
            <v>6.6398000000000001</v>
          </cell>
        </row>
        <row r="27">
          <cell r="B27">
            <v>5.8700000000000002E-2</v>
          </cell>
          <cell r="C27">
            <v>9.7000000000000003E-2</v>
          </cell>
          <cell r="D27">
            <v>0.14280000000000001</v>
          </cell>
          <cell r="E27">
            <v>0.1958</v>
          </cell>
          <cell r="F27">
            <v>0.25540000000000002</v>
          </cell>
          <cell r="G27">
            <v>0.32119999999999999</v>
          </cell>
          <cell r="H27">
            <v>0.39300000000000002</v>
          </cell>
          <cell r="I27">
            <v>0.47039999999999998</v>
          </cell>
          <cell r="J27">
            <v>0.55330000000000001</v>
          </cell>
          <cell r="K27">
            <v>0.64129999999999998</v>
          </cell>
          <cell r="L27">
            <v>0.73440000000000005</v>
          </cell>
          <cell r="M27">
            <v>0.83230000000000004</v>
          </cell>
          <cell r="N27">
            <v>0.93479999999999996</v>
          </cell>
          <cell r="O27">
            <v>1.042</v>
          </cell>
          <cell r="P27">
            <v>1.1535</v>
          </cell>
          <cell r="Q27">
            <v>1.2693000000000001</v>
          </cell>
          <cell r="R27">
            <v>1.3893</v>
          </cell>
          <cell r="S27">
            <v>1.5134000000000001</v>
          </cell>
          <cell r="T27">
            <v>1.6415999999999999</v>
          </cell>
          <cell r="U27">
            <v>1.7736000000000001</v>
          </cell>
          <cell r="V27">
            <v>1.9095</v>
          </cell>
          <cell r="W27">
            <v>2.0491999999999999</v>
          </cell>
          <cell r="X27">
            <v>2.1926000000000001</v>
          </cell>
          <cell r="Y27">
            <v>2.3395999999999999</v>
          </cell>
          <cell r="Z27">
            <v>2.4903</v>
          </cell>
          <cell r="AA27">
            <v>2.6446000000000001</v>
          </cell>
          <cell r="AB27">
            <v>2.8024</v>
          </cell>
          <cell r="AC27">
            <v>2.9636999999999998</v>
          </cell>
          <cell r="AD27">
            <v>3.1284000000000001</v>
          </cell>
          <cell r="AE27">
            <v>3.2966000000000002</v>
          </cell>
          <cell r="AF27">
            <v>3.4681000000000002</v>
          </cell>
          <cell r="AG27">
            <v>3.6431</v>
          </cell>
          <cell r="AH27">
            <v>3.8214000000000001</v>
          </cell>
          <cell r="AI27">
            <v>4.0030999999999999</v>
          </cell>
          <cell r="AJ27">
            <v>4.1881000000000004</v>
          </cell>
          <cell r="AK27">
            <v>4.3764000000000003</v>
          </cell>
          <cell r="AL27">
            <v>4.5679999999999996</v>
          </cell>
          <cell r="AM27">
            <v>4.7629000000000001</v>
          </cell>
          <cell r="AN27">
            <v>4.9611999999999998</v>
          </cell>
          <cell r="AO27">
            <v>5.1627000000000001</v>
          </cell>
          <cell r="AP27">
            <v>5.3674999999999997</v>
          </cell>
          <cell r="AQ27">
            <v>5.5755999999999997</v>
          </cell>
          <cell r="AR27">
            <v>5.7869999999999999</v>
          </cell>
          <cell r="AS27">
            <v>6.0016999999999996</v>
          </cell>
          <cell r="AT27">
            <v>6.2198000000000002</v>
          </cell>
          <cell r="AU27">
            <v>6.4410999999999996</v>
          </cell>
          <cell r="AV27">
            <v>6.6657999999999999</v>
          </cell>
          <cell r="AW27">
            <v>6.8937999999999997</v>
          </cell>
        </row>
        <row r="28">
          <cell r="B28">
            <v>6.0699999999999997E-2</v>
          </cell>
          <cell r="C28">
            <v>0.1003</v>
          </cell>
          <cell r="D28">
            <v>0.14779999999999999</v>
          </cell>
          <cell r="E28">
            <v>0.2026</v>
          </cell>
          <cell r="F28">
            <v>0.26429999999999998</v>
          </cell>
          <cell r="G28">
            <v>0.33250000000000002</v>
          </cell>
          <cell r="H28">
            <v>0.40689999999999998</v>
          </cell>
          <cell r="I28">
            <v>0.48709999999999998</v>
          </cell>
          <cell r="J28">
            <v>0.57299999999999995</v>
          </cell>
          <cell r="K28">
            <v>0.6643</v>
          </cell>
          <cell r="L28">
            <v>0.76080000000000003</v>
          </cell>
          <cell r="M28">
            <v>0.86240000000000006</v>
          </cell>
          <cell r="N28">
            <v>0.96879999999999999</v>
          </cell>
          <cell r="O28">
            <v>1.0799000000000001</v>
          </cell>
          <cell r="P28">
            <v>1.1956</v>
          </cell>
          <cell r="Q28">
            <v>1.3158000000000001</v>
          </cell>
          <cell r="R28">
            <v>1.4403999999999999</v>
          </cell>
          <cell r="S28">
            <v>1.5691999999999999</v>
          </cell>
          <cell r="T28">
            <v>1.7021999999999999</v>
          </cell>
          <cell r="U28">
            <v>1.8392999999999999</v>
          </cell>
          <cell r="V28">
            <v>1.9803999999999999</v>
          </cell>
          <cell r="W28">
            <v>2.1254</v>
          </cell>
          <cell r="X28">
            <v>2.2742</v>
          </cell>
          <cell r="Y28">
            <v>2.4268999999999998</v>
          </cell>
          <cell r="Z28">
            <v>2.5834000000000001</v>
          </cell>
          <cell r="AA28">
            <v>2.7435</v>
          </cell>
          <cell r="AB28">
            <v>2.9073000000000002</v>
          </cell>
          <cell r="AC28">
            <v>3.0747</v>
          </cell>
          <cell r="AD28">
            <v>3.2456999999999998</v>
          </cell>
          <cell r="AE28">
            <v>3.4203000000000001</v>
          </cell>
          <cell r="AF28">
            <v>3.5983999999999998</v>
          </cell>
          <cell r="AG28">
            <v>3.7799</v>
          </cell>
          <cell r="AH28">
            <v>3.9649999999999999</v>
          </cell>
          <cell r="AI28">
            <v>4.1535000000000002</v>
          </cell>
          <cell r="AJ28">
            <v>4.3453999999999997</v>
          </cell>
          <cell r="AK28">
            <v>4.5407000000000002</v>
          </cell>
          <cell r="AL28">
            <v>4.7394999999999996</v>
          </cell>
          <cell r="AM28">
            <v>4.9416000000000002</v>
          </cell>
          <cell r="AN28">
            <v>5.1471999999999998</v>
          </cell>
          <cell r="AO28">
            <v>5.3560999999999996</v>
          </cell>
          <cell r="AP28">
            <v>5.5683999999999996</v>
          </cell>
          <cell r="AQ28">
            <v>5.7840999999999996</v>
          </cell>
          <cell r="AR28">
            <v>6.0031999999999996</v>
          </cell>
          <cell r="AS28">
            <v>6.2256999999999998</v>
          </cell>
          <cell r="AT28">
            <v>6.4515000000000002</v>
          </cell>
          <cell r="AU28">
            <v>6.6807999999999996</v>
          </cell>
          <cell r="AV28">
            <v>6.9134000000000002</v>
          </cell>
          <cell r="AW28">
            <v>7.1494999999999997</v>
          </cell>
        </row>
        <row r="29">
          <cell r="B29">
            <v>6.2700000000000006E-2</v>
          </cell>
          <cell r="C29">
            <v>0.1036</v>
          </cell>
          <cell r="D29">
            <v>0.1527</v>
          </cell>
          <cell r="E29">
            <v>0.2094</v>
          </cell>
          <cell r="F29">
            <v>0.2732</v>
          </cell>
          <cell r="G29">
            <v>0.34379999999999999</v>
          </cell>
          <cell r="H29">
            <v>0.42080000000000001</v>
          </cell>
          <cell r="I29">
            <v>0.50390000000000001</v>
          </cell>
          <cell r="J29">
            <v>0.59279999999999999</v>
          </cell>
          <cell r="K29">
            <v>0.68730000000000002</v>
          </cell>
          <cell r="L29">
            <v>0.7873</v>
          </cell>
          <cell r="M29">
            <v>0.89249999999999996</v>
          </cell>
          <cell r="N29">
            <v>1.0026999999999999</v>
          </cell>
          <cell r="O29">
            <v>1.1178999999999999</v>
          </cell>
          <cell r="P29">
            <v>1.2379</v>
          </cell>
          <cell r="Q29">
            <v>1.3624000000000001</v>
          </cell>
          <cell r="R29">
            <v>1.4916</v>
          </cell>
          <cell r="S29">
            <v>1.6251</v>
          </cell>
          <cell r="T29">
            <v>1.7629999999999999</v>
          </cell>
          <cell r="U29">
            <v>1.9051</v>
          </cell>
          <cell r="V29">
            <v>2.0514000000000001</v>
          </cell>
          <cell r="W29">
            <v>2.2017000000000002</v>
          </cell>
          <cell r="X29">
            <v>2.3561000000000001</v>
          </cell>
          <cell r="Y29">
            <v>2.5144000000000002</v>
          </cell>
          <cell r="Z29">
            <v>2.6766000000000001</v>
          </cell>
          <cell r="AA29">
            <v>2.8426999999999998</v>
          </cell>
          <cell r="AB29">
            <v>3.0125000000000002</v>
          </cell>
          <cell r="AC29">
            <v>3.1861000000000002</v>
          </cell>
          <cell r="AD29">
            <v>3.3633999999999999</v>
          </cell>
          <cell r="AE29">
            <v>3.5444</v>
          </cell>
          <cell r="AF29">
            <v>3.7290000000000001</v>
          </cell>
          <cell r="AG29">
            <v>3.9171999999999998</v>
          </cell>
          <cell r="AH29">
            <v>4.109</v>
          </cell>
          <cell r="AI29">
            <v>4.3044000000000002</v>
          </cell>
          <cell r="AJ29">
            <v>4.5033000000000003</v>
          </cell>
          <cell r="AK29">
            <v>4.7057000000000002</v>
          </cell>
          <cell r="AL29">
            <v>4.9116999999999997</v>
          </cell>
          <cell r="AM29">
            <v>5.1211000000000002</v>
          </cell>
          <cell r="AN29">
            <v>5.3339999999999996</v>
          </cell>
          <cell r="AO29">
            <v>5.5503999999999998</v>
          </cell>
          <cell r="AP29">
            <v>5.7702999999999998</v>
          </cell>
          <cell r="AQ29">
            <v>5.9936999999999996</v>
          </cell>
          <cell r="AR29">
            <v>6.2205000000000004</v>
          </cell>
          <cell r="AS29">
            <v>6.4508000000000001</v>
          </cell>
          <cell r="AT29">
            <v>6.6844999999999999</v>
          </cell>
          <cell r="AU29">
            <v>6.9217000000000004</v>
          </cell>
          <cell r="AV29">
            <v>7.1623999999999999</v>
          </cell>
          <cell r="AW29">
            <v>7.4066000000000001</v>
          </cell>
        </row>
        <row r="30">
          <cell r="B30">
            <v>6.4799999999999996E-2</v>
          </cell>
          <cell r="C30">
            <v>0.107</v>
          </cell>
          <cell r="D30">
            <v>0.15770000000000001</v>
          </cell>
          <cell r="E30">
            <v>0.2162</v>
          </cell>
          <cell r="F30">
            <v>0.28220000000000001</v>
          </cell>
          <cell r="G30">
            <v>0.35510000000000003</v>
          </cell>
          <cell r="H30">
            <v>0.43469999999999998</v>
          </cell>
          <cell r="I30">
            <v>0.52059999999999995</v>
          </cell>
          <cell r="J30">
            <v>0.61260000000000003</v>
          </cell>
          <cell r="K30">
            <v>0.71040000000000003</v>
          </cell>
          <cell r="L30">
            <v>0.81379999999999997</v>
          </cell>
          <cell r="M30">
            <v>0.92259999999999998</v>
          </cell>
          <cell r="N30">
            <v>1.0367</v>
          </cell>
          <cell r="O30">
            <v>1.1558999999999999</v>
          </cell>
          <cell r="P30">
            <v>1.2801</v>
          </cell>
          <cell r="Q30">
            <v>1.4091</v>
          </cell>
          <cell r="R30">
            <v>1.5427999999999999</v>
          </cell>
          <cell r="S30">
            <v>1.6811</v>
          </cell>
          <cell r="T30">
            <v>1.8238000000000001</v>
          </cell>
          <cell r="U30">
            <v>1.9710000000000001</v>
          </cell>
          <cell r="V30">
            <v>2.1225000000000001</v>
          </cell>
          <cell r="W30">
            <v>2.2782</v>
          </cell>
          <cell r="X30">
            <v>2.4380999999999999</v>
          </cell>
          <cell r="Y30">
            <v>2.6021000000000001</v>
          </cell>
          <cell r="Z30">
            <v>2.7700999999999998</v>
          </cell>
          <cell r="AA30">
            <v>2.9420999999999999</v>
          </cell>
          <cell r="AB30">
            <v>3.1179999999999999</v>
          </cell>
          <cell r="AC30">
            <v>3.2978000000000001</v>
          </cell>
          <cell r="AD30">
            <v>3.4815</v>
          </cell>
          <cell r="AE30">
            <v>3.6688999999999998</v>
          </cell>
          <cell r="AF30">
            <v>3.8601000000000001</v>
          </cell>
          <cell r="AG30">
            <v>4.0549999999999997</v>
          </cell>
          <cell r="AH30">
            <v>4.2535999999999996</v>
          </cell>
          <cell r="AI30">
            <v>4.4558999999999997</v>
          </cell>
          <cell r="AJ30">
            <v>4.6618000000000004</v>
          </cell>
          <cell r="AK30">
            <v>4.8714000000000004</v>
          </cell>
          <cell r="AL30">
            <v>5.0846</v>
          </cell>
          <cell r="AM30">
            <v>5.3013000000000003</v>
          </cell>
          <cell r="AN30">
            <v>5.5217000000000001</v>
          </cell>
          <cell r="AO30">
            <v>5.7455999999999996</v>
          </cell>
          <cell r="AP30">
            <v>5.9730999999999996</v>
          </cell>
          <cell r="AQ30">
            <v>6.2042000000000002</v>
          </cell>
          <cell r="AR30">
            <v>6.4387999999999996</v>
          </cell>
          <cell r="AS30">
            <v>6.6769999999999996</v>
          </cell>
          <cell r="AT30">
            <v>6.9187000000000003</v>
          </cell>
          <cell r="AU30">
            <v>7.1639999999999997</v>
          </cell>
          <cell r="AV30">
            <v>7.4127999999999998</v>
          </cell>
          <cell r="AW30">
            <v>7.6651999999999996</v>
          </cell>
        </row>
        <row r="31">
          <cell r="B31">
            <v>6.6799999999999998E-2</v>
          </cell>
          <cell r="C31">
            <v>0.1103</v>
          </cell>
          <cell r="D31">
            <v>0.16259999999999999</v>
          </cell>
          <cell r="E31">
            <v>0.223</v>
          </cell>
          <cell r="F31">
            <v>0.29110000000000003</v>
          </cell>
          <cell r="G31">
            <v>0.3664</v>
          </cell>
          <cell r="H31">
            <v>0.4486</v>
          </cell>
          <cell r="I31">
            <v>0.5373</v>
          </cell>
          <cell r="J31">
            <v>0.63239999999999996</v>
          </cell>
          <cell r="K31">
            <v>0.73340000000000005</v>
          </cell>
          <cell r="L31">
            <v>0.84030000000000005</v>
          </cell>
          <cell r="M31">
            <v>0.95279999999999998</v>
          </cell>
          <cell r="N31">
            <v>1.0708</v>
          </cell>
          <cell r="O31">
            <v>1.194</v>
          </cell>
          <cell r="P31">
            <v>1.3224</v>
          </cell>
          <cell r="Q31">
            <v>1.4558</v>
          </cell>
          <cell r="R31">
            <v>1.5941000000000001</v>
          </cell>
          <cell r="S31">
            <v>1.7371000000000001</v>
          </cell>
          <cell r="T31">
            <v>1.8848</v>
          </cell>
          <cell r="U31">
            <v>2.0369999999999999</v>
          </cell>
          <cell r="V31">
            <v>2.1938</v>
          </cell>
          <cell r="W31">
            <v>2.3549000000000002</v>
          </cell>
          <cell r="X31">
            <v>2.5203000000000002</v>
          </cell>
          <cell r="Y31">
            <v>2.69</v>
          </cell>
          <cell r="Z31">
            <v>2.8637999999999999</v>
          </cell>
          <cell r="AA31">
            <v>3.0417999999999998</v>
          </cell>
          <cell r="AB31">
            <v>3.2238000000000002</v>
          </cell>
          <cell r="AC31">
            <v>3.4098000000000002</v>
          </cell>
          <cell r="AD31">
            <v>3.5998000000000001</v>
          </cell>
          <cell r="AE31">
            <v>3.7936999999999999</v>
          </cell>
          <cell r="AF31">
            <v>3.9914999999999998</v>
          </cell>
          <cell r="AG31">
            <v>4.1932</v>
          </cell>
          <cell r="AH31">
            <v>4.3986000000000001</v>
          </cell>
          <cell r="AI31">
            <v>4.6078999999999999</v>
          </cell>
          <cell r="AJ31">
            <v>4.8209</v>
          </cell>
          <cell r="AK31">
            <v>5.0376000000000003</v>
          </cell>
          <cell r="AL31">
            <v>5.2580999999999998</v>
          </cell>
          <cell r="AM31">
            <v>5.4823000000000004</v>
          </cell>
          <cell r="AN31">
            <v>5.7100999999999997</v>
          </cell>
          <cell r="AO31">
            <v>5.9416000000000002</v>
          </cell>
          <cell r="AP31">
            <v>6.1768000000000001</v>
          </cell>
          <cell r="AQ31">
            <v>6.4156000000000004</v>
          </cell>
          <cell r="AR31">
            <v>6.6581000000000001</v>
          </cell>
          <cell r="AS31">
            <v>6.9042000000000003</v>
          </cell>
          <cell r="AT31">
            <v>7.1539999999999999</v>
          </cell>
          <cell r="AU31">
            <v>7.4074</v>
          </cell>
          <cell r="AV31">
            <v>7.6643999999999997</v>
          </cell>
          <cell r="AW31">
            <v>7.9250999999999996</v>
          </cell>
        </row>
        <row r="32">
          <cell r="B32">
            <v>6.88E-2</v>
          </cell>
          <cell r="C32">
            <v>0.11360000000000001</v>
          </cell>
          <cell r="D32">
            <v>0.16750000000000001</v>
          </cell>
          <cell r="E32">
            <v>0.22989999999999999</v>
          </cell>
          <cell r="F32">
            <v>0.30009999999999998</v>
          </cell>
          <cell r="G32">
            <v>0.37780000000000002</v>
          </cell>
          <cell r="H32">
            <v>0.46250000000000002</v>
          </cell>
          <cell r="I32">
            <v>0.55410000000000004</v>
          </cell>
          <cell r="J32">
            <v>0.6522</v>
          </cell>
          <cell r="K32">
            <v>0.75649999999999995</v>
          </cell>
          <cell r="L32">
            <v>0.86680000000000001</v>
          </cell>
          <cell r="M32">
            <v>0.98299999999999998</v>
          </cell>
          <cell r="N32">
            <v>1.1048</v>
          </cell>
          <cell r="O32">
            <v>1.2321</v>
          </cell>
          <cell r="P32">
            <v>1.3647</v>
          </cell>
          <cell r="Q32">
            <v>1.5025999999999999</v>
          </cell>
          <cell r="R32">
            <v>1.6454</v>
          </cell>
          <cell r="S32">
            <v>1.7931999999999999</v>
          </cell>
          <cell r="T32">
            <v>1.9458</v>
          </cell>
          <cell r="U32">
            <v>2.1032000000000002</v>
          </cell>
          <cell r="V32">
            <v>2.2650999999999999</v>
          </cell>
          <cell r="W32">
            <v>2.4316</v>
          </cell>
          <cell r="X32">
            <v>2.6025999999999998</v>
          </cell>
          <cell r="Y32">
            <v>2.778</v>
          </cell>
          <cell r="Z32">
            <v>2.9577</v>
          </cell>
          <cell r="AA32">
            <v>3.1415999999999999</v>
          </cell>
          <cell r="AB32">
            <v>3.3298000000000001</v>
          </cell>
          <cell r="AC32">
            <v>3.5219999999999998</v>
          </cell>
          <cell r="AD32">
            <v>3.7183999999999999</v>
          </cell>
          <cell r="AE32">
            <v>3.9188999999999998</v>
          </cell>
          <cell r="AF32">
            <v>4.1233000000000004</v>
          </cell>
          <cell r="AG32">
            <v>4.3316999999999997</v>
          </cell>
          <cell r="AH32">
            <v>4.5441000000000003</v>
          </cell>
          <cell r="AI32">
            <v>4.7603</v>
          </cell>
          <cell r="AJ32">
            <v>4.9804000000000004</v>
          </cell>
          <cell r="AK32">
            <v>5.2043999999999997</v>
          </cell>
          <cell r="AL32">
            <v>5.4321999999999999</v>
          </cell>
          <cell r="AM32">
            <v>5.6638000000000002</v>
          </cell>
          <cell r="AN32">
            <v>5.8992000000000004</v>
          </cell>
          <cell r="AO32">
            <v>6.1383999999999999</v>
          </cell>
          <cell r="AP32">
            <v>6.3813000000000004</v>
          </cell>
          <cell r="AQ32">
            <v>6.6279000000000003</v>
          </cell>
          <cell r="AR32">
            <v>6.8784000000000001</v>
          </cell>
          <cell r="AS32">
            <v>7.1325000000000003</v>
          </cell>
          <cell r="AT32">
            <v>7.3903999999999996</v>
          </cell>
          <cell r="AU32">
            <v>7.6519000000000004</v>
          </cell>
          <cell r="AV32">
            <v>7.9173</v>
          </cell>
          <cell r="AW32">
            <v>8.1862999999999992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___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관접합및부설"/>
      <sheetName val="단가"/>
      <sheetName val="설계서(본관)"/>
      <sheetName val="계산서(곡선부)"/>
      <sheetName val="포장재료집계표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DATE"/>
      <sheetName val="진주방향"/>
      <sheetName val="일위대가표"/>
      <sheetName val="총괄내역서"/>
      <sheetName val="물가시세"/>
      <sheetName val="일위대가 "/>
      <sheetName val="한강운반비"/>
      <sheetName val="2공구산출내역"/>
      <sheetName val="수량산출"/>
      <sheetName val="토공"/>
      <sheetName val="기계경비산출기준"/>
      <sheetName val="조건"/>
      <sheetName val="전차선로 물량표"/>
      <sheetName val="#REF"/>
      <sheetName val="자재"/>
      <sheetName val="공통(20-91)"/>
      <sheetName val="원가"/>
      <sheetName val="장비집계"/>
      <sheetName val="공사개요"/>
      <sheetName val="수목데이타"/>
      <sheetName val="1,2공구원가계산서"/>
      <sheetName val="1공구산출내역서"/>
      <sheetName val="준검 내역서"/>
      <sheetName val="투찰"/>
      <sheetName val="변수값"/>
      <sheetName val="중기상차"/>
      <sheetName val="AS복구"/>
      <sheetName val="중기터파기"/>
      <sheetName val="원가서"/>
      <sheetName val="건축2"/>
      <sheetName val="AS포장복구 "/>
      <sheetName val="문학간접"/>
      <sheetName val="간접"/>
      <sheetName val="공사비산출내역"/>
      <sheetName val="내역서"/>
      <sheetName val="견적"/>
      <sheetName val="별표집계"/>
      <sheetName val="실행(ALT1)"/>
      <sheetName val="노무"/>
      <sheetName val="가설공사비"/>
      <sheetName val="도로구조공사비"/>
      <sheetName val="도로토공공사비"/>
      <sheetName val="여수토공사비"/>
      <sheetName val="Total"/>
      <sheetName val="단가대비표"/>
      <sheetName val="BOJUNGGM"/>
      <sheetName val="연습"/>
      <sheetName val="실행(표지,갑,을)"/>
      <sheetName val="b_balju_cho"/>
      <sheetName val="금액"/>
      <sheetName val="nys"/>
      <sheetName val="수량산출서"/>
      <sheetName val="기본단가표"/>
      <sheetName val="가시설"/>
      <sheetName val="기초단가"/>
      <sheetName val="자료"/>
      <sheetName val="자재단가조사표-수목"/>
      <sheetName val="변경내역"/>
      <sheetName val="시설물일위"/>
      <sheetName val="가설공사"/>
      <sheetName val="단가결정"/>
      <sheetName val="내역아"/>
      <sheetName val="울타리"/>
      <sheetName val="1차증가원가계산"/>
      <sheetName val="결재판"/>
      <sheetName val="기준액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2003상반기노임기준"/>
      <sheetName val="70%"/>
      <sheetName val="-치수표(곡선부)"/>
      <sheetName val="일위목록"/>
      <sheetName val="데리네이타현황"/>
      <sheetName val="단위단가"/>
      <sheetName val="6호기"/>
      <sheetName val="FB25JN"/>
      <sheetName val="부대내역"/>
      <sheetName val="원가계산"/>
      <sheetName val="원가계산 (2)"/>
      <sheetName val="제출내역 (2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제잡비계산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2호맨홀공제수량"/>
      <sheetName val="공사요율산출표"/>
      <sheetName val="공사설명서"/>
      <sheetName val="토공총괄표"/>
      <sheetName val="카렌스센터계량기설치공사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계획금액"/>
      <sheetName val="을지"/>
      <sheetName val="2000.11월설계내역"/>
      <sheetName val="공구원가계산"/>
      <sheetName val="값"/>
      <sheetName val="삭제금지단가"/>
      <sheetName val="중기조종사 단위단가"/>
      <sheetName val="설명"/>
      <sheetName val="참조 (2)"/>
      <sheetName val="실행대비"/>
      <sheetName val="전익자재"/>
      <sheetName val="소비자가"/>
      <sheetName val="자판실행"/>
      <sheetName val="세부내역"/>
      <sheetName val="금액내역서"/>
      <sheetName val="경영"/>
      <sheetName val="98년"/>
      <sheetName val="실적"/>
      <sheetName val="LP-S"/>
      <sheetName val="수목단가"/>
      <sheetName val="시설수량표"/>
      <sheetName val="식재수량표"/>
      <sheetName val="자재단가"/>
      <sheetName val="도급기성"/>
      <sheetName val="기준비용"/>
      <sheetName val="버스운행안내"/>
      <sheetName val="근태계획서"/>
      <sheetName val="예방접종계획"/>
      <sheetName val="인건비"/>
      <sheetName val="일위산출"/>
      <sheetName val="배수장토목공사비"/>
      <sheetName val="단가산출서"/>
      <sheetName val="전체"/>
      <sheetName val="식재"/>
      <sheetName val="시설물"/>
      <sheetName val="식재출력용"/>
      <sheetName val="유지관리"/>
      <sheetName val="입찰견적보고서"/>
      <sheetName val="건축"/>
      <sheetName val="이름표지정"/>
      <sheetName val="신청서"/>
      <sheetName val="코드"/>
      <sheetName val="콘크스"/>
      <sheetName val="산출기초"/>
      <sheetName val="건축-물가변동"/>
      <sheetName val="A-4"/>
      <sheetName val="노임이"/>
      <sheetName val="Recovered_Sheet1"/>
      <sheetName val="수량계표"/>
      <sheetName val="WORK"/>
      <sheetName val="기초입력 DATA"/>
      <sheetName val="Sheet1 (2)"/>
      <sheetName val="증감내역서"/>
      <sheetName val="용역비내역-진짜"/>
      <sheetName val="갈현동"/>
      <sheetName val="대비표"/>
      <sheetName val="설계예산서"/>
      <sheetName val="기초코드"/>
      <sheetName val="예산내역서"/>
      <sheetName val="팔당터널(1공구)"/>
      <sheetName val="30집계표"/>
      <sheetName val="기타 정보통신공사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iec"/>
      <sheetName val="ks"/>
      <sheetName val="DATA"/>
      <sheetName val="선로정수"/>
      <sheetName val="9811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노임,재료비"/>
      <sheetName val="직재"/>
      <sheetName val="재집"/>
      <sheetName val="중기사용료산출근거"/>
      <sheetName val="단가산출2"/>
      <sheetName val="단가 및 재료비"/>
      <sheetName val="전등설비"/>
      <sheetName val="제경비적용기준"/>
      <sheetName val="공사자료입력"/>
      <sheetName val="적용공정"/>
      <sheetName val="표_재료"/>
      <sheetName val="지급자재"/>
      <sheetName val="가설건물"/>
      <sheetName val="1공구원가계산"/>
      <sheetName val="1공구원가계산서"/>
      <sheetName val="골조시행"/>
      <sheetName val="제경비율"/>
      <sheetName val="11-2.아파트내역"/>
      <sheetName val="시멘트"/>
      <sheetName val="Sheet5"/>
      <sheetName val="총괄"/>
      <sheetName val="년도별노임표"/>
      <sheetName val="중기목록표"/>
      <sheetName val="설명서 "/>
      <sheetName val="토목"/>
      <sheetName val="BID"/>
      <sheetName val="구조물5월기성내역"/>
      <sheetName val="입력"/>
      <sheetName val="안내"/>
      <sheetName val="자재단가2007.10"/>
      <sheetName val="자재단가2008.4"/>
      <sheetName val="빙장비사양"/>
      <sheetName val="장비사양"/>
      <sheetName val="CON'C"/>
      <sheetName val="부대tu"/>
      <sheetName val="총계"/>
      <sheetName val="터파기및재료"/>
      <sheetName val="3.바닥판  "/>
      <sheetName val="해외(원화)"/>
      <sheetName val="소요자재"/>
      <sheetName val="노무산출서"/>
      <sheetName val="경비"/>
      <sheetName val="L_RPTB02_01"/>
      <sheetName val="플랜트 설치"/>
      <sheetName val="건축내역서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참조(2)"/>
      <sheetName val="참조"/>
      <sheetName val="FOB발"/>
      <sheetName val="표지 (2)"/>
      <sheetName val="106C0300"/>
      <sheetName val="입찰"/>
      <sheetName val="현경"/>
      <sheetName val="기계경비"/>
      <sheetName val="조명시설"/>
      <sheetName val="포장수량단위"/>
      <sheetName val="인건비 "/>
      <sheetName val="CC16-내역서"/>
      <sheetName val="물가대비표"/>
      <sheetName val="6-1. 관개량조서"/>
      <sheetName val="재료값"/>
      <sheetName val="산출(부하간선)"/>
      <sheetName val="1안"/>
      <sheetName val="토목내역서"/>
      <sheetName val="평가데이터"/>
      <sheetName val="연결임시"/>
      <sheetName val="기초1"/>
      <sheetName val="설계내역"/>
      <sheetName val="심사물량"/>
      <sheetName val="심사계산"/>
      <sheetName val="설계예산"/>
      <sheetName val="정부노임단가"/>
      <sheetName val="토목검측서"/>
      <sheetName val="날개벽"/>
      <sheetName val="암거단위"/>
      <sheetName val="횡 연장"/>
      <sheetName val="화성태안9공구내역(실행)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도급"/>
      <sheetName val="결재갑지"/>
      <sheetName val="평당공사비산정"/>
      <sheetName val="조내역"/>
      <sheetName val="설계총괄표"/>
      <sheetName val="적용기준"/>
      <sheetName val="을-ATYPE"/>
      <sheetName val="경비_원본"/>
      <sheetName val="내역(APT)"/>
      <sheetName val="고유코드_설계"/>
      <sheetName val="원가data"/>
      <sheetName val="총괄표"/>
      <sheetName val="전기"/>
      <sheetName val="재료"/>
      <sheetName val="2000년1차"/>
      <sheetName val="2000전체분"/>
      <sheetName val="우수받이"/>
      <sheetName val="판매시설"/>
      <sheetName val="CTEMCOST"/>
      <sheetName val="가감수량"/>
      <sheetName val="맨홀수량산출"/>
      <sheetName val="공통가설"/>
      <sheetName val="INDEX  LIST"/>
      <sheetName val="설계내역서"/>
      <sheetName val="01"/>
      <sheetName val="JOIN(2span)"/>
      <sheetName val="바닥판"/>
      <sheetName val="주빔의 설계"/>
      <sheetName val="철근량산정및사용성검토"/>
      <sheetName val="입력DATA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아파트 내역"/>
      <sheetName val="매채조회"/>
      <sheetName val="세금자료"/>
      <sheetName val="말뚝지지력산정"/>
      <sheetName val="실행,원가 최종예상"/>
      <sheetName val="노임단가표"/>
      <sheetName val="토공수량"/>
      <sheetName val="00노임기준"/>
      <sheetName val="기계경비(시간당)"/>
      <sheetName val="램머"/>
      <sheetName val="장비경비"/>
      <sheetName val="인제내역"/>
      <sheetName val="타공종이기"/>
      <sheetName val="표  지"/>
      <sheetName val="화설내"/>
      <sheetName val="7월11일"/>
      <sheetName val="화장실"/>
      <sheetName val="시중노임단가"/>
      <sheetName val="토목(대안)"/>
      <sheetName val="설계명세서"/>
      <sheetName val="산출근거(복구)"/>
      <sheetName val="단가표"/>
      <sheetName val="공정표"/>
      <sheetName val="LOOKUP"/>
      <sheetName val="48일위(기존)"/>
      <sheetName val="케이블트레이"/>
      <sheetName val="수목_바_주목_"/>
      <sheetName val="내역갑지"/>
      <sheetName val="참고사항"/>
      <sheetName val="근로자자료입력"/>
      <sheetName val="에너지동"/>
      <sheetName val="상부공철근집계(ABC)"/>
      <sheetName val="원가계산하도"/>
      <sheetName val="산출내역서집계표"/>
      <sheetName val="단가목록"/>
      <sheetName val="자재목록"/>
      <sheetName val="노임목록"/>
      <sheetName val="말고개터널조명전압강하"/>
      <sheetName val="자재 집계표"/>
      <sheetName val="Macro2"/>
      <sheetName val="Macro1"/>
      <sheetName val="★도급내역(2공구)"/>
      <sheetName val="밸브설치"/>
      <sheetName val="아파트"/>
      <sheetName val="산출1"/>
      <sheetName val="전기공사"/>
      <sheetName val="적점"/>
      <sheetName val="일위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지질조사"/>
      <sheetName val="내역서1999.8최종"/>
      <sheetName val="Tool"/>
      <sheetName val="그림"/>
      <sheetName val="월별수입"/>
      <sheetName val="21301동"/>
      <sheetName val="건설기계"/>
      <sheetName val="사급자재"/>
      <sheetName val="공사비증감"/>
      <sheetName val="투자비"/>
      <sheetName val="조성원가DATA"/>
      <sheetName val="사업비"/>
      <sheetName val="견적율"/>
      <sheetName val="1-4-2.관(약)"/>
      <sheetName val="2공구하도급내역서"/>
      <sheetName val="램프"/>
      <sheetName val="토목주소"/>
      <sheetName val="프랜트면허"/>
      <sheetName val="배수장공사비명세서"/>
      <sheetName val="입찰안"/>
      <sheetName val="BSD (2)"/>
      <sheetName val="Sheet15"/>
      <sheetName val="99노임기준"/>
      <sheetName val="단가일람"/>
      <sheetName val="자재일람"/>
      <sheetName val="조경일람"/>
      <sheetName val="철콘"/>
      <sheetName val="약품설비"/>
      <sheetName val="원가계산서구조조정"/>
      <sheetName val="98수문일위"/>
      <sheetName val="G.R300경비"/>
      <sheetName val="중기집계"/>
      <sheetName val="계정code"/>
      <sheetName val="단가(자재)"/>
      <sheetName val="단가(노임)"/>
      <sheetName val="기초목록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[수목일위.XLS][수목일위.XLS][수목일위.XLS]e"/>
      <sheetName val="총괄내역서(설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공구원가계산"/>
      <sheetName val="2공구산출내역"/>
      <sheetName val="2______"/>
      <sheetName val="식재일위대가"/>
      <sheetName val="기초일위대가"/>
      <sheetName val="단가대비표"/>
      <sheetName val="중기집계"/>
      <sheetName val="데이타"/>
      <sheetName val="골조시행"/>
      <sheetName val="104동"/>
      <sheetName val="내역"/>
      <sheetName val="일위대가"/>
      <sheetName val="2차1차"/>
      <sheetName val="일위대가표"/>
      <sheetName val="대목"/>
      <sheetName val="기자재비"/>
      <sheetName val="단가표"/>
      <sheetName val="덤프트럭계수"/>
      <sheetName val="일위목록"/>
      <sheetName val="담장산출"/>
      <sheetName val="10월"/>
      <sheetName val="예산내역"/>
      <sheetName val="총괄수지표"/>
      <sheetName val="을"/>
      <sheetName val="70%"/>
      <sheetName val="1차설계변경내역"/>
      <sheetName val="내역서2안"/>
      <sheetName val="b_balju"/>
      <sheetName val="공통가설"/>
      <sheetName val="토공사"/>
      <sheetName val="견적서"/>
      <sheetName val="자료"/>
      <sheetName val="내역서"/>
      <sheetName val="Mc1"/>
      <sheetName val="수목표준대가"/>
      <sheetName val="b_balju-단가단가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건축내역"/>
      <sheetName val="노임단가"/>
      <sheetName val="QandAJunior"/>
      <sheetName val="Data&amp;Result"/>
      <sheetName val="적격점수&lt;300억미만&gt;"/>
      <sheetName val="중기사용료산출근거"/>
      <sheetName val="단가 및 재료비"/>
      <sheetName val="직노"/>
      <sheetName val="제직재"/>
      <sheetName val="설직재-1"/>
      <sheetName val="일위대가(건축)"/>
      <sheetName val="Y-WORK"/>
      <sheetName val="일위대가목차"/>
      <sheetName val="Total"/>
      <sheetName val="결재판"/>
      <sheetName val="FB25JN"/>
      <sheetName val="기성내역"/>
      <sheetName val="백암비스타내역"/>
      <sheetName val="sheet1"/>
      <sheetName val="단가"/>
      <sheetName val="b_balju_cho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data2"/>
      <sheetName val="내역5"/>
      <sheetName val="Sheet5"/>
      <sheetName val="EACT10"/>
      <sheetName val="개요"/>
      <sheetName val="CON'C"/>
      <sheetName val="단가표 (2)"/>
      <sheetName val="일용노임단가"/>
      <sheetName val="000000"/>
      <sheetName val="공통가설공사"/>
      <sheetName val="건축공사실행"/>
      <sheetName val="노원열병합  건축공사기성내역서"/>
      <sheetName val="환율"/>
      <sheetName val="기초단가"/>
      <sheetName val="기본단가"/>
      <sheetName val="COVER"/>
      <sheetName val="Sheet10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물가대비표"/>
      <sheetName val="요율"/>
      <sheetName val="BID"/>
      <sheetName val="대가"/>
      <sheetName val="자재단가"/>
      <sheetName val="#REF"/>
      <sheetName val="공사비대비표B(토공)"/>
      <sheetName val="일위대가목록"/>
      <sheetName val="unit 4"/>
      <sheetName val="경비"/>
      <sheetName val="안양동교 1안"/>
      <sheetName val="건축"/>
      <sheetName val="수량산출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장비"/>
      <sheetName val="산근1"/>
      <sheetName val="노무"/>
      <sheetName val="자재"/>
      <sheetName val="국별인원"/>
      <sheetName val="일 위 대 가 표"/>
      <sheetName val="관리자"/>
      <sheetName val="DATA1"/>
      <sheetName val="공종목록표"/>
      <sheetName val="대가10%"/>
      <sheetName val="설계"/>
      <sheetName val="제출내역"/>
      <sheetName val="현장경비"/>
      <sheetName val="출력은 금물"/>
      <sheetName val="실행(1)"/>
      <sheetName val="단가(1)"/>
      <sheetName val="단가산출"/>
      <sheetName val="몰탈재료산출"/>
      <sheetName val="DATA"/>
      <sheetName val="06 일위대가목록"/>
      <sheetName val="중기사용료"/>
      <sheetName val="터파기및재료"/>
      <sheetName val="실행철강하도"/>
      <sheetName val="인건비단가"/>
      <sheetName val="회사기초자료"/>
      <sheetName val="단가조사서"/>
      <sheetName val="기계경비(시간당)"/>
      <sheetName val="1,2공구원가계산서"/>
      <sheetName val="1공구산출내역서"/>
      <sheetName val="일위대가(출입)"/>
      <sheetName val="입력"/>
      <sheetName val="전체"/>
      <sheetName val="투찰추정"/>
      <sheetName val="요약&amp;결과"/>
      <sheetName val="선금급신청서"/>
      <sheetName val="광양 3기 유입수"/>
      <sheetName val=" 갑지"/>
      <sheetName val="단산목록"/>
      <sheetName val="공통단가"/>
      <sheetName val="운반비"/>
      <sheetName val="코드표"/>
      <sheetName val="식재가격"/>
      <sheetName val="식재총괄"/>
      <sheetName val="A-4"/>
      <sheetName val="보할공정"/>
      <sheetName val="중기조종사 단위단가"/>
      <sheetName val="증감대비"/>
      <sheetName val="연결임시"/>
      <sheetName val="2000양배"/>
      <sheetName val="기초입력 DATA"/>
      <sheetName val="전기품산출"/>
      <sheetName val="수목데이타 "/>
      <sheetName val="에너지요금"/>
      <sheetName val="기초내역"/>
      <sheetName val="Sheet1 (2)"/>
      <sheetName val="기계경비일람"/>
      <sheetName val="작업금지"/>
      <sheetName val="변수값"/>
      <sheetName val="중기상차"/>
      <sheetName val="AS복구"/>
      <sheetName val="중기터파기"/>
      <sheetName val="저수조"/>
      <sheetName val="BS"/>
      <sheetName val="실행내역"/>
      <sheetName val="일위_파일"/>
      <sheetName val="소비자가"/>
      <sheetName val="시설물기초"/>
      <sheetName val="할증 "/>
      <sheetName val="단가조사"/>
      <sheetName val="도급"/>
      <sheetName val="금액"/>
      <sheetName val="을지"/>
      <sheetName val="물가시세표"/>
      <sheetName val="집계표_식재"/>
      <sheetName val="장비종합부표"/>
      <sheetName val="부표"/>
      <sheetName val="하부철근수량"/>
      <sheetName val="교사기준면적(초등)"/>
      <sheetName val="9811"/>
      <sheetName val="FAX"/>
      <sheetName val="웅진교-S2"/>
      <sheetName val="공사개요"/>
      <sheetName val="장비사양"/>
      <sheetName val="급여대장"/>
      <sheetName val="직원 인적급여 카드"/>
      <sheetName val="96노임기준"/>
      <sheetName val="냉천부속동"/>
      <sheetName val="관로내역원"/>
      <sheetName val="여과지동"/>
      <sheetName val="노임단가표"/>
      <sheetName val="수지예산"/>
      <sheetName val="등록업체(031124)"/>
      <sheetName val="단가비교"/>
      <sheetName val="조명율표"/>
      <sheetName val="단청공사"/>
      <sheetName val="4.일위대가목차"/>
      <sheetName val="일위대가(가설)"/>
      <sheetName val="위치조서"/>
      <sheetName val="EJ"/>
      <sheetName val="BSD _2_"/>
      <sheetName val="인건비"/>
      <sheetName val="일위대가 "/>
      <sheetName val="대한주택보증(수보)"/>
      <sheetName val="대한주택보증(입보)"/>
      <sheetName val="DANGA"/>
      <sheetName val="Macro2"/>
      <sheetName val="내부마감"/>
      <sheetName val="01"/>
      <sheetName val="제2호단위수량"/>
      <sheetName val="2.냉난방설비공사"/>
      <sheetName val="7.자동제어공사"/>
      <sheetName val="코드목록(시스템담당용)"/>
      <sheetName val="DATE"/>
      <sheetName val="화재 탐지 설비"/>
      <sheetName val="별제권_정리담보권"/>
      <sheetName val="견적"/>
      <sheetName val="설계예산서"/>
      <sheetName val="예산내역서"/>
      <sheetName val="수목데이타"/>
      <sheetName val="자단"/>
      <sheetName val="2000년1차"/>
      <sheetName val="상각비"/>
      <sheetName val="조명일위"/>
      <sheetName val="(전남)시범지구 운영실적 및 결과분석(8월까지)"/>
      <sheetName val="계약내역(2)"/>
      <sheetName val="4.공사별"/>
      <sheetName val="ABUT수량-A1"/>
      <sheetName val="3련 BOX"/>
      <sheetName val="경산"/>
      <sheetName val="재노경"/>
      <sheetName val="도급내역5+800"/>
      <sheetName val="도급내역"/>
      <sheetName val="신규일위"/>
      <sheetName val="수량산출서"/>
      <sheetName val="원하대비"/>
      <sheetName val="원도급"/>
      <sheetName val="하도급"/>
      <sheetName val="대비2"/>
      <sheetName val="건축공사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실행"/>
      <sheetName val="광주전남"/>
      <sheetName val="I一般比"/>
      <sheetName val="N賃率-職"/>
      <sheetName val="J直材4"/>
      <sheetName val="재료"/>
      <sheetName val="강병규"/>
      <sheetName val="기본입력"/>
      <sheetName val="갑지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일위대가 목록표"/>
      <sheetName val="보도공제면적"/>
      <sheetName val="내역-2"/>
      <sheetName val="포장복구집계"/>
      <sheetName val="북방3터널"/>
      <sheetName val="기본단가표"/>
      <sheetName val="공정집계_국별"/>
      <sheetName val="AV시스템"/>
      <sheetName val="대,유,램"/>
      <sheetName val="품셈TABLE"/>
      <sheetName val="주소록"/>
      <sheetName val="금액내역서"/>
      <sheetName val="전력"/>
      <sheetName val="단가기준"/>
      <sheetName val="기계경비"/>
      <sheetName val="우석문틀"/>
      <sheetName val="준검 내역서"/>
      <sheetName val="물가시세"/>
      <sheetName val="철콘공사"/>
      <sheetName val="단가표_(2)"/>
      <sheetName val="_갑지"/>
      <sheetName val="계산서(곡선부)"/>
      <sheetName val="포장재료집계표"/>
      <sheetName val="1안"/>
      <sheetName val="Sheet4"/>
      <sheetName val="당사실시1"/>
      <sheetName val="출력은_금물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투찰내역"/>
      <sheetName val="기준액"/>
      <sheetName val="공구"/>
      <sheetName val="설계내역서"/>
      <sheetName val=" 견적서"/>
      <sheetName val="도급FORM"/>
      <sheetName val="시멘트"/>
      <sheetName val="통장출금액"/>
      <sheetName val="const."/>
      <sheetName val="의왕내역"/>
      <sheetName val="비전경영계획"/>
      <sheetName val="6-1. 관개량조서"/>
      <sheetName val="장비경비"/>
      <sheetName val="빗물받이(910-510-410)"/>
      <sheetName val="이토변실(A3-LINE)"/>
      <sheetName val="가정조건"/>
      <sheetName val="공통"/>
      <sheetName val="예산명세서"/>
      <sheetName val="설계명세서"/>
      <sheetName val="자료입력"/>
      <sheetName val="원가계산서(남측)"/>
      <sheetName val="토량1-1"/>
      <sheetName val="재료비"/>
      <sheetName val="DATA 입력란"/>
      <sheetName val="L_RPTB~1"/>
      <sheetName val="시작4"/>
      <sheetName val="단가산출서"/>
      <sheetName val="굴화내역"/>
      <sheetName val="일위대가표(DEEP)"/>
      <sheetName val="구의33고"/>
      <sheetName val="조경일람"/>
      <sheetName val="CABLE SIZE-1"/>
      <sheetName val="단가산출(총괄)"/>
      <sheetName val="일위총괄"/>
      <sheetName val="내 역 서(총괄)"/>
      <sheetName val="10월 (2)"/>
      <sheetName val="종합-임현"/>
      <sheetName val="-치수표(곡선부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반포2차"/>
      <sheetName val="사업성"/>
      <sheetName val="조건"/>
      <sheetName val="기초입력_DATA"/>
      <sheetName val="단가산출2"/>
      <sheetName val="단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교각1"/>
      <sheetName val="자동제어"/>
      <sheetName val="현장관리비"/>
      <sheetName val="단위수량"/>
      <sheetName val="단가산출-기,교"/>
      <sheetName val="일위목록-기"/>
      <sheetName val="가동비율"/>
      <sheetName val="기본1"/>
      <sheetName val="수정일위대가"/>
      <sheetName val="총괄내역서"/>
      <sheetName val="기초자료"/>
      <sheetName val="1.우편집중내역서"/>
      <sheetName val="한강운반비"/>
      <sheetName val="일위대가(1)"/>
      <sheetName val="원가"/>
      <sheetName val="노무비"/>
      <sheetName val="부대공"/>
      <sheetName val="배수공"/>
      <sheetName val="토공"/>
      <sheetName val="포장공"/>
      <sheetName val="견적단가"/>
      <sheetName val="기타 정보통신공사"/>
      <sheetName val="총공사비집계표"/>
      <sheetName val="중기단가"/>
      <sheetName val="단가및재료비"/>
      <sheetName val="1공구원가계산서"/>
      <sheetName val="내역표지"/>
      <sheetName val="기준FACTOR"/>
      <sheetName val="내역서(전기)"/>
      <sheetName val="실행내역 "/>
      <sheetName val="금융비용"/>
      <sheetName val="2000,9월 일위"/>
      <sheetName val="토사(PE)"/>
      <sheetName val="비탈면보호공수량산출"/>
      <sheetName val="계약서"/>
      <sheetName val="간접비 총괄표"/>
      <sheetName val="2.1  노무비 평균단가산출"/>
      <sheetName val="기초일위"/>
      <sheetName val="시설일위"/>
      <sheetName val="보고"/>
      <sheetName val="표준항목"/>
      <sheetName val="식재일위"/>
      <sheetName val="말뚝지지력산정"/>
      <sheetName val="pier(각형)"/>
      <sheetName val="(A)내역서"/>
      <sheetName val="단중표"/>
      <sheetName val="납부서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노무비 근거"/>
      <sheetName val="전차선로 물량표"/>
      <sheetName val="공통(20-91)"/>
      <sheetName val="잡비"/>
      <sheetName val="개인명세서"/>
      <sheetName val="토적단위"/>
      <sheetName val="공내역"/>
      <sheetName val="ⴭⴭⴭⴭⴭ"/>
      <sheetName val="중기작업량"/>
      <sheetName val="청천내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일위대가집계"/>
      <sheetName val="설명서 "/>
      <sheetName val="토목"/>
      <sheetName val="VOR"/>
      <sheetName val="DAN"/>
      <sheetName val="백호우계수"/>
      <sheetName val="신고조서"/>
      <sheetName val="단 box"/>
      <sheetName val="적산산출"/>
      <sheetName val="자재비산출"/>
      <sheetName val="운용비산출"/>
      <sheetName val="1. 설계조건 2.단면가정 3. 하중계산"/>
      <sheetName val="산출기초"/>
      <sheetName val="총 괄 표"/>
      <sheetName val="노견단위수량"/>
      <sheetName val="날개벽수량표"/>
      <sheetName val="접속슬라브"/>
      <sheetName val="부대공Ⅱ"/>
      <sheetName val="구간재료"/>
      <sheetName val="2000노임기준"/>
      <sheetName val="골막이(야매)"/>
      <sheetName val="대치판정"/>
      <sheetName val="사각1,특1호"/>
      <sheetName val="식재"/>
      <sheetName val="시설물"/>
      <sheetName val="식재출력용"/>
      <sheetName val="유지관리"/>
      <sheetName val="도곡동APT"/>
      <sheetName val="신대방교수"/>
      <sheetName val="분당임차변경"/>
      <sheetName val="형틀공사"/>
      <sheetName val="16-1"/>
      <sheetName val="9-1차이내역"/>
      <sheetName val="JUCKEYK"/>
      <sheetName val="중기손료"/>
      <sheetName val="변압기 및 발전기 용량"/>
      <sheetName val="원가data"/>
      <sheetName val="Baby일위대가"/>
      <sheetName val="남대문빌딩"/>
      <sheetName val="경율산정.XLS"/>
      <sheetName val="실행예산"/>
      <sheetName val="세부내역서(소방)"/>
      <sheetName val="청주(철골발주의뢰서)"/>
      <sheetName val="공조기"/>
      <sheetName val="장비가동"/>
      <sheetName val="배수내역"/>
      <sheetName val="부표총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OX"/>
      <sheetName val="장비집계"/>
      <sheetName val="토적표"/>
      <sheetName val="암거치수표"/>
      <sheetName val="수량집계표(舊)"/>
      <sheetName val="전선 및 전선관"/>
      <sheetName val="단가_1_"/>
      <sheetName val="설비내역서"/>
      <sheetName val="건축내역서"/>
      <sheetName val="전기내역서"/>
      <sheetName val="지급자재"/>
      <sheetName val="관접합및부설"/>
      <sheetName val="달대"/>
      <sheetName val="철거산출근거"/>
      <sheetName val="unitpric"/>
      <sheetName val="기초공"/>
      <sheetName val="기둥(원형)"/>
      <sheetName val="버스운행안내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말뚝물량"/>
      <sheetName val="공사비산출서"/>
      <sheetName val="정산명세서"/>
      <sheetName val="자재목록"/>
      <sheetName val="단가목록"/>
      <sheetName val="중기목록"/>
      <sheetName val="램머"/>
      <sheetName val="작업일보"/>
      <sheetName val="2003상반기노임기준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내역_FILE"/>
      <sheetName val="갑지(추정)"/>
      <sheetName val="개요입력"/>
      <sheetName val="수량기준"/>
      <sheetName val="파일의이용"/>
      <sheetName val="수량집계"/>
      <sheetName val="옥외등신설"/>
      <sheetName val="저케CV22신설"/>
      <sheetName val="저케CV38신설"/>
      <sheetName val="저케CV8신설"/>
      <sheetName val="접지3종"/>
      <sheetName val="괴목육교"/>
      <sheetName val="사업수지"/>
      <sheetName val="원가서"/>
      <sheetName val="토목공사"/>
      <sheetName val="우수공,맨홀,집수정"/>
      <sheetName val="옥외외등집계표"/>
      <sheetName val="단가 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1.설계기준 "/>
      <sheetName val="유역면적"/>
      <sheetName val="건축공사 집계표"/>
      <sheetName val="골조"/>
      <sheetName val="목록"/>
      <sheetName val="적용단위길이"/>
      <sheetName val="특수기호강도거푸집"/>
      <sheetName val="종배수관(신)"/>
      <sheetName val="본사인상전"/>
      <sheetName val="일반부표"/>
      <sheetName val="G.R300경비"/>
      <sheetName val="국민연금표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  <sheetName val="2공구산출내역"/>
      <sheetName val="광양시 옥곡면 대죽지구"/>
      <sheetName val="수량산출표"/>
      <sheetName val="골막이(야매)"/>
      <sheetName val="단면"/>
      <sheetName val="도급내역서"/>
      <sheetName val="Sheet3"/>
      <sheetName val="5흙막이"/>
      <sheetName val="댐구조도"/>
      <sheetName val="00000000"/>
      <sheetName val="VXXXXXXX"/>
      <sheetName val="대치판정"/>
      <sheetName val="수목표준대가"/>
      <sheetName val="06 일위대가목록"/>
      <sheetName val="unitpric"/>
      <sheetName val="noyim"/>
      <sheetName val="TOTAL_BOQ"/>
      <sheetName val="땅속흙막이(야)"/>
      <sheetName val="교대(A1)"/>
      <sheetName val="단가산출서"/>
      <sheetName val="금액내역서"/>
      <sheetName val="A-4"/>
      <sheetName val="토적기초"/>
      <sheetName val="7급줄떼공"/>
      <sheetName val="front"/>
      <sheetName val="공사예산하조서(O.K)"/>
      <sheetName val="단위수량산출"/>
      <sheetName val="노임자재"/>
      <sheetName val="DATA 입력란"/>
      <sheetName val="1. 설계조건 2.단면가정 3. 하중계산"/>
      <sheetName val="Base"/>
      <sheetName val="Sheet1"/>
      <sheetName val="000000"/>
      <sheetName val="날개벽"/>
      <sheetName val="노임단가"/>
      <sheetName val="일위대가목록"/>
      <sheetName val="바닥막이1.5"/>
      <sheetName val="부대내역"/>
      <sheetName val="메서,변+증"/>
      <sheetName val="기슭막이(야면석찰쌓기)"/>
      <sheetName val="암거단위-1련"/>
      <sheetName val="__________My_Documents________2"/>
      <sheetName val="횡배수관설치현황"/>
      <sheetName val="총괄"/>
      <sheetName val="금융소득종합과세"/>
      <sheetName val="근로소득세2001"/>
      <sheetName val="철거산출근거"/>
      <sheetName val="공사요율"/>
      <sheetName val="자료입력"/>
      <sheetName val="기둥(원형)"/>
      <sheetName val="기초공"/>
      <sheetName val="J형측구단위수량"/>
      <sheetName val="암거"/>
      <sheetName val="건축원가"/>
      <sheetName val="덕전리"/>
      <sheetName val="피벗테이블데이터분석"/>
      <sheetName val="종배수관면벽신"/>
      <sheetName val="종배수관(신)"/>
      <sheetName val="7급줄떼"/>
      <sheetName val="자료"/>
      <sheetName val="총괄내역서"/>
      <sheetName val="건축내역"/>
      <sheetName val="중기사용료"/>
      <sheetName val="archi(본사)"/>
      <sheetName val="토공수량산출"/>
      <sheetName val="토적계산서"/>
      <sheetName val="자재단가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위치조서"/>
      <sheetName val="산출근거"/>
      <sheetName val="단가산출"/>
      <sheetName val="터파기및재료"/>
      <sheetName val="관급자재"/>
      <sheetName val="guard(mac)"/>
      <sheetName val="DATE"/>
      <sheetName val="2공구산출내역"/>
      <sheetName val="일위대가목록"/>
      <sheetName val="식재가격"/>
      <sheetName val="식재총괄"/>
      <sheetName val="일위목록"/>
      <sheetName val="일위대가"/>
      <sheetName val="세월교산출기초"/>
      <sheetName val="데이타"/>
      <sheetName val="A-4"/>
      <sheetName val="개산공사비"/>
      <sheetName val="unitpric"/>
      <sheetName val="말뚝지지력산정"/>
      <sheetName val="단위수량"/>
      <sheetName val="횡날개수집"/>
      <sheetName val="소요량"/>
      <sheetName val="자재단가 산출근거"/>
      <sheetName val="백호우계수"/>
      <sheetName val="1"/>
      <sheetName val="수문일1"/>
      <sheetName val="설계예산서"/>
      <sheetName val="계약서"/>
      <sheetName val="낙찰표"/>
      <sheetName val="노임단가"/>
      <sheetName val="교대(A1)"/>
      <sheetName val="신규식재수량"/>
      <sheetName val="식재인부"/>
      <sheetName val="인자기준"/>
      <sheetName val="입찰안"/>
      <sheetName val="자재단가"/>
      <sheetName val="T13(P68~72,78)"/>
      <sheetName val="noyim"/>
      <sheetName val="단재적표"/>
      <sheetName val="노임"/>
      <sheetName val="품셈TABLE"/>
      <sheetName val="본체"/>
      <sheetName val="전기공사일위대가"/>
      <sheetName val="금액내역서"/>
      <sheetName val="1 자원총괄"/>
      <sheetName val="건축내역"/>
      <sheetName val="98수문일위"/>
      <sheetName val="4차원가계산서"/>
      <sheetName val="노임자재단가"/>
      <sheetName val="FB25JN"/>
      <sheetName val="쌍송교"/>
      <sheetName val="기계경비"/>
      <sheetName val="골재산출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입찰"/>
      <sheetName val="현경"/>
      <sheetName val="개소별수량산출"/>
      <sheetName val="구조물토적"/>
      <sheetName val="평균높이산출근거"/>
      <sheetName val="횡배수관위치조서"/>
      <sheetName val="덕전리"/>
      <sheetName val="적용단위길이"/>
      <sheetName val="피벗테이블데이터분석"/>
      <sheetName val="수량집계"/>
      <sheetName val="발안전력구"/>
      <sheetName val="콘_재료분리(1)"/>
      <sheetName val="수로단위수량"/>
      <sheetName val="배수장토목공사비"/>
      <sheetName val="산출"/>
      <sheetName val="수리보고서비"/>
      <sheetName val="100만평"/>
      <sheetName val="SUB일위대가"/>
      <sheetName val="물집"/>
      <sheetName val="목차"/>
      <sheetName val="식재"/>
      <sheetName val="시설물"/>
      <sheetName val="식재출력용"/>
      <sheetName val="유지관리"/>
      <sheetName val="단가"/>
      <sheetName val="단가결정"/>
      <sheetName val="호표총"/>
      <sheetName val=" 토목 처리장도급내역서 "/>
      <sheetName val="수량산출"/>
      <sheetName val="Sheet6"/>
      <sheetName val="내역서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사유서제출현황-2"/>
      <sheetName val="수량산출내역1115"/>
      <sheetName val="산출내역서집계표"/>
      <sheetName val="산출내역서"/>
      <sheetName val="70%"/>
      <sheetName val="소나무"/>
      <sheetName val="수자재단위당"/>
      <sheetName val="공통가설"/>
      <sheetName val="공토공단위당"/>
      <sheetName val="수량표"/>
      <sheetName val="바닥막이1.5"/>
      <sheetName val="빗물받이(910-510-410)"/>
      <sheetName val="집계표"/>
      <sheetName val="재적표"/>
      <sheetName val="임소반구역"/>
      <sheetName val="기계공사"/>
      <sheetName val="원가"/>
      <sheetName val="간지"/>
      <sheetName val="5흙막이"/>
      <sheetName val="배수통관(좌)"/>
      <sheetName val="시멘,골재"/>
      <sheetName val="콘크집계"/>
      <sheetName val="낙차공"/>
      <sheetName val="자재집계1"/>
      <sheetName val="측구날개벽"/>
      <sheetName val="호안공재료집계표"/>
      <sheetName val="건축공사실행"/>
      <sheetName val="날개벽"/>
      <sheetName val="BID"/>
      <sheetName val="대치판정"/>
      <sheetName val="구조물철거타공정이월"/>
      <sheetName val="암거날개벽재료집계"/>
      <sheetName val=""/>
      <sheetName val="설계예산서(2_소천우회토목)"/>
      <sheetName val="TA법"/>
      <sheetName val="형식 - 1-2-3"/>
      <sheetName val="인건-측정"/>
      <sheetName val="수목단가"/>
      <sheetName val="시설수량표"/>
      <sheetName val="식재수량표"/>
      <sheetName val="별표집계"/>
      <sheetName val="횡배수관토공수량"/>
      <sheetName val="3.바닥판설계"/>
      <sheetName val="자료"/>
      <sheetName val="Sheet1 (2)"/>
      <sheetName val="3수량"/>
      <sheetName val="원가계산 (2)"/>
      <sheetName val="수목표준대가"/>
      <sheetName val="96보완계획7.12"/>
      <sheetName val="지점별강우량"/>
      <sheetName val="기초일위"/>
      <sheetName val="인수공규격"/>
      <sheetName val="어소블럭"/>
      <sheetName val="근로자자료입력"/>
      <sheetName val="참고자료"/>
      <sheetName val="토목주소"/>
      <sheetName val="설계요소"/>
      <sheetName val="6PILE  (돌출)"/>
      <sheetName val="내역"/>
      <sheetName val="1. 설계조건 2.단면가정 3. 하중계산"/>
      <sheetName val="N賃率-職"/>
      <sheetName val="45,46"/>
      <sheetName val="주공 갑지"/>
      <sheetName val="단가조사"/>
      <sheetName val="Macro1"/>
      <sheetName val="_____C_My_Documents___________2"/>
      <sheetName val="\\연종\C\My Documents\설계파일모음\설계프로"/>
      <sheetName val="보고서원고"/>
      <sheetName val="초기화면"/>
      <sheetName val="계약내역서"/>
      <sheetName val="ABUT수량-A1"/>
      <sheetName val="배수공"/>
      <sheetName val="건설노임단가"/>
      <sheetName val="날개벽수량표"/>
      <sheetName val="폐기물"/>
      <sheetName val="날개수량1.5"/>
      <sheetName val="소야공정계획표"/>
      <sheetName val="부대내역"/>
      <sheetName val="공사개요"/>
      <sheetName val="일반수량총괄집계"/>
      <sheetName val="횡배수관집현황(2공구)"/>
      <sheetName val="포장수량집계표"/>
      <sheetName val="예정공정표"/>
      <sheetName val="물가자료"/>
      <sheetName val="연결임시"/>
      <sheetName val="부대공(집계)"/>
      <sheetName val="자재집계표지"/>
      <sheetName val="자재"/>
      <sheetName val="재료집계표"/>
      <sheetName val="재료집계표빽업"/>
      <sheetName val="총괄내역"/>
      <sheetName val="1.설계조건"/>
      <sheetName val="수원공사비"/>
      <sheetName val="수량산출표"/>
      <sheetName val="댐구조도"/>
      <sheetName val="단가표"/>
      <sheetName val="위치"/>
      <sheetName val="일위_파일"/>
      <sheetName val="투찰내역"/>
      <sheetName val="조명시설"/>
      <sheetName val="간접비계산"/>
      <sheetName val="실행"/>
      <sheetName val="갑지"/>
      <sheetName val="가설공사비"/>
      <sheetName val="현장관리비"/>
      <sheetName val="유효폭의 계산"/>
      <sheetName val="AIR갑지"/>
      <sheetName val="시설대외"/>
      <sheetName val="갑지 (3)"/>
      <sheetName val="내역서양식"/>
      <sheetName val="단가마지막 (2)"/>
      <sheetName val="열량계단가비교"/>
      <sheetName val="열량계단가비교 (2)"/>
      <sheetName val="배관공사"/>
      <sheetName val="설계명세서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표지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구조물깨기"/>
      <sheetName val="BOX총집계"/>
      <sheetName val="BOX집계"/>
      <sheetName val="지수토공수량"/>
      <sheetName val="난간지수수량"/>
      <sheetName val="날개벽공제"/>
      <sheetName val="날개벽단위수량"/>
      <sheetName val="날개벽단위수량1 (2)"/>
      <sheetName val="날개단위"/>
      <sheetName val="날개벽집계"/>
      <sheetName val="박스연장조서"/>
      <sheetName val="박스단위1"/>
      <sheetName val="BOX난간차수"/>
      <sheetName val="날개벽단위수량1"/>
      <sheetName val="날개벽단위수량2"/>
      <sheetName val="날개단위1"/>
      <sheetName val="횡배수단위"/>
      <sheetName val="종배집계"/>
      <sheetName val="Sheet2"/>
      <sheetName val="Sheet3"/>
      <sheetName val="철근레미집"/>
      <sheetName val="몰탈포장집"/>
      <sheetName val="토공계획"/>
      <sheetName val="토적표"/>
      <sheetName val="개거집계"/>
      <sheetName val="개거연장"/>
      <sheetName val="개거2.0"/>
      <sheetName val="개거1.7"/>
      <sheetName val="개거1.5"/>
      <sheetName val="개거1.3"/>
      <sheetName val="작업일수"/>
      <sheetName val="그라수량"/>
      <sheetName val="주입량"/>
      <sheetName val="찬공량총괄"/>
      <sheetName val="찬공량공별내역"/>
      <sheetName val="포장총집"/>
      <sheetName val="포장총집계"/>
      <sheetName val="포장집"/>
      <sheetName val="포장집계"/>
      <sheetName val="표준횡단"/>
      <sheetName val="확폭면적"/>
      <sheetName val="포장연장"/>
      <sheetName val="측구증감"/>
      <sheetName val="측구공제"/>
      <sheetName val="L형절포장공제"/>
      <sheetName val="L형성포장공제"/>
      <sheetName val="L형옹벽포장공제"/>
      <sheetName val="브럭체인"/>
      <sheetName val="접속수량집"/>
      <sheetName val="접속포장집"/>
      <sheetName val="접속산출 "/>
      <sheetName val="수방진입"/>
      <sheetName val="도수로집"/>
      <sheetName val="도수로"/>
      <sheetName val="측구공집계"/>
      <sheetName val="L형옹벽측구"/>
      <sheetName val="L형측구"/>
      <sheetName val="맹암거(TY-1)"/>
      <sheetName val="맹암거(TY-2)"/>
      <sheetName val="V형측구"/>
      <sheetName val="암거평균H"/>
      <sheetName val="암거사각보강"/>
      <sheetName val="횡배수집계"/>
      <sheetName val="횡배수량"/>
      <sheetName val="횡토공1"/>
      <sheetName val="횡토공 2"/>
      <sheetName val="횡토공 3"/>
      <sheetName val="횡배수관보강"/>
      <sheetName val="횡배날개수량"/>
      <sheetName val="횡배날공제"/>
      <sheetName val="횡배날개공제"/>
      <sheetName val="횡배날개토공"/>
      <sheetName val="횡배평균H"/>
      <sheetName val="횡날개벽토공"/>
      <sheetName val="절도수단위"/>
      <sheetName val="도수단위"/>
      <sheetName val="집수정집계"/>
      <sheetName val="종배집계표"/>
      <sheetName val="면벽단위량"/>
      <sheetName val="종배토공단위량"/>
      <sheetName val="빗물집계"/>
      <sheetName val="구조물공"/>
      <sheetName val="옹벽집계"/>
      <sheetName val="옹벽단위"/>
      <sheetName val="옹벽신축이음"/>
      <sheetName val="석축집계"/>
      <sheetName val="석축조서"/>
      <sheetName val="돌붙임"/>
      <sheetName val="laroux"/>
      <sheetName val="일위산출근거 (2)"/>
      <sheetName val="COST"/>
      <sheetName val="인부노임"/>
      <sheetName val="내역표지"/>
      <sheetName val="원가(02발주)"/>
      <sheetName val="사급 관급"/>
      <sheetName val="관급자재 (2)"/>
      <sheetName val="사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예정공정표 (2)"/>
      <sheetName val="예정공정표 (3)"/>
      <sheetName val="목차."/>
      <sheetName val="1.설계설명서"/>
      <sheetName val="설계설명서"/>
      <sheetName val="2.예정공정"/>
      <sheetName val="3.일반시방"/>
      <sheetName val="4.설변 내역"/>
      <sheetName val="5.단가결정"/>
      <sheetName val="6.수량산출서"/>
      <sheetName val="갑지 (2)"/>
      <sheetName val="동원인원계획표"/>
      <sheetName val="Sheet7"/>
      <sheetName val="설계변경사유 (2)"/>
      <sheetName val="Sheet4"/>
      <sheetName val="대비"/>
      <sheetName val="2.대외공문"/>
      <sheetName val="3.하중산정4.지지력"/>
      <sheetName val="8공구일위"/>
      <sheetName val="9공구일위"/>
      <sheetName val="10공구일위"/>
      <sheetName val="11공구일위"/>
      <sheetName val="본부조서"/>
      <sheetName val="건설갑지"/>
      <sheetName val="광세자재청구서"/>
      <sheetName val="2회기성청구서"/>
      <sheetName val="광세기성고내역"/>
      <sheetName val="견적서갑지"/>
      <sheetName val="견적서을지"/>
      <sheetName val="사진"/>
      <sheetName val="JUCKEYK"/>
      <sheetName val="예산명세서"/>
      <sheetName val="자료입력"/>
      <sheetName val="내역(정지)"/>
      <sheetName val="일위(PN)"/>
      <sheetName val="TRE TABLE"/>
      <sheetName val="냉천부속동"/>
      <sheetName val="10월"/>
      <sheetName val="일위대가(건축)"/>
      <sheetName val="노무비"/>
      <sheetName val="8.수량산출 (2)"/>
      <sheetName val="유림골조"/>
      <sheetName val="설비내역서"/>
      <sheetName val="건축내역서"/>
      <sheetName val="전기내역서"/>
      <sheetName val="송전재료비"/>
      <sheetName val="상반기손익차2총괄"/>
      <sheetName val="주요공사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목록"/>
      <sheetName val="암거단위-1련"/>
      <sheetName val="설비2차"/>
      <sheetName val="순공사비"/>
      <sheetName val="현장별계약현황('98.10.31)"/>
      <sheetName val="기(단) (1)"/>
      <sheetName val="시설물일위"/>
      <sheetName val="맨홀조서"/>
      <sheetName val="납부서"/>
      <sheetName val="노임이"/>
      <sheetName val="6호기"/>
      <sheetName val="산출기준(파견전산실)"/>
      <sheetName val="예가표"/>
      <sheetName val="인원계획-미화"/>
      <sheetName val="일반관리비"/>
      <sheetName val="CR CODE"/>
      <sheetName val="부서CODE"/>
      <sheetName val="THEME CODE"/>
      <sheetName val="작성양식"/>
      <sheetName val="충주"/>
      <sheetName val="COVER"/>
      <sheetName val="급여11월"/>
      <sheetName val="인건비"/>
      <sheetName val="98지급계획"/>
      <sheetName val="A"/>
      <sheetName val="내역서2안"/>
      <sheetName val="안전장치"/>
      <sheetName val=" 냉각수펌프"/>
      <sheetName val="부속동"/>
      <sheetName val="공문"/>
      <sheetName val="빈"/>
      <sheetName val="부표총괄"/>
      <sheetName val="기초목"/>
      <sheetName val="2000년1차"/>
      <sheetName val="00노임기준"/>
      <sheetName val="본문"/>
      <sheetName val="견적서"/>
      <sheetName val="변경내역을"/>
      <sheetName val="갑지_(3)"/>
      <sheetName val="단가마지막_(2)"/>
      <sheetName val="열량계단가비교_(2)"/>
      <sheetName val="인부신상자료"/>
      <sheetName val="공조기"/>
      <sheetName val="손익차9월2"/>
      <sheetName val="수입"/>
      <sheetName val="3련 BOX"/>
      <sheetName val="Total"/>
      <sheetName val="회사99"/>
      <sheetName val="참조자료"/>
      <sheetName val="요율"/>
      <sheetName val="자  재"/>
      <sheetName val="건축외주"/>
      <sheetName val="File_관급"/>
      <sheetName val="공정집계"/>
      <sheetName val="코드표"/>
      <sheetName val="자동차폐수처리장"/>
      <sheetName val="경산"/>
      <sheetName val="기본사항"/>
      <sheetName val="7단가"/>
      <sheetName val="관급"/>
      <sheetName val="대제목 (수량)"/>
      <sheetName val="깨기집계"/>
      <sheetName val="깨기수량(계남)"/>
      <sheetName val="총괄집계"/>
      <sheetName val="골재집계"/>
      <sheetName val="호안집계(계남제)"/>
      <sheetName val="호안 산출근거(계남제) "/>
      <sheetName val="단위수량(계남제)"/>
      <sheetName val="돌붙임수량"/>
      <sheetName val="연장및면적"/>
      <sheetName val="돌붙임보호"/>
      <sheetName val="교통대책내역"/>
      <sheetName val="7.노임단가"/>
      <sheetName val="남대문빌딩"/>
      <sheetName val="H-PILE수량집계"/>
      <sheetName val="조건표"/>
      <sheetName val="일위대가(4층원격)"/>
      <sheetName val="20관리비율"/>
      <sheetName val="J直材4"/>
      <sheetName val="분전함신설"/>
      <sheetName val="접지1종"/>
      <sheetName val="관로공표지"/>
      <sheetName val="토공1차"/>
      <sheetName val="I一般比"/>
      <sheetName val="금융비용"/>
      <sheetName val="단가비교표(노무)"/>
      <sheetName val="을"/>
      <sheetName val="내역서(기계)"/>
      <sheetName val="_____C_My_Documents___________3"/>
      <sheetName val="SG"/>
      <sheetName val="이름표"/>
      <sheetName val="배수내역"/>
      <sheetName val="1-1평균터파기고(1)"/>
      <sheetName val="적현로"/>
      <sheetName val="일반공사"/>
      <sheetName val="노무비단가"/>
      <sheetName val="다이꾸"/>
      <sheetName val="보집계표"/>
      <sheetName val="화산경계"/>
      <sheetName val="전체"/>
      <sheetName val="BQ"/>
      <sheetName val="시중노임"/>
      <sheetName val="갑지1"/>
      <sheetName val="갑지2"/>
      <sheetName val="갑지3"/>
      <sheetName val="갑지4"/>
      <sheetName val="구조물주요자재 (2)"/>
      <sheetName val="구조물주요자재"/>
      <sheetName val="시멘트골재"/>
      <sheetName val="콘크리트수량"/>
      <sheetName val="내역적용수량"/>
      <sheetName val="이기수량"/>
      <sheetName val="가도,축도"/>
      <sheetName val="토공총괄"/>
      <sheetName val="교량총괄집계"/>
      <sheetName val="철근수량총괄"/>
      <sheetName val="토공총괄집계"/>
      <sheetName val="일반수량총괄"/>
      <sheetName val="신성1철근169"/>
      <sheetName val="슬래브수량173"/>
      <sheetName val="슬래브철근175"/>
      <sheetName val="콘크 산툴  179"/>
      <sheetName val="율촌강재"/>
      <sheetName val="거푸집산출"/>
      <sheetName val="도장수량188"/>
      <sheetName val="도장면적수량"/>
      <sheetName val="도장콘크"/>
      <sheetName val="도장거푸집"/>
      <sheetName val="광양강재"/>
      <sheetName val="광양도장208"/>
      <sheetName val="도장면적수량 215"/>
      <sheetName val="강교총량"/>
      <sheetName val="총괄강재"/>
      <sheetName val="도장수량총괄"/>
      <sheetName val="가설벤트수량"/>
      <sheetName val="토공집계222"/>
      <sheetName val="일반수량223"/>
      <sheetName val="교대철근225"/>
      <sheetName val="교대산출227"/>
      <sheetName val="교대산출243"/>
      <sheetName val="교대산출260"/>
      <sheetName val="교대철근280"/>
      <sheetName val="토공집계"/>
      <sheetName val="교각일반수량"/>
      <sheetName val="교각철근수량"/>
      <sheetName val="토공산출"/>
      <sheetName val="콘크리트산출294"/>
      <sheetName val="가시설317"/>
      <sheetName val="옹벽토공"/>
      <sheetName val="옹벽일반"/>
      <sheetName val="옹벽철근"/>
      <sheetName val="옹벽산출322"/>
    </sheetNames>
    <definedNames>
      <definedName name="수식입력매크로"/>
      <definedName name="일위규격매크로"/>
      <definedName name="일위코드입력매크로"/>
      <definedName name="일위화면복귀매크로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/>
      <sheetData sheetId="564" refreshError="1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/>
      <sheetData sheetId="579"/>
      <sheetData sheetId="580"/>
      <sheetData sheetId="581"/>
      <sheetData sheetId="582"/>
      <sheetData sheetId="58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  <sheetName val="신고조서"/>
      <sheetName val="Sheet1 (2)"/>
      <sheetName val="덕전리"/>
      <sheetName val="단재적표"/>
      <sheetName val="총괄내역"/>
      <sheetName val="일위대가"/>
      <sheetName val="대치판정"/>
      <sheetName val="바닥막이1.5"/>
      <sheetName val="일위대가표"/>
      <sheetName val="토적기초"/>
      <sheetName val="목차"/>
      <sheetName val="배수관연장조서"/>
      <sheetName val="인건비"/>
      <sheetName val="골막이(야매)"/>
      <sheetName val="간지"/>
      <sheetName val="실행철강하도"/>
      <sheetName val="2공구산출내역"/>
      <sheetName val="자재단가"/>
      <sheetName val="구조물토적"/>
      <sheetName val="날개벽수량표"/>
      <sheetName val="자재"/>
      <sheetName val="노임"/>
      <sheetName val="unitpric"/>
      <sheetName val="근로자료"/>
      <sheetName val="차액보증"/>
      <sheetName val="단위수량"/>
      <sheetName val="횡배수조서"/>
      <sheetName val="터파기및재료"/>
      <sheetName val="단가산출"/>
      <sheetName val="단가2운반"/>
      <sheetName val="기계경비"/>
      <sheetName val="일반자재"/>
      <sheetName val="단가표"/>
      <sheetName val=""/>
      <sheetName val="떼흙막이"/>
      <sheetName val="떼흙막이산출"/>
      <sheetName val="구조"/>
      <sheetName val="운반거리표"/>
      <sheetName val="집계서식"/>
      <sheetName val="포장(수량)-관로부"/>
      <sheetName val="설계요소"/>
      <sheetName val="BOX"/>
      <sheetName val="4안전율"/>
      <sheetName val="일위대가목록"/>
      <sheetName val="원"/>
      <sheetName val="원가계산서"/>
      <sheetName val="노임단가"/>
      <sheetName val="신천3호용수로"/>
      <sheetName val="관로공표지"/>
      <sheetName val="Sheet1"/>
      <sheetName val="직노"/>
      <sheetName val="수량산출"/>
      <sheetName val="[예산서.xls]\\Aaa\c\My Documents\예"/>
      <sheetName val="3련 BOX"/>
      <sheetName val="자료기입"/>
      <sheetName val="조명시설"/>
      <sheetName val="총괄내역서"/>
      <sheetName val="내역서"/>
      <sheetName val="입력란"/>
      <sheetName val="97노임단가"/>
      <sheetName val="[예산서.xls]__Aaa_c_My_Documents_2"/>
      <sheetName val="빌딩 안내"/>
      <sheetName val="코드표"/>
      <sheetName val="구조물터파기수량집계"/>
      <sheetName val="측구터파기공수량집계"/>
      <sheetName val="tip"/>
      <sheetName val="목록"/>
      <sheetName val="연장및면적(좌측)"/>
      <sheetName val="[예산서.xls]__Aaa_c_My_Documents_3"/>
      <sheetName val="[예산서.xls]__Aaa_c_My_Documents_6"/>
      <sheetName val="[예산서.xls]__Aaa_c_My_Documents_5"/>
      <sheetName val="[예산서.xls]__Aaa_c_My_Documents_4"/>
      <sheetName val="[예산서.xls]__Aaa_c_My_Documents_7"/>
      <sheetName val="수량산출표"/>
      <sheetName val="요율표"/>
      <sheetName val="[예산서.xls]__Aaa_c_My_Documents_8"/>
      <sheetName val="옹벽산근"/>
      <sheetName val="[예산서.xls]__Aaa_c_My_Document_27"/>
      <sheetName val="[예산서.xls]__Aaa_c_My_Document_10"/>
      <sheetName val="[예산서.xls]__Aaa_c_My_Documents_9"/>
      <sheetName val="이름표지정"/>
      <sheetName val="[예산서.xls]__Aaa_c_My_Document_11"/>
      <sheetName val="[예산서.xls]__Aaa_c_My_Document_14"/>
      <sheetName val="[예산서.xls]__Aaa_c_My_Document_12"/>
      <sheetName val="[예산서.xls]__Aaa_c_My_Document_13"/>
      <sheetName val="[예산서.xls]__Aaa_c_My_Document_16"/>
      <sheetName val="[예산서.xls]__Aaa_c_My_Document_15"/>
      <sheetName val="[예산서.xls]__Aaa_c_My_Document_18"/>
      <sheetName val="[예산서.xls]__Aaa_c_My_Document_17"/>
      <sheetName val="[예산서.xls]__Aaa_c_My_Document_19"/>
      <sheetName val="[예산서.xls]__Aaa_c_My_Document_20"/>
      <sheetName val="[예산서.xls]__Aaa_c_My_Document_21"/>
      <sheetName val="[예산서.xls]__Aaa_c_My_Document_22"/>
      <sheetName val="[예산서.xls]__Aaa_c_My_Document_23"/>
      <sheetName val="[예산서.xls]__Aaa_c_My_Document_24"/>
      <sheetName val="[예산서.xls]__Aaa_c_My_Document_25"/>
      <sheetName val="[예산서.xls]__Aaa_c_My_Document_26"/>
      <sheetName val="data"/>
      <sheetName val="[예산서.xls]__Aaa_c_My_Document_29"/>
      <sheetName val="[예산서.xls]__Aaa_c_My_Document_28"/>
      <sheetName val="[예산서.xls]__Aaa_c_My_Document_35"/>
      <sheetName val="[예산서.xls]__Aaa_c_My_Document_31"/>
      <sheetName val="[예산서.xls]__Aaa_c_My_Document_30"/>
      <sheetName val="[예산서.xls]__Aaa_c_My_Document_32"/>
      <sheetName val="[예산서.xls]__Aaa_c_My_Document_33"/>
      <sheetName val="[예산서.xls]__Aaa_c_My_Document_34"/>
      <sheetName val="[예산서.xls]__Aaa_c_My_Document_36"/>
      <sheetName val="[예산서.xls]__Aaa_c_My_Document_37"/>
      <sheetName val="[예산서.xls]__Aaa_c_My_Document_39"/>
      <sheetName val="[예산서.xls]__Aaa_c_My_Document_38"/>
      <sheetName val="[예산서.xls]__Aaa_c_My_Document_41"/>
      <sheetName val="[예산서.xls]__Aaa_c_My_Document_40"/>
      <sheetName val="[예산서.xls]__Aaa_c_My_Document_44"/>
      <sheetName val="[예산서.xls]__Aaa_c_My_Document_42"/>
      <sheetName val="[예산서.xls]__Aaa_c_My_Document_43"/>
      <sheetName val="[예산서.xls]__Aaa_c_My_Document_58"/>
      <sheetName val="[예산서.xls]__Aaa_c_My_Document_45"/>
      <sheetName val="[예산서.xls]__Aaa_c_My_Document_46"/>
      <sheetName val="[예산서.xls]__Aaa_c_My_Document_54"/>
      <sheetName val="[예산서.xls]__Aaa_c_My_Document_47"/>
      <sheetName val="[예산서.xls]__Aaa_c_My_Document_53"/>
      <sheetName val="[예산서.xls]__Aaa_c_My_Document_49"/>
      <sheetName val="[예산서.xls]__Aaa_c_My_Document_48"/>
      <sheetName val="[예산서.xls]__Aaa_c_My_Document_50"/>
      <sheetName val="[예산서.xls]__Aaa_c_My_Document_51"/>
      <sheetName val="[예산서.xls]__Aaa_c_My_Document_52"/>
      <sheetName val="[예산서.xls]__Aaa_c_My_Document_55"/>
      <sheetName val="[예산서.xls]__Aaa_c_My_Document_56"/>
      <sheetName val="[예산서.xls]__Aaa_c_My_Document_57"/>
      <sheetName val="[예산서.xls]__Aaa_c_My_Document_65"/>
      <sheetName val="[예산서.xls]__Aaa_c_My_Document_63"/>
      <sheetName val="[예산서.xls]__Aaa_c_My_Document_59"/>
      <sheetName val="[예산서.xls]__Aaa_c_My_Document_60"/>
      <sheetName val="[예산서.xls]__Aaa_c_My_Document_61"/>
      <sheetName val="[예산서.xls]__Aaa_c_My_Document_62"/>
      <sheetName val="[예산서.xls]__Aaa_c_My_Document_64"/>
      <sheetName val="[예산서.xls]__Aaa_c_My_Document_66"/>
      <sheetName val="[예산서.xls]__Aaa_c_My_Document_67"/>
      <sheetName val="[예산서.xls]__Aaa_c_My_Document_68"/>
      <sheetName val="98수문일위"/>
      <sheetName val="J형측구단위수량"/>
      <sheetName val="[예산서.xls]__Aaa_c_My_Document_71"/>
      <sheetName val="[예산서.xls]__Aaa_c_My_Document_69"/>
      <sheetName val="[예산서.xls]__Aaa_c_My_Document_70"/>
      <sheetName val="[예산서.xls]__Aaa_c_My_Document_72"/>
      <sheetName val="총괄표"/>
      <sheetName val="단가"/>
      <sheetName val="위치조서"/>
      <sheetName val="지급자재"/>
      <sheetName val="일위대가모듈"/>
      <sheetName val="[예산서.xls]__Aaa_c_My_Document_73"/>
      <sheetName val="[예산서.xls]__Aaa_c_My_Document_75"/>
      <sheetName val="[예산서.xls]__Aaa_c_My_Document_74"/>
      <sheetName val="[예산서.xls]__Aaa_c_My_Document_80"/>
      <sheetName val="[예산서.xls]__Aaa_c_My_Document_79"/>
      <sheetName val="[예산서.xls]__Aaa_c_My_Document_77"/>
      <sheetName val="[예산서.xls]__Aaa_c_My_Document_76"/>
      <sheetName val="[예산서.xls]__Aaa_c_My_Document_78"/>
      <sheetName val="[예산서.xls]__Aaa_c_My_Document_81"/>
      <sheetName val="[예산서.xls]__Aaa_c_My_Document_82"/>
      <sheetName val="중기조종사 단위단가"/>
      <sheetName val="대가표(품셈)"/>
      <sheetName val="여과지동"/>
      <sheetName val="기초자료"/>
      <sheetName val="(A)내역서"/>
      <sheetName val="DATE"/>
      <sheetName val="위치"/>
      <sheetName val="기본단가표"/>
      <sheetName val="원형1호맨홀토공수량"/>
      <sheetName val="1공구산출내역서"/>
      <sheetName val="sh1"/>
      <sheetName val="단가산출(T)"/>
      <sheetName val="기계경비산출기준"/>
      <sheetName val="[예산서.xls]__Aaa_c_My_Document_83"/>
      <sheetName val="[예산서.xls]__Aaa_c_My_Document_84"/>
      <sheetName val="날개벽"/>
      <sheetName val="[예산서.xls]__Aaa_c_My_Document_85"/>
      <sheetName val="[예산서.xls]__Aaa_c_My_Document_86"/>
      <sheetName val="[예산서.xls]__Aaa_c_My_Document_87"/>
      <sheetName val="[예산서.xls]__Aaa_c_My_Document_96"/>
      <sheetName val="[예산서.xls]__Aaa_c_My_Document_95"/>
      <sheetName val="[예산서.xls]__Aaa_c_My_Document_93"/>
      <sheetName val="[예산서.xls]__Aaa_c_My_Document_88"/>
      <sheetName val="[예산서.xls]__Aaa_c_My_Document_89"/>
      <sheetName val="[예산서.xls]__Aaa_c_My_Document_90"/>
      <sheetName val="[예산서.xls]__Aaa_c_My_Document_91"/>
      <sheetName val="[예산서.xls]__Aaa_c_My_Document_92"/>
      <sheetName val="[예산서.xls]__Aaa_c_My_Document_94"/>
      <sheetName val="[예산서.xls]__Aaa_c_My_Document_98"/>
      <sheetName val="[예산서.xls]__Aaa_c_My_Document_97"/>
      <sheetName val="[예산서.xls]__Aaa_c_My_Document_99"/>
      <sheetName val="[예산서.xls]__Aaa_c_My_Documen_100"/>
      <sheetName val="[예산서.xls]__Aaa_c_My_Documen_101"/>
      <sheetName val="[예산서.xls]__Aaa_c_My_Documen_109"/>
      <sheetName val="[예산서.xls]__Aaa_c_My_Documen_102"/>
      <sheetName val="[예산서.xls]__Aaa_c_My_Documen_103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/>
      <sheetData sheetId="109"/>
      <sheetData sheetId="110" refreshError="1"/>
      <sheetData sheetId="111" refreshError="1"/>
      <sheetData sheetId="112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 refreshError="1"/>
      <sheetData sheetId="156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 refreshError="1"/>
      <sheetData sheetId="191" refreshError="1"/>
      <sheetData sheetId="192"/>
      <sheetData sheetId="193"/>
      <sheetData sheetId="194" refreshError="1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본항목 입력"/>
      <sheetName val="단재적표"/>
      <sheetName val="사업계획서"/>
      <sheetName val="대상지조사서"/>
      <sheetName val="표준지조사 (23도)"/>
      <sheetName val="표준지조사 23(로)"/>
      <sheetName val="표준지조사 (23루)"/>
      <sheetName val="재적조서"/>
      <sheetName val="단가산출서 (23도)"/>
      <sheetName val="단가산출서(23로)"/>
      <sheetName val="단가산출서(23루)"/>
      <sheetName val="설계내역서"/>
      <sheetName val="원가계산서"/>
      <sheetName val="평정서"/>
      <sheetName val="노임단가"/>
      <sheetName val="건축내역"/>
      <sheetName val="일위대가목록"/>
      <sheetName val="단가산출 및 원가계산(원본)(1)"/>
      <sheetName val="일위대가"/>
      <sheetName val="계약서"/>
      <sheetName val="기초자료"/>
      <sheetName val="데리네이타현황"/>
      <sheetName val="1"/>
      <sheetName val=""/>
      <sheetName val="내역"/>
      <sheetName val="설계요소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  <sheetName val="책석장복구(조정)"/>
      <sheetName val="단재적표"/>
      <sheetName val="표지"/>
      <sheetName val="토공사"/>
      <sheetName val="수량산출표"/>
      <sheetName val="댐구조도"/>
      <sheetName val="종배수관면벽구"/>
      <sheetName val="200"/>
      <sheetName val="설계요소"/>
      <sheetName val="직노"/>
      <sheetName val="교대(A1)"/>
      <sheetName val="속도랑내기(자갈)"/>
      <sheetName val="기초자료"/>
      <sheetName val="총괄내역"/>
      <sheetName val="1"/>
      <sheetName val="부대공Ⅱ"/>
      <sheetName val="날개벽수량표"/>
      <sheetName val="부대단위수량"/>
      <sheetName val="편입토지조서"/>
      <sheetName val="지급자재"/>
      <sheetName val="(C)원내역"/>
      <sheetName val="골막이(야매)"/>
      <sheetName val="조명시설"/>
      <sheetName val="근로자료"/>
      <sheetName val="일위대가표"/>
      <sheetName val="전기"/>
      <sheetName val="배수통관(좌)"/>
      <sheetName val="CTEMCOST"/>
      <sheetName val="일위대가목록"/>
      <sheetName val="건축내역"/>
      <sheetName val="7급줄떼"/>
      <sheetName val="입찰안"/>
      <sheetName val="2공구산출내역"/>
      <sheetName val="ACUNIT"/>
      <sheetName val="계약서"/>
      <sheetName val="BOX"/>
      <sheetName val="암거단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산출근거"/>
      <sheetName val="초기화면"/>
      <sheetName val="#REF"/>
      <sheetName val="보호"/>
      <sheetName val="[책석장복구(조정).xls]______C________2"/>
      <sheetName val="VXXXXX"/>
      <sheetName val="A-4"/>
      <sheetName val="내역서"/>
      <sheetName val="7급줄떼공"/>
      <sheetName val="DANGA"/>
      <sheetName val="손익분석"/>
      <sheetName val="SLAB&quot;1&quot;"/>
      <sheetName val="N賃率-職"/>
      <sheetName val="폐목얽기(5열)"/>
      <sheetName val="노임단가"/>
      <sheetName val="조명일위"/>
      <sheetName val="요율"/>
      <sheetName val="unitpric"/>
      <sheetName val="차수공개요"/>
      <sheetName val="노임"/>
      <sheetName val="자재"/>
      <sheetName val="부안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토공사"/>
      <sheetName val="설계요소"/>
      <sheetName val="단재적표"/>
      <sheetName val="반응조"/>
      <sheetName val="부대공Ⅱ"/>
      <sheetName val="기본자료"/>
      <sheetName val="봉룡천"/>
      <sheetName val="noyim"/>
      <sheetName val="unitpric"/>
      <sheetName val="수량집계"/>
      <sheetName val="사방댐(2002 부여)"/>
      <sheetName val="교통표지판수량집계표"/>
      <sheetName val="바닥막이1.5"/>
      <sheetName val="계약서"/>
      <sheetName val="일위대가"/>
      <sheetName val="200"/>
      <sheetName val="일위대가표"/>
      <sheetName val="전기"/>
      <sheetName val="설계예산서"/>
      <sheetName val="부대단위수량"/>
      <sheetName val="조명시설"/>
      <sheetName val="건축내역"/>
      <sheetName val="(C)원내역"/>
      <sheetName val="1 자원총괄"/>
      <sheetName val="지점별강우량"/>
      <sheetName val="CTEMCOST"/>
      <sheetName val="배수통관(좌)"/>
      <sheetName val="수량산출표"/>
      <sheetName val=""/>
      <sheetName val="기초일위"/>
      <sheetName val="예가평정서표지"/>
      <sheetName val="환경기계공정표 (3)"/>
      <sheetName val="설계기준"/>
      <sheetName val="내역1"/>
      <sheetName val="99노임단가"/>
      <sheetName val="BOX"/>
      <sheetName val="직노"/>
      <sheetName val="#2_일위대가목록"/>
      <sheetName val="#3_일위대가목록"/>
      <sheetName val="일위대가목록"/>
      <sheetName val="투입내역"/>
      <sheetName val="원"/>
      <sheetName val="신고조서"/>
      <sheetName val="단위단가"/>
      <sheetName val="기초자료"/>
      <sheetName val="공정코드"/>
      <sheetName val="날개벽수량표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
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>
            <v>761.28173828125</v>
          </cell>
          <cell r="K6">
            <v>0</v>
          </cell>
          <cell r="L6">
            <v>0</v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>
            <v>537.26953125</v>
          </cell>
          <cell r="B18">
            <v>537.26953125</v>
          </cell>
          <cell r="D18">
            <v>537.26953125</v>
          </cell>
          <cell r="E18">
            <v>537.26953125</v>
          </cell>
          <cell r="F18">
            <v>537.26953125</v>
          </cell>
          <cell r="G18">
            <v>537.26953125</v>
          </cell>
        </row>
        <row r="19">
          <cell r="A19">
            <v>537.26953125</v>
          </cell>
          <cell r="B19">
            <v>537.26953125</v>
          </cell>
          <cell r="D19">
            <v>537.26953125</v>
          </cell>
          <cell r="E19">
            <v>537.26953125</v>
          </cell>
          <cell r="F19">
            <v>537.26953125</v>
          </cell>
          <cell r="G19">
            <v>537.26953125</v>
          </cell>
        </row>
        <row r="20">
          <cell r="A20">
            <v>537.26953125</v>
          </cell>
          <cell r="B20">
            <v>537.26953125</v>
          </cell>
          <cell r="D20">
            <v>537.26953125</v>
          </cell>
          <cell r="E20">
            <v>537.26953125</v>
          </cell>
          <cell r="F20">
            <v>537.26953125</v>
          </cell>
          <cell r="G20">
            <v>537.26953125</v>
          </cell>
        </row>
        <row r="21">
          <cell r="A21">
            <v>537.26953125</v>
          </cell>
          <cell r="B21">
            <v>537.26953125</v>
          </cell>
          <cell r="D21">
            <v>537.26953125</v>
          </cell>
          <cell r="E21">
            <v>537.26953125</v>
          </cell>
          <cell r="F21">
            <v>537.26953125</v>
          </cell>
          <cell r="G21">
            <v>537.26953125</v>
          </cell>
        </row>
        <row r="22">
          <cell r="A22">
            <v>537.26953125</v>
          </cell>
          <cell r="B22">
            <v>537.26953125</v>
          </cell>
          <cell r="D22">
            <v>537.26953125</v>
          </cell>
          <cell r="E22">
            <v>537.26953125</v>
          </cell>
          <cell r="F22">
            <v>537.26953125</v>
          </cell>
          <cell r="G22">
            <v>537.26953125</v>
          </cell>
        </row>
        <row r="23">
          <cell r="A23">
            <v>537.26953125</v>
          </cell>
          <cell r="B23">
            <v>537.26953125</v>
          </cell>
          <cell r="D23">
            <v>537.26953125</v>
          </cell>
          <cell r="E23">
            <v>537.26953125</v>
          </cell>
          <cell r="F23">
            <v>537.26953125</v>
          </cell>
          <cell r="G23">
            <v>537.26953125</v>
          </cell>
        </row>
        <row r="24">
          <cell r="A24">
            <v>537.26953125</v>
          </cell>
          <cell r="B24">
            <v>537.26953125</v>
          </cell>
          <cell r="D24">
            <v>537.26953125</v>
          </cell>
          <cell r="E24">
            <v>537.26953125</v>
          </cell>
          <cell r="F24">
            <v>537.26953125</v>
          </cell>
          <cell r="G24">
            <v>537.26953125</v>
          </cell>
        </row>
        <row r="25">
          <cell r="A25">
            <v>537.26953125</v>
          </cell>
          <cell r="B25">
            <v>537.26953125</v>
          </cell>
          <cell r="D25">
            <v>537.26953125</v>
          </cell>
          <cell r="E25">
            <v>537.26953125</v>
          </cell>
          <cell r="F25">
            <v>537.26953125</v>
          </cell>
          <cell r="G25">
            <v>537.26953125</v>
          </cell>
        </row>
        <row r="26">
          <cell r="A26">
            <v>537.26953125</v>
          </cell>
          <cell r="B26">
            <v>537.26953125</v>
          </cell>
          <cell r="D26">
            <v>537.26953125</v>
          </cell>
          <cell r="E26">
            <v>537.26953125</v>
          </cell>
          <cell r="F26">
            <v>537.26953125</v>
          </cell>
          <cell r="G26">
            <v>537.26953125</v>
          </cell>
        </row>
        <row r="27">
          <cell r="A27">
            <v>537.26953125</v>
          </cell>
          <cell r="B27">
            <v>537.26953125</v>
          </cell>
          <cell r="D27">
            <v>537.26953125</v>
          </cell>
          <cell r="E27">
            <v>537.26953125</v>
          </cell>
          <cell r="F27">
            <v>537.26953125</v>
          </cell>
          <cell r="G27">
            <v>537.26953125</v>
          </cell>
        </row>
        <row r="28">
          <cell r="A28">
            <v>537.26953125</v>
          </cell>
          <cell r="B28">
            <v>537.26953125</v>
          </cell>
          <cell r="D28">
            <v>537.26953125</v>
          </cell>
          <cell r="E28">
            <v>537.26953125</v>
          </cell>
          <cell r="F28">
            <v>537.26953125</v>
          </cell>
          <cell r="G28">
            <v>537.26953125</v>
          </cell>
        </row>
        <row r="29">
          <cell r="A29">
            <v>537.26953125</v>
          </cell>
          <cell r="B29">
            <v>537.26953125</v>
          </cell>
          <cell r="D29">
            <v>537.26953125</v>
          </cell>
          <cell r="E29">
            <v>537.26953125</v>
          </cell>
          <cell r="F29">
            <v>537.26953125</v>
          </cell>
          <cell r="G29">
            <v>537.26953125</v>
          </cell>
        </row>
        <row r="30">
          <cell r="A30">
            <v>537.26953125</v>
          </cell>
          <cell r="B30">
            <v>537.26953125</v>
          </cell>
          <cell r="D30">
            <v>537.26953125</v>
          </cell>
          <cell r="E30">
            <v>537.26953125</v>
          </cell>
          <cell r="F30">
            <v>537.26953125</v>
          </cell>
          <cell r="G30">
            <v>537.26953125</v>
          </cell>
        </row>
        <row r="31">
          <cell r="A31">
            <v>537.26953125</v>
          </cell>
          <cell r="B31">
            <v>537.26953125</v>
          </cell>
          <cell r="D31">
            <v>537.26953125</v>
          </cell>
          <cell r="E31">
            <v>537.26953125</v>
          </cell>
          <cell r="F31">
            <v>537.26953125</v>
          </cell>
          <cell r="G31">
            <v>537.26953125</v>
          </cell>
        </row>
        <row r="32">
          <cell r="A32">
            <v>537.26953125</v>
          </cell>
          <cell r="B32">
            <v>537.26953125</v>
          </cell>
          <cell r="D32">
            <v>537.26953125</v>
          </cell>
          <cell r="E32">
            <v>537.26953125</v>
          </cell>
          <cell r="F32">
            <v>537.26953125</v>
          </cell>
          <cell r="G32">
            <v>537.26953125</v>
          </cell>
        </row>
        <row r="33">
          <cell r="A33">
            <v>537.26953125</v>
          </cell>
          <cell r="B33">
            <v>537.26953125</v>
          </cell>
          <cell r="D33">
            <v>537.26953125</v>
          </cell>
          <cell r="E33">
            <v>537.26953125</v>
          </cell>
          <cell r="F33">
            <v>537.26953125</v>
          </cell>
          <cell r="G33">
            <v>537.26953125</v>
          </cell>
        </row>
        <row r="34">
          <cell r="A34">
            <v>537.26953125</v>
          </cell>
          <cell r="B34">
            <v>537.26953125</v>
          </cell>
          <cell r="D34">
            <v>537.26953125</v>
          </cell>
          <cell r="E34">
            <v>537.26953125</v>
          </cell>
          <cell r="F34">
            <v>537.26953125</v>
          </cell>
          <cell r="G34">
            <v>537.26953125</v>
          </cell>
        </row>
        <row r="35">
          <cell r="A35">
            <v>537.26953125</v>
          </cell>
          <cell r="B35">
            <v>537.26953125</v>
          </cell>
          <cell r="D35">
            <v>537.26953125</v>
          </cell>
          <cell r="E35">
            <v>537.26953125</v>
          </cell>
          <cell r="F35">
            <v>537.26953125</v>
          </cell>
          <cell r="G35">
            <v>537.26953125</v>
          </cell>
        </row>
        <row r="36">
          <cell r="A36">
            <v>537.26953125</v>
          </cell>
          <cell r="B36">
            <v>537.26953125</v>
          </cell>
          <cell r="D36">
            <v>537.26953125</v>
          </cell>
          <cell r="E36">
            <v>537.26953125</v>
          </cell>
          <cell r="F36">
            <v>537.26953125</v>
          </cell>
          <cell r="G36">
            <v>537.26953125</v>
          </cell>
        </row>
        <row r="37">
          <cell r="A37">
            <v>537.26953125</v>
          </cell>
          <cell r="B37">
            <v>537.26953125</v>
          </cell>
          <cell r="D37">
            <v>537.26953125</v>
          </cell>
          <cell r="E37">
            <v>537.26953125</v>
          </cell>
          <cell r="F37">
            <v>537.26953125</v>
          </cell>
          <cell r="G37">
            <v>537.26953125</v>
          </cell>
        </row>
        <row r="38">
          <cell r="A38">
            <v>537.26953125</v>
          </cell>
          <cell r="B38">
            <v>537.26953125</v>
          </cell>
          <cell r="D38">
            <v>537.26953125</v>
          </cell>
          <cell r="E38">
            <v>537.26953125</v>
          </cell>
          <cell r="F38">
            <v>537.26953125</v>
          </cell>
          <cell r="G38">
            <v>537.26953125</v>
          </cell>
        </row>
        <row r="39">
          <cell r="A39">
            <v>537.26953125</v>
          </cell>
          <cell r="B39">
            <v>537.26953125</v>
          </cell>
          <cell r="D39">
            <v>537.26953125</v>
          </cell>
          <cell r="E39">
            <v>537.26953125</v>
          </cell>
          <cell r="F39">
            <v>537.26953125</v>
          </cell>
          <cell r="G39">
            <v>537.26953125</v>
          </cell>
        </row>
        <row r="40">
          <cell r="A40">
            <v>537.26953125</v>
          </cell>
          <cell r="B40">
            <v>537.26953125</v>
          </cell>
          <cell r="D40">
            <v>537.26953125</v>
          </cell>
          <cell r="E40">
            <v>537.26953125</v>
          </cell>
          <cell r="F40">
            <v>537.26953125</v>
          </cell>
          <cell r="G40">
            <v>537.26953125</v>
          </cell>
        </row>
        <row r="41">
          <cell r="A41">
            <v>537.26953125</v>
          </cell>
          <cell r="B41">
            <v>537.26953125</v>
          </cell>
          <cell r="D41">
            <v>537.26953125</v>
          </cell>
          <cell r="E41">
            <v>537.26953125</v>
          </cell>
          <cell r="F41">
            <v>537.26953125</v>
          </cell>
          <cell r="G41">
            <v>537.26953125</v>
          </cell>
        </row>
        <row r="42">
          <cell r="A42">
            <v>537.26953125</v>
          </cell>
          <cell r="B42">
            <v>537.26953125</v>
          </cell>
          <cell r="D42">
            <v>537.26953125</v>
          </cell>
          <cell r="E42">
            <v>537.26953125</v>
          </cell>
          <cell r="F42">
            <v>537.26953125</v>
          </cell>
          <cell r="G42">
            <v>537.26953125</v>
          </cell>
        </row>
        <row r="43">
          <cell r="A43">
            <v>537.26953125</v>
          </cell>
          <cell r="B43">
            <v>537.26953125</v>
          </cell>
          <cell r="D43">
            <v>537.26953125</v>
          </cell>
          <cell r="E43">
            <v>537.26953125</v>
          </cell>
          <cell r="F43">
            <v>537.26953125</v>
          </cell>
          <cell r="G43">
            <v>537.26953125</v>
          </cell>
        </row>
        <row r="44">
          <cell r="A44">
            <v>537.26953125</v>
          </cell>
          <cell r="B44">
            <v>537.26953125</v>
          </cell>
          <cell r="D44">
            <v>537.26953125</v>
          </cell>
          <cell r="E44">
            <v>537.26953125</v>
          </cell>
          <cell r="F44">
            <v>537.26953125</v>
          </cell>
          <cell r="G44">
            <v>537.26953125</v>
          </cell>
        </row>
        <row r="45">
          <cell r="A45">
            <v>537.26953125</v>
          </cell>
          <cell r="B45">
            <v>537.26953125</v>
          </cell>
          <cell r="D45">
            <v>537.26953125</v>
          </cell>
          <cell r="E45">
            <v>537.26953125</v>
          </cell>
          <cell r="F45">
            <v>537.26953125</v>
          </cell>
          <cell r="G45">
            <v>537.26953125</v>
          </cell>
        </row>
        <row r="46">
          <cell r="A46">
            <v>537.26953125</v>
          </cell>
          <cell r="B46">
            <v>537.26953125</v>
          </cell>
          <cell r="D46">
            <v>537.26953125</v>
          </cell>
          <cell r="E46">
            <v>537.26953125</v>
          </cell>
          <cell r="F46">
            <v>537.26953125</v>
          </cell>
          <cell r="G46">
            <v>537.26953125</v>
          </cell>
        </row>
        <row r="47">
          <cell r="A47">
            <v>537.26953125</v>
          </cell>
          <cell r="B47">
            <v>537.26953125</v>
          </cell>
          <cell r="D47">
            <v>537.26953125</v>
          </cell>
          <cell r="E47">
            <v>537.26953125</v>
          </cell>
          <cell r="F47">
            <v>537.26953125</v>
          </cell>
          <cell r="G47">
            <v>537.26953125</v>
          </cell>
        </row>
        <row r="48">
          <cell r="A48">
            <v>537.26953125</v>
          </cell>
          <cell r="B48">
            <v>537.26953125</v>
          </cell>
          <cell r="D48">
            <v>537.26953125</v>
          </cell>
          <cell r="E48">
            <v>537.26953125</v>
          </cell>
          <cell r="F48">
            <v>537.26953125</v>
          </cell>
          <cell r="G48">
            <v>537.26953125</v>
          </cell>
        </row>
        <row r="49">
          <cell r="A49">
            <v>537.26953125</v>
          </cell>
          <cell r="B49">
            <v>537.26953125</v>
          </cell>
          <cell r="D49">
            <v>537.26953125</v>
          </cell>
          <cell r="E49">
            <v>537.26953125</v>
          </cell>
          <cell r="F49">
            <v>537.26953125</v>
          </cell>
          <cell r="G49">
            <v>537.26953125</v>
          </cell>
        </row>
        <row r="50">
          <cell r="A50">
            <v>537.26953125</v>
          </cell>
          <cell r="B50">
            <v>537.26953125</v>
          </cell>
          <cell r="D50">
            <v>537.26953125</v>
          </cell>
          <cell r="E50">
            <v>537.26953125</v>
          </cell>
          <cell r="F50">
            <v>537.26953125</v>
          </cell>
          <cell r="G50">
            <v>537.26953125</v>
          </cell>
        </row>
        <row r="51">
          <cell r="A51">
            <v>537.26953125</v>
          </cell>
          <cell r="B51">
            <v>537.26953125</v>
          </cell>
          <cell r="D51">
            <v>537.26953125</v>
          </cell>
          <cell r="E51">
            <v>537.26953125</v>
          </cell>
          <cell r="F51">
            <v>537.26953125</v>
          </cell>
          <cell r="G51">
            <v>537.26953125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수량산출표"/>
      <sheetName val="1"/>
      <sheetName val="골막이(야매)"/>
      <sheetName val="고흥가화(총괄)"/>
      <sheetName val="대치판정"/>
      <sheetName val="세월교산출기초"/>
      <sheetName val="Sheet1"/>
      <sheetName val="바닥막이1.5"/>
      <sheetName val="계약서"/>
      <sheetName val="수량집계"/>
      <sheetName val="Sheet3"/>
      <sheetName val="00000000"/>
      <sheetName val="VXXXXXXX"/>
      <sheetName val="일위대가모듈"/>
      <sheetName val="설계설명서"/>
      <sheetName val="낙찰표"/>
      <sheetName val="각형맨홀"/>
      <sheetName val="자재단가"/>
      <sheetName val="흄관기초"/>
      <sheetName val="날개벽수량표"/>
      <sheetName val="설계요소"/>
      <sheetName val="부대단위수량"/>
      <sheetName val="5흙막이"/>
      <sheetName val="A-4"/>
      <sheetName val="포장공수량집계표"/>
      <sheetName val="기계경비"/>
      <sheetName val="공사설명서"/>
      <sheetName val="T13(P68~72,78)"/>
      <sheetName val="토사(PE)"/>
      <sheetName val="DATA"/>
      <sheetName val="구조물철거타공정이월"/>
      <sheetName val="편입토지조서"/>
      <sheetName val="7급줄떼"/>
      <sheetName val="부경대총괄내역서"/>
      <sheetName val="집계표"/>
      <sheetName val="수문일1"/>
      <sheetName val="위치조서"/>
      <sheetName val="신우"/>
      <sheetName val="총괄내역"/>
      <sheetName val="단재적표"/>
      <sheetName val="부대공Ⅱ"/>
      <sheetName val="실행철강하도"/>
      <sheetName val="우수공,맨홀,집수정"/>
      <sheetName val="unitpric"/>
      <sheetName val="내역서"/>
      <sheetName val="배수공"/>
      <sheetName val="암거"/>
      <sheetName val="포장공"/>
      <sheetName val="날개벽"/>
      <sheetName val="96보완계획7.12"/>
      <sheetName val="별표집계"/>
      <sheetName val="수량산출서"/>
      <sheetName val="댐수량산출"/>
      <sheetName val="콘크리트댐수량산출"/>
      <sheetName val=""/>
      <sheetName val="인건-측정"/>
      <sheetName val="총괄내역서"/>
      <sheetName val="접속도로"/>
      <sheetName val="횡배수관토공수량"/>
      <sheetName val="입찰안"/>
      <sheetName val="내역"/>
      <sheetName val="일위대가목록"/>
      <sheetName val="지급자재"/>
      <sheetName val="단면"/>
      <sheetName val="총괄"/>
      <sheetName val="노임자재"/>
      <sheetName val="98수문일위"/>
      <sheetName val="주차구획선수량"/>
      <sheetName val="ABUT수량-A1"/>
      <sheetName val="DATE"/>
      <sheetName val="노무비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초자료"/>
      <sheetName val="간지"/>
      <sheetName val="속지"/>
      <sheetName val="표지설계서"/>
      <sheetName val="목차"/>
      <sheetName val="설계사진"/>
      <sheetName val="설계설명서"/>
      <sheetName val="예정공정표"/>
      <sheetName val="공정별 소요인원"/>
      <sheetName val="시방서"/>
      <sheetName val="필지별조서"/>
      <sheetName val="표준지좌표"/>
      <sheetName val="공사원가계산서"/>
      <sheetName val="총괄내역서"/>
      <sheetName val="내역서"/>
      <sheetName val="뿌리굴취"/>
      <sheetName val="살포"/>
      <sheetName val="덩굴걷기"/>
      <sheetName val="1-1"/>
      <sheetName val="1111"/>
      <sheetName val="1-2"/>
      <sheetName val="1-3(약제)"/>
      <sheetName val="2-1"/>
      <sheetName val="2-2"/>
      <sheetName val="2-3"/>
      <sheetName val="2-4"/>
      <sheetName val="2-5"/>
      <sheetName val="4-1"/>
      <sheetName val="4-2"/>
      <sheetName val="5-1"/>
      <sheetName val="6-1"/>
      <sheetName val="6-2"/>
      <sheetName val="소1-1"/>
      <sheetName val="소5"/>
      <sheetName val="소6"/>
      <sheetName val="소7"/>
      <sheetName val="111111"/>
      <sheetName val="소1-2"/>
      <sheetName val="소1-3"/>
      <sheetName val="소2-2"/>
      <sheetName val="소2-3"/>
      <sheetName val="소2-4"/>
      <sheetName val="소2-5"/>
      <sheetName val="소4-1"/>
      <sheetName val="소4-2"/>
      <sheetName val="소5-1"/>
      <sheetName val="소6-1"/>
      <sheetName val="소6-2"/>
      <sheetName val="입력1-1"/>
      <sheetName val="본수1-1"/>
      <sheetName val="야장1-1"/>
      <sheetName val="노임단가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7">
          <cell r="I7">
            <v>172068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7">
          <cell r="M27">
            <v>0</v>
          </cell>
        </row>
      </sheetData>
      <sheetData sheetId="26">
        <row r="27">
          <cell r="M27">
            <v>0</v>
          </cell>
        </row>
      </sheetData>
      <sheetData sheetId="27">
        <row r="27">
          <cell r="M27">
            <v>0</v>
          </cell>
        </row>
      </sheetData>
      <sheetData sheetId="28">
        <row r="27">
          <cell r="M27">
            <v>0</v>
          </cell>
        </row>
      </sheetData>
      <sheetData sheetId="29">
        <row r="27">
          <cell r="M27">
            <v>0</v>
          </cell>
        </row>
      </sheetData>
      <sheetData sheetId="30">
        <row r="27">
          <cell r="M27">
            <v>0</v>
          </cell>
        </row>
      </sheetData>
      <sheetData sheetId="31">
        <row r="27">
          <cell r="M27">
            <v>0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"/>
      <sheetName val="단가"/>
      <sheetName val="1"/>
      <sheetName val="비고"/>
      <sheetName val="본수"/>
      <sheetName val="본수 (2)"/>
      <sheetName val="조사야장(뿌리굴취)"/>
      <sheetName val="조사야장(덩굴걷기)"/>
      <sheetName val="시방서(덩굴걷기)"/>
      <sheetName val="단산(덩굴걷기)"/>
      <sheetName val="시방서(약제처리)"/>
      <sheetName val="단산(약제처리)"/>
      <sheetName val="범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6">
          <cell r="K16">
            <v>1056672</v>
          </cell>
        </row>
      </sheetData>
      <sheetData sheetId="10" refreshError="1"/>
      <sheetData sheetId="11" refreshError="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"/>
      <sheetName val="단가"/>
      <sheetName val="1"/>
      <sheetName val="비고"/>
      <sheetName val="본수"/>
      <sheetName val="본수 (2)"/>
      <sheetName val="조사야장(약제살포)"/>
      <sheetName val="시방서(약제살포)"/>
      <sheetName val="단산(약제살포)"/>
      <sheetName val="시방서(약제처리)"/>
      <sheetName val="단산(약제처리)"/>
      <sheetName val="범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6">
          <cell r="K16">
            <v>320203</v>
          </cell>
        </row>
        <row r="17">
          <cell r="K17">
            <v>362665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"/>
      <sheetName val="단가"/>
      <sheetName val="1"/>
      <sheetName val="비고"/>
      <sheetName val="본수"/>
      <sheetName val="본수 (2)"/>
      <sheetName val="조사야장(뿌리굴취)"/>
      <sheetName val="조사야장(덩굴걷기)"/>
      <sheetName val="시방서(덩굴걷기)"/>
      <sheetName val="단산(덩굴걷기)"/>
      <sheetName val="시방서(약제처리)"/>
      <sheetName val="단산(약제처리)"/>
      <sheetName val="범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6">
          <cell r="K16">
            <v>943457</v>
          </cell>
        </row>
      </sheetData>
      <sheetData sheetId="10" refreshError="1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"/>
      <sheetName val="단가"/>
      <sheetName val="1"/>
      <sheetName val="비고"/>
      <sheetName val="본수"/>
      <sheetName val="본수 (2)"/>
      <sheetName val="조사야장(뿌리굴취)"/>
      <sheetName val="조사야장(덩굴걷기)"/>
      <sheetName val="시방서(덩굴걷기)"/>
      <sheetName val="단산(덩굴걷기)"/>
      <sheetName val="시방서(약제처리)"/>
      <sheetName val="단산(약제처리)"/>
      <sheetName val="범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6">
          <cell r="K16">
            <v>1056672</v>
          </cell>
        </row>
      </sheetData>
      <sheetData sheetId="10" refreshError="1"/>
      <sheetData sheetId="11" refreshError="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"/>
      <sheetName val="단가"/>
      <sheetName val="1"/>
      <sheetName val="비고"/>
      <sheetName val="본수"/>
      <sheetName val="본수 (2)"/>
      <sheetName val="조사야장(뿌리굴취)"/>
      <sheetName val="조사야장(덩굴걷기)"/>
      <sheetName val="시방서(덩굴걷기)"/>
      <sheetName val="단산(덩굴걷기)"/>
      <sheetName val="시방서(약제처리)"/>
      <sheetName val="단산(약제처리)"/>
      <sheetName val="범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6">
          <cell r="K16">
            <v>943457</v>
          </cell>
        </row>
      </sheetData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"/>
      <sheetName val="단가"/>
      <sheetName val="1"/>
      <sheetName val="비고"/>
      <sheetName val="본수"/>
      <sheetName val="본수 (2)"/>
      <sheetName val="조사야장(뿌리굴취)"/>
      <sheetName val="조사야장(덩굴걷기)"/>
      <sheetName val="시방서(덩굴걷기)"/>
      <sheetName val="단산(덩굴걷기)"/>
      <sheetName val="시방서(약제처리)"/>
      <sheetName val="단산(약제처리)"/>
      <sheetName val="범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6">
          <cell r="K16">
            <v>943457</v>
          </cell>
        </row>
      </sheetData>
      <sheetData sheetId="10" refreshError="1"/>
      <sheetData sheetId="11" refreshError="1"/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1-1"/>
      <sheetName val="단가"/>
      <sheetName val="1"/>
      <sheetName val="비고"/>
      <sheetName val="본수1-1"/>
      <sheetName val="본수 (2)"/>
      <sheetName val="야장1-1"/>
      <sheetName val="시방서(약제처리)"/>
      <sheetName val="단산(약제처리)"/>
      <sheetName val="단산(뿌리굴취)"/>
      <sheetName val="Sheet1"/>
      <sheetName val="입력"/>
      <sheetName val="본수"/>
      <sheetName val="조사야장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>
        <row r="26">
          <cell r="L26">
            <v>609945</v>
          </cell>
        </row>
      </sheetData>
      <sheetData sheetId="9" refreshError="1"/>
      <sheetData sheetId="10" refreshError="1"/>
      <sheetData sheetId="11"/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"/>
      <sheetName val="단가"/>
      <sheetName val="1"/>
      <sheetName val="비고"/>
      <sheetName val="본수"/>
      <sheetName val="본수 (2)"/>
      <sheetName val="조사야장(뿌리굴취)"/>
      <sheetName val="조사야장(덩굴걷기)"/>
      <sheetName val="시방서(덩굴걷기)"/>
      <sheetName val="단산(덩굴걷기)"/>
      <sheetName val="시방서(약제처리)"/>
      <sheetName val="단산(약제처리)"/>
      <sheetName val="범례"/>
    </sheetNames>
    <sheetDataSet>
      <sheetData sheetId="0">
        <row r="2">
          <cell r="G2">
            <v>172068</v>
          </cell>
        </row>
        <row r="3">
          <cell r="G3">
            <v>226122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0F765-ADD7-4A84-9882-A7316398AA6A}">
  <sheetPr>
    <tabColor theme="0"/>
  </sheetPr>
  <dimension ref="A1:E36"/>
  <sheetViews>
    <sheetView topLeftCell="A6" zoomScaleNormal="100" workbookViewId="0">
      <selection activeCell="J41" sqref="J41"/>
    </sheetView>
  </sheetViews>
  <sheetFormatPr defaultRowHeight="13.5"/>
  <cols>
    <col min="1" max="2" width="8.88671875" style="51"/>
    <col min="3" max="3" width="30.21875" style="51" customWidth="1"/>
    <col min="4" max="4" width="20.5546875" style="51" customWidth="1"/>
    <col min="5" max="16384" width="8.88671875" style="51"/>
  </cols>
  <sheetData>
    <row r="1" spans="1:5" ht="28.5" customHeight="1">
      <c r="A1" s="819" t="s">
        <v>39</v>
      </c>
      <c r="B1" s="819"/>
      <c r="C1" s="819"/>
      <c r="D1" s="819"/>
    </row>
    <row r="2" spans="1:5" ht="18.75" customHeight="1">
      <c r="A2" s="819" t="s">
        <v>38</v>
      </c>
      <c r="B2" s="819"/>
      <c r="C2" s="51" t="s">
        <v>1116</v>
      </c>
    </row>
    <row r="3" spans="1:5" ht="18.75" customHeight="1">
      <c r="A3" s="819" t="s">
        <v>40</v>
      </c>
      <c r="B3" s="819"/>
      <c r="C3" s="51" t="s">
        <v>875</v>
      </c>
      <c r="D3" s="51" t="s">
        <v>877</v>
      </c>
    </row>
    <row r="4" spans="1:5" ht="18.75" customHeight="1">
      <c r="A4" s="819" t="s">
        <v>41</v>
      </c>
      <c r="B4" s="819"/>
      <c r="C4" s="51" t="s">
        <v>876</v>
      </c>
    </row>
    <row r="5" spans="1:5" ht="28.5" customHeight="1">
      <c r="A5" s="820" t="s">
        <v>42</v>
      </c>
      <c r="B5" s="820"/>
      <c r="C5" s="820"/>
      <c r="D5" s="820"/>
    </row>
    <row r="6" spans="1:5" ht="18.75" customHeight="1">
      <c r="A6" s="51" t="s">
        <v>43</v>
      </c>
      <c r="B6" s="51" t="s">
        <v>44</v>
      </c>
      <c r="C6" s="51" t="s">
        <v>1115</v>
      </c>
    </row>
    <row r="7" spans="1:5" ht="28.5" customHeight="1">
      <c r="A7" s="820" t="s">
        <v>45</v>
      </c>
      <c r="B7" s="820"/>
      <c r="C7" s="820"/>
      <c r="D7" s="820"/>
    </row>
    <row r="8" spans="1:5" ht="18.75" customHeight="1">
      <c r="A8" s="52" t="s">
        <v>46</v>
      </c>
      <c r="B8" s="52" t="s">
        <v>47</v>
      </c>
      <c r="C8" s="52" t="s">
        <v>48</v>
      </c>
      <c r="D8" s="52"/>
    </row>
    <row r="9" spans="1:5" ht="18.75" customHeight="1">
      <c r="A9" s="819" t="s">
        <v>49</v>
      </c>
      <c r="B9" s="52" t="s">
        <v>50</v>
      </c>
      <c r="C9" s="53">
        <f>노임단가등!B4</f>
        <v>172068</v>
      </c>
    </row>
    <row r="10" spans="1:5" ht="18.75" customHeight="1">
      <c r="A10" s="819"/>
      <c r="B10" s="130" t="s">
        <v>185</v>
      </c>
      <c r="C10" s="53">
        <f>노임단가등!B5</f>
        <v>226122</v>
      </c>
    </row>
    <row r="11" spans="1:5" ht="18.75" customHeight="1">
      <c r="A11" s="819"/>
      <c r="B11" s="62" t="s">
        <v>59</v>
      </c>
      <c r="C11" s="53"/>
    </row>
    <row r="12" spans="1:5" ht="18.75" customHeight="1">
      <c r="A12" s="819" t="s">
        <v>51</v>
      </c>
      <c r="B12" s="522" t="s">
        <v>639</v>
      </c>
      <c r="C12" s="53">
        <v>280000</v>
      </c>
    </row>
    <row r="13" spans="1:5" ht="18.75" customHeight="1">
      <c r="A13" s="819"/>
      <c r="B13" s="522" t="s">
        <v>649</v>
      </c>
      <c r="C13" s="53">
        <v>400000</v>
      </c>
      <c r="E13" s="51" t="s">
        <v>878</v>
      </c>
    </row>
    <row r="14" spans="1:5" ht="18.75" customHeight="1">
      <c r="A14" s="819"/>
      <c r="B14" s="130" t="s">
        <v>52</v>
      </c>
      <c r="C14" s="53">
        <v>1828</v>
      </c>
      <c r="E14" s="51">
        <v>2011.22</v>
      </c>
    </row>
    <row r="15" spans="1:5" ht="18.75" customHeight="1">
      <c r="A15" s="819"/>
      <c r="B15" s="63" t="s">
        <v>61</v>
      </c>
      <c r="C15" s="53"/>
      <c r="E15" s="51">
        <v>2011.75</v>
      </c>
    </row>
    <row r="16" spans="1:5" ht="18.75" customHeight="1">
      <c r="A16" s="819"/>
      <c r="B16" s="52" t="s">
        <v>53</v>
      </c>
      <c r="C16" s="53">
        <v>5194</v>
      </c>
      <c r="E16" s="51">
        <v>2011.33</v>
      </c>
    </row>
    <row r="17" spans="1:5" ht="18.75" customHeight="1">
      <c r="A17" s="819"/>
      <c r="B17" s="51" t="s">
        <v>640</v>
      </c>
      <c r="C17" s="523">
        <v>17600</v>
      </c>
      <c r="E17" s="51">
        <v>2011.06</v>
      </c>
    </row>
    <row r="18" spans="1:5" ht="18.75" customHeight="1">
      <c r="E18" s="51">
        <f>SUM(E14:E17)/4</f>
        <v>2011.3400000000001</v>
      </c>
    </row>
    <row r="19" spans="1:5" ht="18.75" customHeight="1">
      <c r="E19" s="51">
        <f>E18/1.1</f>
        <v>1828.4909090909091</v>
      </c>
    </row>
    <row r="20" spans="1:5" ht="18.75" customHeight="1">
      <c r="A20" s="51" t="s">
        <v>187</v>
      </c>
      <c r="B20" s="51" t="s">
        <v>188</v>
      </c>
      <c r="C20" s="51">
        <v>0</v>
      </c>
    </row>
    <row r="21" spans="1:5" ht="18.75" customHeight="1"/>
    <row r="22" spans="1:5" ht="18.75" customHeight="1"/>
    <row r="23" spans="1:5" ht="18.75" customHeight="1"/>
    <row r="24" spans="1:5" ht="18.75" customHeight="1"/>
    <row r="25" spans="1:5" ht="18.75" customHeight="1"/>
    <row r="26" spans="1:5" ht="18.75" customHeight="1"/>
    <row r="27" spans="1:5" ht="18.75" customHeight="1"/>
    <row r="28" spans="1:5" ht="18.75" customHeight="1"/>
    <row r="29" spans="1:5" ht="18.75" customHeight="1"/>
    <row r="30" spans="1:5" ht="18.75" customHeight="1"/>
    <row r="31" spans="1:5" ht="18.75" customHeight="1"/>
    <row r="32" spans="1:5" ht="18.75" customHeight="1"/>
    <row r="33" ht="18.75" customHeight="1"/>
    <row r="34" ht="18.75" customHeight="1"/>
    <row r="35" ht="18.75" customHeight="1"/>
    <row r="36" ht="18.75" customHeight="1"/>
  </sheetData>
  <mergeCells count="8">
    <mergeCell ref="A12:A17"/>
    <mergeCell ref="A9:A11"/>
    <mergeCell ref="A1:D1"/>
    <mergeCell ref="A2:B2"/>
    <mergeCell ref="A3:B3"/>
    <mergeCell ref="A4:B4"/>
    <mergeCell ref="A5:D5"/>
    <mergeCell ref="A7:D7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BA97A-D49B-4B45-B5D9-0B7D99D70686}">
  <dimension ref="A1:D98"/>
  <sheetViews>
    <sheetView view="pageBreakPreview" topLeftCell="A8" zoomScale="55" zoomScaleNormal="100" zoomScaleSheetLayoutView="55" workbookViewId="0">
      <selection activeCell="J41" sqref="J41"/>
    </sheetView>
  </sheetViews>
  <sheetFormatPr defaultRowHeight="16.5"/>
  <cols>
    <col min="1" max="1" width="37.6640625" style="1" customWidth="1"/>
    <col min="2" max="3" width="6.6640625" style="1" customWidth="1"/>
    <col min="4" max="4" width="54.21875" style="1" customWidth="1"/>
    <col min="5" max="16384" width="8.88671875" style="1"/>
  </cols>
  <sheetData>
    <row r="1" spans="1:4" ht="31.5" customHeight="1"/>
    <row r="2" spans="1:4" ht="49.5" customHeight="1">
      <c r="A2" s="823" t="str">
        <f>기초자료!C2</f>
        <v>2026년 칡덩굴제거사업</v>
      </c>
      <c r="B2" s="824"/>
      <c r="C2" s="824"/>
      <c r="D2" s="824"/>
    </row>
    <row r="3" spans="1:4" ht="61.5" customHeight="1">
      <c r="A3" s="824"/>
      <c r="B3" s="824"/>
      <c r="C3" s="824"/>
      <c r="D3" s="824"/>
    </row>
    <row r="4" spans="1:4" ht="49.5" customHeight="1"/>
    <row r="5" spans="1:4" ht="49.5" customHeight="1">
      <c r="B5" s="37"/>
      <c r="C5" s="821"/>
      <c r="D5" s="821"/>
    </row>
    <row r="6" spans="1:4" ht="49.5" customHeight="1">
      <c r="A6" s="825" t="s">
        <v>868</v>
      </c>
      <c r="B6" s="825"/>
      <c r="C6" s="825"/>
      <c r="D6" s="825"/>
    </row>
    <row r="7" spans="1:4" ht="49.5" customHeight="1">
      <c r="C7" s="59"/>
      <c r="D7" s="60"/>
    </row>
    <row r="8" spans="1:4" ht="49.5" customHeight="1">
      <c r="C8" s="59"/>
      <c r="D8" s="60"/>
    </row>
    <row r="9" spans="1:4" ht="49.5" customHeight="1">
      <c r="A9" s="826" t="s">
        <v>881</v>
      </c>
      <c r="B9" s="826"/>
      <c r="C9" s="826"/>
      <c r="D9" s="826"/>
    </row>
    <row r="10" spans="1:4" ht="57" customHeight="1">
      <c r="A10" s="826"/>
      <c r="B10" s="826"/>
      <c r="C10" s="826"/>
      <c r="D10" s="826"/>
    </row>
    <row r="11" spans="1:4" ht="49.5" customHeight="1"/>
    <row r="12" spans="1:4" ht="49.5" customHeight="1"/>
    <row r="13" spans="1:4" ht="49.5" customHeight="1"/>
    <row r="14" spans="1:4" ht="49.5" customHeight="1">
      <c r="B14" s="37" t="s">
        <v>128</v>
      </c>
      <c r="C14" s="821" t="s">
        <v>129</v>
      </c>
      <c r="D14" s="821"/>
    </row>
    <row r="15" spans="1:4" ht="49.5" customHeight="1"/>
    <row r="16" spans="1:4" ht="49.5" customHeight="1">
      <c r="C16" s="59" t="s">
        <v>130</v>
      </c>
      <c r="D16" s="60" t="s">
        <v>16</v>
      </c>
    </row>
    <row r="17" spans="2:4" ht="49.5" customHeight="1">
      <c r="C17" s="59" t="s">
        <v>131</v>
      </c>
      <c r="D17" s="60" t="s">
        <v>18</v>
      </c>
    </row>
    <row r="18" spans="2:4" ht="49.5" customHeight="1">
      <c r="C18" s="59" t="s">
        <v>132</v>
      </c>
      <c r="D18" s="60" t="s">
        <v>133</v>
      </c>
    </row>
    <row r="19" spans="2:4" ht="57" customHeight="1">
      <c r="C19" s="59"/>
      <c r="D19" s="60"/>
    </row>
    <row r="20" spans="2:4" ht="49.5" customHeight="1"/>
    <row r="21" spans="2:4" ht="49.5" customHeight="1"/>
    <row r="22" spans="2:4" ht="49.5" customHeight="1"/>
    <row r="23" spans="2:4" ht="49.5" customHeight="1"/>
    <row r="24" spans="2:4" ht="49.5" customHeight="1">
      <c r="B24" s="37" t="s">
        <v>134</v>
      </c>
      <c r="C24" s="821" t="s">
        <v>135</v>
      </c>
      <c r="D24" s="821"/>
    </row>
    <row r="25" spans="2:4" ht="49.5" customHeight="1"/>
    <row r="26" spans="2:4" ht="49.5" customHeight="1">
      <c r="C26" s="59" t="s">
        <v>130</v>
      </c>
      <c r="D26" s="60" t="s">
        <v>136</v>
      </c>
    </row>
    <row r="27" spans="2:4" ht="49.5" customHeight="1">
      <c r="C27" s="59" t="s">
        <v>131</v>
      </c>
      <c r="D27" s="60" t="s">
        <v>137</v>
      </c>
    </row>
    <row r="28" spans="2:4" ht="49.5" customHeight="1">
      <c r="C28" s="59" t="s">
        <v>132</v>
      </c>
      <c r="D28" s="60" t="s">
        <v>138</v>
      </c>
    </row>
    <row r="29" spans="2:4" ht="57" customHeight="1">
      <c r="C29" s="38"/>
      <c r="D29" s="39"/>
    </row>
    <row r="30" spans="2:4" ht="49.5" customHeight="1"/>
    <row r="31" spans="2:4" ht="49.5" customHeight="1"/>
    <row r="32" spans="2:4" ht="49.5" customHeight="1"/>
    <row r="33" spans="2:4" ht="49.5" customHeight="1"/>
    <row r="34" spans="2:4" ht="49.5" customHeight="1">
      <c r="B34" s="37" t="s">
        <v>139</v>
      </c>
      <c r="C34" s="821" t="s">
        <v>140</v>
      </c>
      <c r="D34" s="821"/>
    </row>
    <row r="35" spans="2:4" ht="49.5" customHeight="1"/>
    <row r="36" spans="2:4" ht="49.5" customHeight="1">
      <c r="C36" s="59" t="s">
        <v>141</v>
      </c>
      <c r="D36" s="61" t="s">
        <v>489</v>
      </c>
    </row>
    <row r="37" spans="2:4" ht="49.5" customHeight="1">
      <c r="C37" s="59" t="s">
        <v>119</v>
      </c>
      <c r="D37" s="61" t="s">
        <v>490</v>
      </c>
    </row>
    <row r="38" spans="2:4" ht="49.5" customHeight="1">
      <c r="C38" s="40"/>
      <c r="D38" s="39"/>
    </row>
    <row r="39" spans="2:4" ht="57" customHeight="1"/>
    <row r="40" spans="2:4" ht="49.5" customHeight="1"/>
    <row r="41" spans="2:4" ht="49.5" customHeight="1"/>
    <row r="42" spans="2:4" ht="49.5" customHeight="1"/>
    <row r="43" spans="2:4" ht="49.5" customHeight="1">
      <c r="B43" s="37" t="s">
        <v>142</v>
      </c>
      <c r="C43" s="821" t="s">
        <v>143</v>
      </c>
      <c r="D43" s="821"/>
    </row>
    <row r="44" spans="2:4" ht="49.5" customHeight="1"/>
    <row r="45" spans="2:4" ht="49.5" customHeight="1">
      <c r="C45" s="59" t="s">
        <v>141</v>
      </c>
      <c r="D45" s="60" t="s">
        <v>144</v>
      </c>
    </row>
    <row r="46" spans="2:4" ht="49.5" customHeight="1">
      <c r="C46" s="59" t="s">
        <v>145</v>
      </c>
      <c r="D46" s="60" t="s">
        <v>146</v>
      </c>
    </row>
    <row r="47" spans="2:4" ht="49.5" customHeight="1">
      <c r="C47" s="59" t="s">
        <v>147</v>
      </c>
      <c r="D47" s="60" t="s">
        <v>148</v>
      </c>
    </row>
    <row r="48" spans="2:4" ht="57" customHeight="1">
      <c r="C48" s="59"/>
      <c r="D48" s="60"/>
    </row>
    <row r="49" spans="2:4" ht="57" customHeight="1">
      <c r="C49" s="59"/>
      <c r="D49" s="60"/>
    </row>
    <row r="50" spans="2:4" ht="49.5" customHeight="1"/>
    <row r="51" spans="2:4" ht="49.5" customHeight="1"/>
    <row r="52" spans="2:4" ht="49.5" customHeight="1"/>
    <row r="53" spans="2:4" ht="49.5" customHeight="1"/>
    <row r="54" spans="2:4" ht="49.5" customHeight="1">
      <c r="B54" s="37" t="s">
        <v>149</v>
      </c>
      <c r="C54" s="821" t="s">
        <v>150</v>
      </c>
      <c r="D54" s="821"/>
    </row>
    <row r="55" spans="2:4" ht="49.5" customHeight="1"/>
    <row r="56" spans="2:4" ht="49.5" customHeight="1">
      <c r="C56" s="59" t="s">
        <v>151</v>
      </c>
      <c r="D56" s="60" t="s">
        <v>150</v>
      </c>
    </row>
    <row r="57" spans="2:4" ht="49.5" customHeight="1">
      <c r="C57" s="59"/>
      <c r="D57" s="60"/>
    </row>
    <row r="58" spans="2:4" ht="49.5" customHeight="1">
      <c r="C58" s="38"/>
      <c r="D58" s="39"/>
    </row>
    <row r="59" spans="2:4" ht="57" customHeight="1">
      <c r="C59" s="38"/>
      <c r="D59" s="39"/>
    </row>
    <row r="60" spans="2:4" ht="57" hidden="1" customHeight="1"/>
    <row r="61" spans="2:4" ht="57" hidden="1" customHeight="1"/>
    <row r="62" spans="2:4" ht="49.5" hidden="1" customHeight="1"/>
    <row r="63" spans="2:4" ht="49.5" hidden="1" customHeight="1"/>
    <row r="64" spans="2:4" ht="49.5" hidden="1" customHeight="1">
      <c r="B64" s="37" t="s">
        <v>152</v>
      </c>
      <c r="C64" s="821" t="s">
        <v>153</v>
      </c>
      <c r="D64" s="821"/>
    </row>
    <row r="65" spans="2:4" ht="49.5" hidden="1" customHeight="1">
      <c r="C65" s="821" t="s">
        <v>154</v>
      </c>
      <c r="D65" s="821"/>
    </row>
    <row r="66" spans="2:4" ht="49.5" hidden="1" customHeight="1">
      <c r="C66" s="38"/>
      <c r="D66" s="39"/>
    </row>
    <row r="67" spans="2:4" ht="49.5" hidden="1" customHeight="1"/>
    <row r="68" spans="2:4" ht="57" hidden="1" customHeight="1"/>
    <row r="69" spans="2:4" ht="49.5" hidden="1" customHeight="1"/>
    <row r="70" spans="2:4" ht="49.5" hidden="1" customHeight="1"/>
    <row r="71" spans="2:4" ht="49.5" hidden="1" customHeight="1"/>
    <row r="72" spans="2:4" ht="49.5" hidden="1" customHeight="1"/>
    <row r="73" spans="2:4" ht="49.5" hidden="1" customHeight="1">
      <c r="B73" s="37" t="s">
        <v>155</v>
      </c>
      <c r="C73" s="821" t="s">
        <v>156</v>
      </c>
      <c r="D73" s="821"/>
    </row>
    <row r="74" spans="2:4" ht="49.5" hidden="1" customHeight="1"/>
    <row r="75" spans="2:4" ht="49.5" hidden="1" customHeight="1">
      <c r="C75" s="59" t="s">
        <v>157</v>
      </c>
      <c r="D75" s="60" t="s">
        <v>158</v>
      </c>
    </row>
    <row r="76" spans="2:4" ht="49.5" hidden="1" customHeight="1">
      <c r="C76" s="59" t="s">
        <v>159</v>
      </c>
      <c r="D76" s="60" t="s">
        <v>160</v>
      </c>
    </row>
    <row r="77" spans="2:4" ht="49.5" hidden="1" customHeight="1">
      <c r="C77" s="59" t="s">
        <v>161</v>
      </c>
      <c r="D77" s="60" t="s">
        <v>162</v>
      </c>
    </row>
    <row r="78" spans="2:4" ht="57" hidden="1" customHeight="1"/>
    <row r="79" spans="2:4" ht="49.5" customHeight="1"/>
    <row r="80" spans="2:4" ht="49.5" customHeight="1"/>
    <row r="81" spans="2:4" ht="49.5" customHeight="1"/>
    <row r="82" spans="2:4" ht="49.5" customHeight="1"/>
    <row r="83" spans="2:4" ht="49.5" customHeight="1">
      <c r="B83" s="37" t="s">
        <v>152</v>
      </c>
      <c r="C83" s="821" t="s">
        <v>163</v>
      </c>
      <c r="D83" s="821"/>
    </row>
    <row r="84" spans="2:4" ht="49.5" customHeight="1">
      <c r="C84" s="128"/>
      <c r="D84" s="129" t="s">
        <v>164</v>
      </c>
    </row>
    <row r="85" spans="2:4" ht="49.5" customHeight="1">
      <c r="C85" s="38"/>
      <c r="D85" s="39"/>
    </row>
    <row r="86" spans="2:4" ht="49.5" customHeight="1">
      <c r="C86" s="38"/>
      <c r="D86" s="39"/>
    </row>
    <row r="87" spans="2:4" ht="49.5" customHeight="1"/>
    <row r="88" spans="2:4" ht="57" customHeight="1"/>
    <row r="89" spans="2:4" ht="49.5" customHeight="1"/>
    <row r="90" spans="2:4" ht="49.5" customHeight="1"/>
    <row r="91" spans="2:4" ht="49.5" customHeight="1"/>
    <row r="92" spans="2:4" ht="49.5" customHeight="1"/>
    <row r="93" spans="2:4" ht="49.5" customHeight="1">
      <c r="B93" s="37"/>
      <c r="C93" s="822" t="s">
        <v>491</v>
      </c>
      <c r="D93" s="822"/>
    </row>
    <row r="94" spans="2:4" ht="49.5" customHeight="1">
      <c r="C94" s="822"/>
      <c r="D94" s="822"/>
    </row>
    <row r="95" spans="2:4" ht="49.5" customHeight="1">
      <c r="C95" s="38"/>
      <c r="D95" s="39"/>
    </row>
    <row r="96" spans="2:4" ht="49.5" customHeight="1">
      <c r="C96" s="38"/>
      <c r="D96" s="39"/>
    </row>
    <row r="97" ht="49.5" customHeight="1"/>
    <row r="98" ht="57" customHeight="1"/>
  </sheetData>
  <mergeCells count="14">
    <mergeCell ref="A2:D3"/>
    <mergeCell ref="A6:D6"/>
    <mergeCell ref="A9:D10"/>
    <mergeCell ref="C14:D14"/>
    <mergeCell ref="C24:D24"/>
    <mergeCell ref="C5:D5"/>
    <mergeCell ref="C64:D64"/>
    <mergeCell ref="C34:D34"/>
    <mergeCell ref="C43:D43"/>
    <mergeCell ref="C93:D94"/>
    <mergeCell ref="C54:D54"/>
    <mergeCell ref="C65:D65"/>
    <mergeCell ref="C73:D73"/>
    <mergeCell ref="C83:D83"/>
  </mergeCells>
  <phoneticPr fontId="5" type="noConversion"/>
  <printOptions horizontalCentered="1"/>
  <pageMargins left="0.98425196850393704" right="0.59055118110236227" top="0.59055118110236227" bottom="0.59055118110236227" header="0.39370078740157483" footer="0.3937007874015748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7F428-BE13-4655-B71A-D2CD3FF6F78A}">
  <dimension ref="B1:D130"/>
  <sheetViews>
    <sheetView view="pageBreakPreview" topLeftCell="A93" zoomScaleNormal="100" zoomScaleSheetLayoutView="100" workbookViewId="0">
      <selection activeCell="M6" sqref="M6"/>
    </sheetView>
  </sheetViews>
  <sheetFormatPr defaultRowHeight="16.5"/>
  <cols>
    <col min="1" max="1" width="37.6640625" style="1" customWidth="1"/>
    <col min="2" max="3" width="6.6640625" style="1" customWidth="1"/>
    <col min="4" max="4" width="54.21875" style="1" customWidth="1"/>
    <col min="5" max="16384" width="8.88671875" style="1"/>
  </cols>
  <sheetData>
    <row r="1" spans="2:4" ht="49.5" hidden="1" customHeight="1"/>
    <row r="2" spans="2:4" ht="49.5" hidden="1" customHeight="1"/>
    <row r="3" spans="2:4" ht="49.5" hidden="1" customHeight="1"/>
    <row r="4" spans="2:4" ht="49.5" hidden="1" customHeight="1"/>
    <row r="5" spans="2:4" ht="49.5" hidden="1" customHeight="1">
      <c r="B5" s="58" t="s">
        <v>15</v>
      </c>
      <c r="C5" s="827" t="s">
        <v>37</v>
      </c>
      <c r="D5" s="827"/>
    </row>
    <row r="6" spans="2:4" ht="49.5" hidden="1" customHeight="1"/>
    <row r="7" spans="2:4" ht="49.5" hidden="1" customHeight="1">
      <c r="C7" s="38"/>
      <c r="D7" s="39"/>
    </row>
    <row r="8" spans="2:4" ht="49.5" hidden="1" customHeight="1">
      <c r="C8" s="38"/>
      <c r="D8" s="39"/>
    </row>
    <row r="9" spans="2:4" ht="49.5" hidden="1" customHeight="1">
      <c r="C9" s="38"/>
      <c r="D9" s="39"/>
    </row>
    <row r="10" spans="2:4" ht="57" hidden="1" customHeight="1">
      <c r="C10" s="38"/>
      <c r="D10" s="39"/>
    </row>
    <row r="11" spans="2:4" ht="49.5" customHeight="1"/>
    <row r="12" spans="2:4" ht="49.5" customHeight="1"/>
    <row r="13" spans="2:4" ht="49.5" customHeight="1"/>
    <row r="14" spans="2:4" ht="49.5" customHeight="1"/>
    <row r="15" spans="2:4" ht="49.5" customHeight="1">
      <c r="B15" s="58" t="s">
        <v>119</v>
      </c>
      <c r="C15" s="827" t="s">
        <v>16</v>
      </c>
      <c r="D15" s="827"/>
    </row>
    <row r="16" spans="2:4" ht="49.5" customHeight="1"/>
    <row r="17" spans="2:4" ht="49.5" customHeight="1">
      <c r="C17" s="38"/>
      <c r="D17" s="39"/>
    </row>
    <row r="18" spans="2:4" ht="49.5" customHeight="1">
      <c r="C18" s="38"/>
      <c r="D18" s="39"/>
    </row>
    <row r="19" spans="2:4" ht="49.5" customHeight="1">
      <c r="C19" s="38"/>
      <c r="D19" s="39"/>
    </row>
    <row r="20" spans="2:4" ht="57" customHeight="1">
      <c r="C20" s="38"/>
      <c r="D20" s="39"/>
    </row>
    <row r="21" spans="2:4" ht="49.5" customHeight="1"/>
    <row r="22" spans="2:4" ht="49.5" customHeight="1"/>
    <row r="23" spans="2:4" ht="49.5" customHeight="1"/>
    <row r="24" spans="2:4" ht="49.5" customHeight="1"/>
    <row r="25" spans="2:4" ht="49.5" customHeight="1">
      <c r="B25" s="58" t="s">
        <v>17</v>
      </c>
      <c r="C25" s="827" t="s">
        <v>18</v>
      </c>
      <c r="D25" s="827"/>
    </row>
    <row r="26" spans="2:4" ht="49.5" customHeight="1"/>
    <row r="27" spans="2:4" ht="49.5" customHeight="1">
      <c r="C27" s="38"/>
      <c r="D27" s="39"/>
    </row>
    <row r="28" spans="2:4" ht="49.5" customHeight="1">
      <c r="C28" s="38"/>
      <c r="D28" s="39"/>
    </row>
    <row r="29" spans="2:4" ht="49.5" customHeight="1">
      <c r="C29" s="38"/>
      <c r="D29" s="39"/>
    </row>
    <row r="30" spans="2:4" ht="57" customHeight="1">
      <c r="C30" s="38"/>
      <c r="D30" s="39"/>
    </row>
    <row r="31" spans="2:4" ht="49.5" customHeight="1"/>
    <row r="32" spans="2:4" ht="49.5" customHeight="1"/>
    <row r="33" spans="2:4" ht="49.5" customHeight="1"/>
    <row r="34" spans="2:4" ht="49.5" customHeight="1"/>
    <row r="35" spans="2:4" ht="49.5" customHeight="1">
      <c r="B35" s="58" t="s">
        <v>120</v>
      </c>
      <c r="C35" s="827" t="s">
        <v>121</v>
      </c>
      <c r="D35" s="827"/>
    </row>
    <row r="36" spans="2:4" ht="49.5" customHeight="1"/>
    <row r="37" spans="2:4" ht="49.5" customHeight="1">
      <c r="C37" s="38"/>
      <c r="D37" s="39"/>
    </row>
    <row r="38" spans="2:4" ht="49.5" customHeight="1">
      <c r="C38" s="38"/>
      <c r="D38" s="39"/>
    </row>
    <row r="39" spans="2:4" ht="49.5" customHeight="1">
      <c r="C39" s="38"/>
      <c r="D39" s="39"/>
    </row>
    <row r="40" spans="2:4" ht="57" customHeight="1">
      <c r="C40" s="38"/>
      <c r="D40" s="39"/>
    </row>
    <row r="41" spans="2:4" ht="49.5" hidden="1" customHeight="1"/>
    <row r="42" spans="2:4" ht="49.5" hidden="1" customHeight="1"/>
    <row r="43" spans="2:4" ht="49.5" hidden="1" customHeight="1"/>
    <row r="44" spans="2:4" ht="49.5" hidden="1" customHeight="1"/>
    <row r="45" spans="2:4" ht="49.5" hidden="1" customHeight="1">
      <c r="B45" s="58" t="s">
        <v>15</v>
      </c>
      <c r="C45" s="827" t="s">
        <v>122</v>
      </c>
      <c r="D45" s="827"/>
    </row>
    <row r="46" spans="2:4" ht="49.5" hidden="1" customHeight="1"/>
    <row r="47" spans="2:4" ht="49.5" hidden="1" customHeight="1">
      <c r="C47" s="38"/>
      <c r="D47" s="39"/>
    </row>
    <row r="48" spans="2:4" ht="49.5" hidden="1" customHeight="1">
      <c r="C48" s="38"/>
      <c r="D48" s="39"/>
    </row>
    <row r="49" spans="2:4" ht="49.5" hidden="1" customHeight="1">
      <c r="C49" s="38"/>
      <c r="D49" s="39"/>
    </row>
    <row r="50" spans="2:4" ht="57" hidden="1" customHeight="1">
      <c r="C50" s="38"/>
      <c r="D50" s="39"/>
    </row>
    <row r="51" spans="2:4" ht="49.5" hidden="1" customHeight="1"/>
    <row r="52" spans="2:4" ht="49.5" hidden="1" customHeight="1"/>
    <row r="53" spans="2:4" ht="49.5" hidden="1" customHeight="1"/>
    <row r="54" spans="2:4" ht="49.5" hidden="1" customHeight="1"/>
    <row r="55" spans="2:4" ht="49.5" hidden="1" customHeight="1">
      <c r="B55" s="58" t="s">
        <v>119</v>
      </c>
      <c r="C55" s="827" t="s">
        <v>123</v>
      </c>
      <c r="D55" s="827"/>
    </row>
    <row r="56" spans="2:4" ht="49.5" hidden="1" customHeight="1"/>
    <row r="57" spans="2:4" ht="49.5" hidden="1" customHeight="1">
      <c r="C57" s="38"/>
      <c r="D57" s="39"/>
    </row>
    <row r="58" spans="2:4" ht="49.5" hidden="1" customHeight="1">
      <c r="C58" s="38"/>
      <c r="D58" s="39"/>
    </row>
    <row r="59" spans="2:4" ht="49.5" hidden="1" customHeight="1">
      <c r="C59" s="38"/>
      <c r="D59" s="39"/>
    </row>
    <row r="60" spans="2:4" ht="57" hidden="1" customHeight="1">
      <c r="C60" s="38"/>
      <c r="D60" s="39"/>
    </row>
    <row r="61" spans="2:4" ht="49.5" hidden="1" customHeight="1"/>
    <row r="62" spans="2:4" ht="49.5" hidden="1" customHeight="1"/>
    <row r="63" spans="2:4" ht="49.5" hidden="1" customHeight="1"/>
    <row r="64" spans="2:4" ht="49.5" hidden="1" customHeight="1"/>
    <row r="65" spans="2:4" ht="49.5" hidden="1" customHeight="1">
      <c r="B65" s="58" t="s">
        <v>17</v>
      </c>
      <c r="C65" s="827" t="s">
        <v>124</v>
      </c>
      <c r="D65" s="827"/>
    </row>
    <row r="66" spans="2:4" ht="49.5" hidden="1" customHeight="1"/>
    <row r="67" spans="2:4" ht="49.5" hidden="1" customHeight="1">
      <c r="C67" s="38"/>
      <c r="D67" s="39"/>
    </row>
    <row r="68" spans="2:4" ht="49.5" hidden="1" customHeight="1">
      <c r="C68" s="38"/>
      <c r="D68" s="39"/>
    </row>
    <row r="69" spans="2:4" ht="49.5" hidden="1" customHeight="1">
      <c r="C69" s="38"/>
      <c r="D69" s="39"/>
    </row>
    <row r="70" spans="2:4" ht="57" hidden="1" customHeight="1">
      <c r="C70" s="38"/>
      <c r="D70" s="39"/>
    </row>
    <row r="71" spans="2:4" ht="49.5" customHeight="1"/>
    <row r="72" spans="2:4" ht="49.5" customHeight="1"/>
    <row r="73" spans="2:4" ht="49.5" customHeight="1"/>
    <row r="74" spans="2:4" ht="49.5" customHeight="1"/>
    <row r="75" spans="2:4" ht="49.5" customHeight="1">
      <c r="B75" s="58" t="s">
        <v>15</v>
      </c>
      <c r="C75" s="829" t="s">
        <v>492</v>
      </c>
      <c r="D75" s="829"/>
    </row>
    <row r="76" spans="2:4" ht="49.5" customHeight="1">
      <c r="C76" s="828"/>
      <c r="D76" s="828"/>
    </row>
    <row r="77" spans="2:4" ht="49.5" customHeight="1">
      <c r="C77" s="38"/>
      <c r="D77" s="39"/>
    </row>
    <row r="78" spans="2:4" ht="49.5" customHeight="1">
      <c r="C78" s="38"/>
      <c r="D78" s="39"/>
    </row>
    <row r="79" spans="2:4" ht="49.5" customHeight="1">
      <c r="C79" s="38"/>
      <c r="D79" s="39"/>
    </row>
    <row r="80" spans="2:4" ht="57" customHeight="1"/>
    <row r="81" spans="2:4" ht="49.5" customHeight="1"/>
    <row r="82" spans="2:4" ht="49.5" customHeight="1"/>
    <row r="83" spans="2:4" ht="49.5" customHeight="1"/>
    <row r="84" spans="2:4" ht="49.5" customHeight="1"/>
    <row r="85" spans="2:4" ht="49.5" customHeight="1">
      <c r="B85" s="58" t="s">
        <v>119</v>
      </c>
      <c r="C85" s="829" t="s">
        <v>493</v>
      </c>
      <c r="D85" s="829"/>
    </row>
    <row r="86" spans="2:4" ht="49.5" customHeight="1">
      <c r="C86" s="828"/>
      <c r="D86" s="828"/>
    </row>
    <row r="87" spans="2:4" ht="49.5" customHeight="1">
      <c r="C87" s="38"/>
      <c r="D87" s="39"/>
    </row>
    <row r="88" spans="2:4" ht="49.5" customHeight="1">
      <c r="C88" s="38"/>
      <c r="D88" s="39"/>
    </row>
    <row r="89" spans="2:4" ht="49.5" customHeight="1">
      <c r="C89" s="38"/>
      <c r="D89" s="39"/>
    </row>
    <row r="90" spans="2:4" ht="57" customHeight="1"/>
    <row r="91" spans="2:4" ht="49.5" customHeight="1"/>
    <row r="92" spans="2:4" ht="49.5" customHeight="1"/>
    <row r="93" spans="2:4" ht="49.5" customHeight="1"/>
    <row r="94" spans="2:4" ht="49.5" customHeight="1"/>
    <row r="95" spans="2:4" ht="49.5" customHeight="1">
      <c r="B95" s="58" t="s">
        <v>15</v>
      </c>
      <c r="C95" s="827" t="s">
        <v>125</v>
      </c>
      <c r="D95" s="827"/>
    </row>
    <row r="96" spans="2:4" ht="49.5" customHeight="1"/>
    <row r="97" spans="2:4" ht="49.5" customHeight="1">
      <c r="C97" s="38"/>
      <c r="D97" s="39"/>
    </row>
    <row r="98" spans="2:4" ht="49.5" customHeight="1">
      <c r="C98" s="38"/>
      <c r="D98" s="39"/>
    </row>
    <row r="99" spans="2:4" ht="49.5" customHeight="1">
      <c r="C99" s="38"/>
      <c r="D99" s="39"/>
    </row>
    <row r="100" spans="2:4" ht="57" customHeight="1"/>
    <row r="101" spans="2:4" ht="49.5" customHeight="1"/>
    <row r="102" spans="2:4" ht="49.5" customHeight="1"/>
    <row r="103" spans="2:4" ht="49.5" customHeight="1"/>
    <row r="104" spans="2:4" ht="49.5" customHeight="1"/>
    <row r="105" spans="2:4" ht="49.5" customHeight="1">
      <c r="B105" s="58" t="s">
        <v>119</v>
      </c>
      <c r="C105" s="827" t="s">
        <v>126</v>
      </c>
      <c r="D105" s="827"/>
    </row>
    <row r="106" spans="2:4" ht="49.5" customHeight="1"/>
    <row r="107" spans="2:4" ht="49.5" customHeight="1">
      <c r="C107" s="38"/>
      <c r="D107" s="39"/>
    </row>
    <row r="108" spans="2:4" ht="49.5" customHeight="1">
      <c r="C108" s="38"/>
      <c r="D108" s="39"/>
    </row>
    <row r="109" spans="2:4" ht="49.5" customHeight="1">
      <c r="C109" s="38"/>
      <c r="D109" s="39"/>
    </row>
    <row r="110" spans="2:4" ht="57" customHeight="1"/>
    <row r="111" spans="2:4" ht="49.5" customHeight="1"/>
    <row r="112" spans="2:4" ht="49.5" customHeight="1"/>
    <row r="113" spans="2:4" ht="49.5" customHeight="1"/>
    <row r="114" spans="2:4" ht="49.5" customHeight="1"/>
    <row r="115" spans="2:4" ht="49.5" customHeight="1">
      <c r="B115" s="58" t="s">
        <v>17</v>
      </c>
      <c r="C115" s="827" t="s">
        <v>58</v>
      </c>
      <c r="D115" s="827"/>
    </row>
    <row r="116" spans="2:4" ht="49.5" customHeight="1"/>
    <row r="117" spans="2:4" ht="49.5" customHeight="1">
      <c r="C117" s="38"/>
      <c r="D117" s="39"/>
    </row>
    <row r="118" spans="2:4" ht="49.5" customHeight="1">
      <c r="C118" s="38"/>
      <c r="D118" s="39"/>
    </row>
    <row r="119" spans="2:4" ht="49.5" customHeight="1">
      <c r="C119" s="38"/>
      <c r="D119" s="39"/>
    </row>
    <row r="120" spans="2:4" ht="57" customHeight="1"/>
    <row r="121" spans="2:4" ht="49.5" customHeight="1"/>
    <row r="122" spans="2:4" ht="49.5" customHeight="1"/>
    <row r="123" spans="2:4" ht="49.5" customHeight="1"/>
    <row r="124" spans="2:4" ht="49.5" customHeight="1"/>
    <row r="125" spans="2:4" ht="49.5" customHeight="1">
      <c r="B125" s="58" t="s">
        <v>15</v>
      </c>
      <c r="C125" s="827" t="s">
        <v>127</v>
      </c>
      <c r="D125" s="827"/>
    </row>
    <row r="126" spans="2:4" ht="49.5" customHeight="1"/>
    <row r="127" spans="2:4" ht="49.5" customHeight="1">
      <c r="C127" s="38"/>
      <c r="D127" s="39"/>
    </row>
    <row r="128" spans="2:4" ht="49.5" customHeight="1">
      <c r="C128" s="38"/>
      <c r="D128" s="39"/>
    </row>
    <row r="129" spans="3:4" ht="49.5" customHeight="1">
      <c r="C129" s="38"/>
      <c r="D129" s="39"/>
    </row>
    <row r="130" spans="3:4" ht="57" customHeight="1">
      <c r="C130" s="38"/>
      <c r="D130" s="39"/>
    </row>
  </sheetData>
  <mergeCells count="15">
    <mergeCell ref="C65:D65"/>
    <mergeCell ref="C75:D75"/>
    <mergeCell ref="C85:D85"/>
    <mergeCell ref="C86:D86"/>
    <mergeCell ref="C5:D5"/>
    <mergeCell ref="C15:D15"/>
    <mergeCell ref="C25:D25"/>
    <mergeCell ref="C35:D35"/>
    <mergeCell ref="C45:D45"/>
    <mergeCell ref="C55:D55"/>
    <mergeCell ref="C125:D125"/>
    <mergeCell ref="C76:D76"/>
    <mergeCell ref="C95:D95"/>
    <mergeCell ref="C105:D105"/>
    <mergeCell ref="C115:D115"/>
  </mergeCells>
  <phoneticPr fontId="5" type="noConversion"/>
  <printOptions horizontalCentered="1"/>
  <pageMargins left="0.98425196850393704" right="0.59055118110236227" top="0.59055118110236227" bottom="0.59055118110236227" header="0.39370078740157483" footer="0.3937007874015748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0C0FB-0573-43B0-AFE3-A30F5A1D7858}">
  <dimension ref="A1:M22"/>
  <sheetViews>
    <sheetView view="pageBreakPreview" zoomScaleNormal="100" zoomScaleSheetLayoutView="100" workbookViewId="0">
      <selection activeCell="J41" sqref="J41"/>
    </sheetView>
  </sheetViews>
  <sheetFormatPr defaultRowHeight="16.5"/>
  <cols>
    <col min="1" max="1" width="14.5546875" style="1" customWidth="1"/>
    <col min="2" max="2" width="6.77734375" style="1" customWidth="1"/>
    <col min="3" max="3" width="12.21875" style="1" customWidth="1"/>
    <col min="4" max="4" width="6.77734375" style="1" customWidth="1"/>
    <col min="5" max="5" width="12.21875" style="1" customWidth="1"/>
    <col min="6" max="6" width="6.77734375" style="1" customWidth="1"/>
    <col min="7" max="7" width="12.21875" style="1" customWidth="1"/>
    <col min="8" max="8" width="6.77734375" style="1" customWidth="1"/>
    <col min="9" max="9" width="12.21875" style="1" customWidth="1"/>
    <col min="10" max="10" width="8.5546875" style="1" customWidth="1"/>
    <col min="11" max="11" width="12.21875" style="1" customWidth="1"/>
    <col min="12" max="12" width="3.109375" style="1" customWidth="1"/>
    <col min="13" max="16384" width="8.88671875" style="1"/>
  </cols>
  <sheetData>
    <row r="1" spans="1:13" ht="27.75" customHeight="1">
      <c r="A1" s="830" t="s">
        <v>869</v>
      </c>
      <c r="B1" s="832" t="s">
        <v>1019</v>
      </c>
      <c r="C1" s="830"/>
      <c r="D1" s="832" t="s">
        <v>1020</v>
      </c>
      <c r="E1" s="832"/>
      <c r="F1" s="832" t="s">
        <v>870</v>
      </c>
      <c r="G1" s="832"/>
      <c r="H1" s="832" t="s">
        <v>1021</v>
      </c>
      <c r="I1" s="832"/>
      <c r="J1" s="832" t="s">
        <v>1022</v>
      </c>
      <c r="K1" s="846"/>
      <c r="L1" s="847"/>
    </row>
    <row r="2" spans="1:13" ht="27.75" customHeight="1">
      <c r="A2" s="831"/>
      <c r="B2" s="833"/>
      <c r="C2" s="831"/>
      <c r="D2" s="833"/>
      <c r="E2" s="833"/>
      <c r="F2" s="833"/>
      <c r="G2" s="833"/>
      <c r="H2" s="833"/>
      <c r="I2" s="833"/>
      <c r="J2" s="833"/>
      <c r="K2" s="848"/>
      <c r="L2" s="849"/>
    </row>
    <row r="3" spans="1:13" ht="20.100000000000001" customHeight="1">
      <c r="A3" s="26"/>
      <c r="B3" s="27"/>
      <c r="C3" s="27"/>
      <c r="D3" s="27"/>
      <c r="E3" s="27"/>
      <c r="F3" s="27"/>
      <c r="G3" s="27"/>
      <c r="H3" s="27"/>
      <c r="I3" s="27"/>
      <c r="J3" s="27"/>
      <c r="K3" s="27"/>
      <c r="L3" s="28"/>
    </row>
    <row r="4" spans="1:13" ht="45" customHeight="1">
      <c r="A4" s="843" t="str">
        <f>+기초자료!C2</f>
        <v>2026년 칡덩굴제거사업</v>
      </c>
      <c r="B4" s="844"/>
      <c r="C4" s="844"/>
      <c r="D4" s="844"/>
      <c r="E4" s="844"/>
      <c r="F4" s="844"/>
      <c r="G4" s="844"/>
      <c r="H4" s="844"/>
      <c r="I4" s="844"/>
      <c r="J4" s="844"/>
      <c r="K4" s="844"/>
      <c r="L4" s="845"/>
    </row>
    <row r="5" spans="1:13" ht="20.100000000000001" customHeight="1">
      <c r="A5" s="29"/>
      <c r="B5" s="30"/>
      <c r="C5" s="30"/>
      <c r="D5" s="30"/>
      <c r="E5" s="30"/>
      <c r="F5" s="30"/>
      <c r="G5" s="30"/>
      <c r="H5" s="30"/>
      <c r="I5" s="30"/>
      <c r="J5" s="30"/>
      <c r="K5" s="30"/>
      <c r="L5" s="31"/>
    </row>
    <row r="6" spans="1:13" ht="30" customHeight="1">
      <c r="A6" s="32"/>
      <c r="B6" s="764" t="s">
        <v>871</v>
      </c>
      <c r="C6" s="33" t="s">
        <v>11</v>
      </c>
      <c r="D6" s="850" t="str">
        <f>+기초자료!C6</f>
        <v>전남 신안군 장산면 대리 산23임 외 206필지</v>
      </c>
      <c r="E6" s="850"/>
      <c r="F6" s="850"/>
      <c r="G6" s="850"/>
      <c r="H6" s="850"/>
      <c r="I6" s="850"/>
      <c r="J6" s="850"/>
      <c r="K6" s="850"/>
      <c r="L6" s="851"/>
    </row>
    <row r="7" spans="1:13" ht="20.100000000000001" customHeight="1">
      <c r="A7" s="29"/>
      <c r="B7" s="765"/>
      <c r="C7" s="34"/>
      <c r="D7" s="34"/>
      <c r="E7" s="30"/>
      <c r="F7" s="30"/>
      <c r="G7" s="30"/>
      <c r="H7" s="30"/>
      <c r="I7" s="30"/>
      <c r="J7" s="30"/>
      <c r="K7" s="30"/>
      <c r="L7" s="31"/>
    </row>
    <row r="8" spans="1:13" ht="22.5" customHeight="1">
      <c r="A8" s="32"/>
      <c r="B8" s="764" t="s">
        <v>871</v>
      </c>
      <c r="C8" s="33" t="s">
        <v>12</v>
      </c>
      <c r="D8" s="108">
        <f>필지별조서!H281</f>
        <v>39.630000000000003</v>
      </c>
      <c r="E8" s="54" t="s">
        <v>107</v>
      </c>
      <c r="F8" s="834" t="s">
        <v>854</v>
      </c>
      <c r="G8" s="834"/>
      <c r="H8" s="834"/>
      <c r="I8" s="834"/>
      <c r="J8" s="419">
        <f>총괄내역서!C4+총괄내역서!C6+총괄내역서!C7+총괄내역서!C8+총괄내역서!C9</f>
        <v>22.96</v>
      </c>
      <c r="K8" s="54"/>
      <c r="L8" s="55"/>
    </row>
    <row r="9" spans="1:13" ht="22.5" customHeight="1">
      <c r="A9" s="32"/>
      <c r="B9" s="764"/>
      <c r="C9" s="33"/>
      <c r="D9" s="108"/>
      <c r="E9" s="54"/>
      <c r="F9" s="834" t="s">
        <v>861</v>
      </c>
      <c r="G9" s="834"/>
      <c r="H9" s="834"/>
      <c r="I9" s="834"/>
      <c r="J9" s="419">
        <f>총괄내역서!C5</f>
        <v>16.669999999999998</v>
      </c>
      <c r="K9" s="54"/>
      <c r="L9" s="55"/>
    </row>
    <row r="10" spans="1:13" ht="9.75" customHeight="1">
      <c r="A10" s="29"/>
      <c r="B10" s="765"/>
      <c r="C10" s="34"/>
      <c r="D10" s="34"/>
      <c r="E10" s="30"/>
      <c r="F10" s="30"/>
      <c r="G10" s="30"/>
      <c r="H10" s="30"/>
      <c r="I10" s="30"/>
      <c r="J10" s="30"/>
      <c r="K10" s="30"/>
      <c r="L10" s="31"/>
    </row>
    <row r="11" spans="1:13" ht="22.5" customHeight="1">
      <c r="A11" s="290"/>
      <c r="B11" s="764" t="s">
        <v>871</v>
      </c>
      <c r="C11" s="291" t="s">
        <v>209</v>
      </c>
      <c r="D11" s="54" t="str">
        <f>예정공정표!V4</f>
        <v>60일</v>
      </c>
      <c r="E11" s="54" t="s">
        <v>210</v>
      </c>
      <c r="F11" s="213"/>
      <c r="G11" s="213"/>
      <c r="H11" s="213"/>
      <c r="I11" s="213"/>
      <c r="J11" s="213"/>
      <c r="K11" s="213"/>
      <c r="L11" s="214"/>
    </row>
    <row r="12" spans="1:13" ht="20.100000000000001" customHeight="1">
      <c r="A12" s="29"/>
      <c r="B12" s="765"/>
      <c r="C12" s="34"/>
      <c r="D12" s="46"/>
      <c r="E12" s="46"/>
      <c r="F12" s="46"/>
      <c r="G12" s="46"/>
      <c r="H12" s="46"/>
      <c r="I12" s="46"/>
      <c r="J12" s="46"/>
      <c r="K12" s="46"/>
      <c r="L12" s="47"/>
    </row>
    <row r="13" spans="1:13" ht="33" customHeight="1">
      <c r="A13" s="32"/>
      <c r="B13" s="764" t="s">
        <v>871</v>
      </c>
      <c r="C13" s="33" t="s">
        <v>13</v>
      </c>
      <c r="D13" s="852" t="str">
        <f>+TEXT((NUMBERSTRING(I13,1)),"일금 @원정")</f>
        <v>일금 영원정</v>
      </c>
      <c r="E13" s="852"/>
      <c r="F13" s="852"/>
      <c r="G13" s="852"/>
      <c r="H13" s="852"/>
      <c r="I13" s="842">
        <f>공사원가계산서!D26</f>
        <v>0</v>
      </c>
      <c r="J13" s="842"/>
      <c r="K13" s="842"/>
      <c r="L13" s="587"/>
    </row>
    <row r="14" spans="1:13" ht="24.95" customHeight="1">
      <c r="A14" s="32"/>
      <c r="B14" s="763"/>
      <c r="C14" s="380" t="s">
        <v>211</v>
      </c>
      <c r="D14" s="841" t="str">
        <f>+TEXT((NUMBERSTRING(I14,1)),"일금 @원정")</f>
        <v>일금 영원정</v>
      </c>
      <c r="E14" s="841"/>
      <c r="F14" s="841"/>
      <c r="G14" s="841"/>
      <c r="H14" s="841"/>
      <c r="I14" s="840">
        <f>+공사원가계산서!D24</f>
        <v>0</v>
      </c>
      <c r="J14" s="840"/>
      <c r="K14" s="840"/>
      <c r="L14" s="326"/>
      <c r="M14" s="57"/>
    </row>
    <row r="15" spans="1:13" ht="24.95" customHeight="1">
      <c r="A15" s="32"/>
      <c r="B15" s="763"/>
      <c r="C15" s="380" t="s">
        <v>212</v>
      </c>
      <c r="D15" s="841" t="str">
        <f>+TEXT((NUMBERSTRING(I15,1)),"일금 @원정")</f>
        <v>일금 영원정</v>
      </c>
      <c r="E15" s="841"/>
      <c r="F15" s="841"/>
      <c r="G15" s="841"/>
      <c r="H15" s="841"/>
      <c r="I15" s="840">
        <f>+공사원가계산서!D25</f>
        <v>0</v>
      </c>
      <c r="J15" s="840"/>
      <c r="K15" s="840"/>
      <c r="L15" s="450"/>
      <c r="M15" s="57"/>
    </row>
    <row r="16" spans="1:13" ht="24.95" customHeight="1">
      <c r="A16" s="32"/>
      <c r="B16" s="763"/>
      <c r="C16" s="380"/>
      <c r="D16" s="609"/>
      <c r="E16" s="609"/>
      <c r="F16" s="451"/>
      <c r="G16" s="451"/>
      <c r="H16" s="840"/>
      <c r="I16" s="840"/>
      <c r="J16" s="840"/>
      <c r="K16" s="840"/>
      <c r="L16" s="292"/>
      <c r="M16" s="56"/>
    </row>
    <row r="17" spans="1:12" ht="14.25" customHeight="1">
      <c r="A17" s="29"/>
      <c r="B17" s="765"/>
      <c r="C17" s="34"/>
      <c r="D17" s="43"/>
      <c r="E17" s="44"/>
      <c r="F17" s="44"/>
      <c r="G17" s="44"/>
      <c r="H17" s="44"/>
      <c r="I17" s="44"/>
      <c r="J17" s="44"/>
      <c r="K17" s="44"/>
      <c r="L17" s="45"/>
    </row>
    <row r="18" spans="1:12" ht="30" customHeight="1">
      <c r="A18" s="32"/>
      <c r="B18" s="764" t="s">
        <v>871</v>
      </c>
      <c r="C18" s="33" t="s">
        <v>14</v>
      </c>
      <c r="D18" s="839" t="str">
        <f>+기초자료!C3</f>
        <v>(유)보람</v>
      </c>
      <c r="E18" s="839"/>
      <c r="F18" s="839" t="s">
        <v>383</v>
      </c>
      <c r="G18" s="839"/>
      <c r="H18" s="839"/>
      <c r="I18" s="839"/>
      <c r="J18" s="839" t="str">
        <f>+기초자료!D3</f>
        <v>송지수</v>
      </c>
      <c r="K18" s="839"/>
      <c r="L18" s="55"/>
    </row>
    <row r="19" spans="1:12" ht="20.100000000000001" customHeight="1">
      <c r="A19" s="29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1"/>
    </row>
    <row r="20" spans="1:12" ht="30" customHeight="1">
      <c r="A20" s="29"/>
      <c r="B20" s="30"/>
      <c r="C20" s="30"/>
      <c r="D20" s="30"/>
      <c r="E20" s="30"/>
      <c r="F20" s="30"/>
      <c r="G20" s="30"/>
      <c r="H20" s="30"/>
      <c r="I20" s="837" t="str">
        <f>+기초자료!C4</f>
        <v>신안군수</v>
      </c>
      <c r="J20" s="837"/>
      <c r="K20" s="837"/>
      <c r="L20" s="838"/>
    </row>
    <row r="21" spans="1:12" ht="17.100000000000001" customHeight="1">
      <c r="A21" s="35"/>
      <c r="B21" s="36"/>
      <c r="C21" s="36"/>
      <c r="D21" s="36"/>
      <c r="E21" s="36"/>
      <c r="F21" s="36"/>
      <c r="G21" s="36"/>
      <c r="H21" s="36"/>
      <c r="I21" s="36"/>
      <c r="J21" s="835"/>
      <c r="K21" s="835"/>
      <c r="L21" s="836"/>
    </row>
    <row r="22" spans="1:12" ht="15" customHeight="1"/>
  </sheetData>
  <mergeCells count="27">
    <mergeCell ref="D6:L6"/>
    <mergeCell ref="J1:J2"/>
    <mergeCell ref="D13:H13"/>
    <mergeCell ref="D14:H14"/>
    <mergeCell ref="F1:F2"/>
    <mergeCell ref="G1:G2"/>
    <mergeCell ref="I1:I2"/>
    <mergeCell ref="A4:L4"/>
    <mergeCell ref="E1:E2"/>
    <mergeCell ref="D1:D2"/>
    <mergeCell ref="K1:L2"/>
    <mergeCell ref="A1:A2"/>
    <mergeCell ref="B1:B2"/>
    <mergeCell ref="C1:C2"/>
    <mergeCell ref="F8:I8"/>
    <mergeCell ref="J21:L21"/>
    <mergeCell ref="I20:L20"/>
    <mergeCell ref="D18:E18"/>
    <mergeCell ref="F18:I18"/>
    <mergeCell ref="J18:K18"/>
    <mergeCell ref="H16:K16"/>
    <mergeCell ref="D15:H15"/>
    <mergeCell ref="I13:K13"/>
    <mergeCell ref="I14:K14"/>
    <mergeCell ref="I15:K15"/>
    <mergeCell ref="F9:I9"/>
    <mergeCell ref="H1:H2"/>
  </mergeCells>
  <phoneticPr fontId="5" type="noConversion"/>
  <printOptions horizontalCentered="1" verticalCentered="1"/>
  <pageMargins left="0.8" right="0.38" top="0.59055118110236227" bottom="0.59055118110236227" header="0.39370078740157483" footer="0.3937007874015748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8A4C1-8C76-49E0-9200-C804A3822D60}">
  <dimension ref="A1:T33"/>
  <sheetViews>
    <sheetView view="pageBreakPreview" zoomScale="85" zoomScaleNormal="100" zoomScaleSheetLayoutView="85" workbookViewId="0">
      <selection activeCell="I19" sqref="I19"/>
    </sheetView>
  </sheetViews>
  <sheetFormatPr defaultRowHeight="15.95" customHeight="1"/>
  <cols>
    <col min="1" max="2" width="4.77734375" customWidth="1"/>
    <col min="6" max="6" width="9.6640625" style="5" customWidth="1"/>
    <col min="7" max="7" width="9.44140625" bestFit="1" customWidth="1"/>
    <col min="8" max="8" width="8.88671875" style="5"/>
    <col min="13" max="13" width="9.33203125" style="5" bestFit="1" customWidth="1"/>
    <col min="14" max="14" width="4.77734375" style="6" customWidth="1"/>
    <col min="15" max="15" width="4.77734375" customWidth="1"/>
  </cols>
  <sheetData>
    <row r="1" spans="1:15" ht="15" customHeight="1">
      <c r="A1" s="116"/>
      <c r="B1" s="117"/>
      <c r="C1" s="7"/>
      <c r="D1" s="7"/>
      <c r="E1" s="7"/>
      <c r="F1" s="8"/>
      <c r="G1" s="7"/>
      <c r="H1" s="8"/>
      <c r="I1" s="7"/>
      <c r="J1" s="7"/>
      <c r="K1" s="7"/>
      <c r="L1" s="117"/>
      <c r="M1" s="8"/>
      <c r="N1" s="9"/>
      <c r="O1" s="118"/>
    </row>
    <row r="2" spans="1:15" ht="27" customHeight="1">
      <c r="A2" s="853" t="s">
        <v>6</v>
      </c>
      <c r="B2" s="854"/>
      <c r="C2" s="854"/>
      <c r="D2" s="854"/>
      <c r="E2" s="854"/>
      <c r="F2" s="854"/>
      <c r="G2" s="854"/>
      <c r="H2" s="854"/>
      <c r="I2" s="854"/>
      <c r="J2" s="854"/>
      <c r="K2" s="854"/>
      <c r="L2" s="854"/>
      <c r="M2" s="854"/>
      <c r="N2" s="854"/>
      <c r="O2" s="855"/>
    </row>
    <row r="3" spans="1:15" ht="15" customHeight="1">
      <c r="A3" s="119"/>
      <c r="B3" s="111"/>
      <c r="C3" s="12"/>
      <c r="D3" s="12"/>
      <c r="E3" s="12"/>
      <c r="F3" s="10"/>
      <c r="G3" s="12"/>
      <c r="H3" s="10"/>
      <c r="I3" s="12"/>
      <c r="J3" s="12"/>
      <c r="K3" s="12"/>
      <c r="L3" s="115"/>
      <c r="M3" s="10"/>
      <c r="N3" s="11"/>
      <c r="O3" s="120"/>
    </row>
    <row r="4" spans="1:15" ht="27" customHeight="1">
      <c r="A4" s="119"/>
      <c r="B4" s="111"/>
      <c r="C4" s="857" t="s">
        <v>109</v>
      </c>
      <c r="D4" s="857"/>
      <c r="E4" s="857"/>
      <c r="F4" s="857"/>
      <c r="G4" s="857"/>
      <c r="H4" s="10"/>
      <c r="I4" s="857" t="s">
        <v>7</v>
      </c>
      <c r="J4" s="857"/>
      <c r="K4" s="857"/>
      <c r="L4" s="857"/>
      <c r="M4" s="857"/>
      <c r="N4" s="11"/>
      <c r="O4" s="120"/>
    </row>
    <row r="5" spans="1:15" ht="9.75" customHeight="1">
      <c r="A5" s="119"/>
      <c r="B5" s="111"/>
      <c r="C5" s="50"/>
      <c r="D5" s="50"/>
      <c r="E5" s="13"/>
      <c r="F5" s="10"/>
      <c r="G5" s="13"/>
      <c r="H5" s="10"/>
      <c r="I5" s="111"/>
      <c r="J5" s="111"/>
      <c r="K5" s="111"/>
      <c r="L5" s="111"/>
      <c r="M5" s="10"/>
      <c r="N5" s="11"/>
      <c r="O5" s="120"/>
    </row>
    <row r="6" spans="1:15" ht="18" customHeight="1">
      <c r="A6" s="119"/>
      <c r="B6" s="111"/>
      <c r="C6" s="856" t="s">
        <v>110</v>
      </c>
      <c r="D6" s="856"/>
      <c r="E6" s="856"/>
      <c r="F6" s="10"/>
      <c r="G6" s="10"/>
      <c r="H6" s="10"/>
      <c r="I6" s="856" t="s">
        <v>111</v>
      </c>
      <c r="J6" s="856"/>
      <c r="K6" s="856"/>
      <c r="L6" s="856"/>
      <c r="M6" s="10"/>
      <c r="N6" s="11"/>
      <c r="O6" s="120"/>
    </row>
    <row r="7" spans="1:15" ht="18" customHeight="1">
      <c r="A7" s="119"/>
      <c r="B7" s="111"/>
      <c r="C7" s="856" t="s">
        <v>56</v>
      </c>
      <c r="D7" s="856"/>
      <c r="E7" s="856"/>
      <c r="F7" s="10"/>
      <c r="G7" s="10"/>
      <c r="H7" s="10"/>
      <c r="I7" s="856"/>
      <c r="J7" s="856"/>
      <c r="K7" s="856"/>
      <c r="L7" s="856"/>
      <c r="M7" s="10"/>
      <c r="N7" s="11"/>
      <c r="O7" s="120"/>
    </row>
    <row r="8" spans="1:15" ht="18" customHeight="1">
      <c r="A8" s="119"/>
      <c r="B8" s="111"/>
      <c r="C8" s="856" t="s">
        <v>112</v>
      </c>
      <c r="D8" s="856"/>
      <c r="E8" s="856"/>
      <c r="F8" s="10"/>
      <c r="G8" s="10"/>
      <c r="H8" s="10"/>
      <c r="I8" s="856"/>
      <c r="J8" s="856"/>
      <c r="K8" s="856"/>
      <c r="L8" s="856"/>
      <c r="M8" s="10"/>
      <c r="N8" s="11"/>
      <c r="O8" s="120"/>
    </row>
    <row r="9" spans="1:15" ht="18" customHeight="1">
      <c r="A9" s="119"/>
      <c r="B9" s="111"/>
      <c r="C9" s="856" t="s">
        <v>113</v>
      </c>
      <c r="D9" s="856"/>
      <c r="E9" s="856"/>
      <c r="F9" s="10"/>
      <c r="G9" s="10"/>
      <c r="H9" s="10"/>
      <c r="I9" s="856"/>
      <c r="J9" s="856"/>
      <c r="K9" s="856"/>
      <c r="L9" s="856"/>
      <c r="M9" s="10"/>
      <c r="N9" s="11"/>
      <c r="O9" s="120"/>
    </row>
    <row r="10" spans="1:15" ht="27" customHeight="1">
      <c r="A10" s="119"/>
      <c r="B10" s="111"/>
      <c r="C10" s="857" t="s">
        <v>8</v>
      </c>
      <c r="D10" s="857"/>
      <c r="E10" s="857"/>
      <c r="F10" s="857"/>
      <c r="G10" s="857"/>
      <c r="H10" s="10"/>
      <c r="I10" s="858" t="s">
        <v>807</v>
      </c>
      <c r="J10" s="858"/>
      <c r="K10" s="858"/>
      <c r="L10" s="858"/>
      <c r="M10" s="858"/>
      <c r="N10" s="11"/>
      <c r="O10" s="120"/>
    </row>
    <row r="11" spans="1:15" ht="9.75" customHeight="1">
      <c r="A11" s="119"/>
      <c r="B11" s="111"/>
      <c r="C11" s="50"/>
      <c r="D11" s="50"/>
      <c r="E11" s="13"/>
      <c r="F11" s="10"/>
      <c r="G11" s="10"/>
      <c r="H11" s="10"/>
      <c r="I11" s="121"/>
      <c r="J11" s="50"/>
      <c r="K11" s="50"/>
      <c r="L11" s="50"/>
      <c r="M11" s="10"/>
      <c r="N11" s="11"/>
      <c r="O11" s="120"/>
    </row>
    <row r="12" spans="1:15" ht="18" customHeight="1">
      <c r="A12" s="119"/>
      <c r="B12" s="111"/>
      <c r="C12" s="114" t="s">
        <v>57</v>
      </c>
      <c r="D12" s="114"/>
      <c r="E12" s="114"/>
      <c r="F12" s="10"/>
      <c r="G12" s="10"/>
      <c r="H12" s="10"/>
      <c r="I12" s="50"/>
      <c r="J12" s="50"/>
      <c r="K12" s="50"/>
      <c r="L12" s="50"/>
      <c r="M12" s="50"/>
      <c r="N12" s="11"/>
      <c r="O12" s="120"/>
    </row>
    <row r="13" spans="1:15" ht="18" customHeight="1">
      <c r="A13" s="119"/>
      <c r="B13" s="111"/>
      <c r="C13" s="114" t="s">
        <v>114</v>
      </c>
      <c r="D13" s="114"/>
      <c r="E13" s="114"/>
      <c r="F13" s="10"/>
      <c r="G13" s="10"/>
      <c r="H13" s="10"/>
      <c r="I13" s="50"/>
      <c r="J13" s="50"/>
      <c r="K13" s="13"/>
      <c r="L13" s="13"/>
      <c r="M13" s="10"/>
      <c r="N13" s="11"/>
      <c r="O13" s="120"/>
    </row>
    <row r="14" spans="1:15" ht="18" customHeight="1">
      <c r="A14" s="119"/>
      <c r="B14" s="111"/>
      <c r="C14" s="114" t="s">
        <v>115</v>
      </c>
      <c r="D14" s="114"/>
      <c r="E14" s="114"/>
      <c r="F14" s="10"/>
      <c r="G14" s="10"/>
      <c r="H14" s="10"/>
      <c r="I14" s="14"/>
      <c r="J14" s="14"/>
      <c r="K14" s="14"/>
      <c r="L14" s="14"/>
      <c r="M14" s="10"/>
      <c r="N14" s="11"/>
      <c r="O14" s="120"/>
    </row>
    <row r="15" spans="1:15" ht="9.75" customHeight="1">
      <c r="A15" s="119"/>
      <c r="B15" s="111"/>
      <c r="C15" s="111"/>
      <c r="D15" s="111"/>
      <c r="E15" s="111"/>
      <c r="F15" s="10"/>
      <c r="G15" s="111"/>
      <c r="H15" s="10"/>
      <c r="I15" s="15"/>
      <c r="J15" s="15"/>
      <c r="K15" s="15"/>
      <c r="L15" s="15"/>
      <c r="M15" s="10"/>
      <c r="N15" s="11"/>
      <c r="O15" s="120"/>
    </row>
    <row r="16" spans="1:15" ht="27" customHeight="1">
      <c r="A16" s="119"/>
      <c r="B16" s="111"/>
      <c r="C16" s="857" t="s">
        <v>9</v>
      </c>
      <c r="D16" s="857"/>
      <c r="E16" s="857"/>
      <c r="F16" s="857"/>
      <c r="G16" s="857"/>
      <c r="H16" s="10"/>
      <c r="I16" s="50"/>
      <c r="J16" s="50"/>
      <c r="K16" s="50"/>
      <c r="L16" s="50"/>
      <c r="M16" s="50"/>
      <c r="N16" s="11"/>
      <c r="O16" s="120"/>
    </row>
    <row r="17" spans="1:20" ht="9.75" customHeight="1">
      <c r="A17" s="119"/>
      <c r="B17" s="111"/>
      <c r="C17" s="50"/>
      <c r="D17" s="50"/>
      <c r="E17" s="13"/>
      <c r="F17" s="10"/>
      <c r="G17" s="13"/>
      <c r="H17" s="10"/>
      <c r="I17" s="50"/>
      <c r="J17" s="50"/>
      <c r="K17" s="13"/>
      <c r="L17" s="13"/>
      <c r="M17" s="10"/>
      <c r="N17" s="11"/>
      <c r="O17" s="120"/>
    </row>
    <row r="18" spans="1:20" ht="18" customHeight="1">
      <c r="A18" s="119"/>
      <c r="B18" s="111"/>
      <c r="C18" s="16" t="s">
        <v>494</v>
      </c>
      <c r="D18" s="16"/>
      <c r="E18" s="16"/>
      <c r="F18" s="10"/>
      <c r="G18" s="10"/>
      <c r="H18" s="10"/>
      <c r="I18" s="14"/>
      <c r="J18" s="14"/>
      <c r="K18" s="14"/>
      <c r="L18" s="14"/>
      <c r="M18" s="10"/>
      <c r="N18" s="11"/>
      <c r="O18" s="120"/>
      <c r="T18" s="4"/>
    </row>
    <row r="19" spans="1:20" ht="18" customHeight="1">
      <c r="A19" s="119"/>
      <c r="B19" s="111"/>
      <c r="C19" s="16" t="s">
        <v>495</v>
      </c>
      <c r="D19" s="16"/>
      <c r="E19" s="16"/>
      <c r="F19" s="16"/>
      <c r="G19" s="10"/>
      <c r="H19" s="10"/>
      <c r="I19" s="14"/>
      <c r="J19" s="14"/>
      <c r="K19" s="14"/>
      <c r="L19" s="14"/>
      <c r="M19" s="10"/>
      <c r="N19" s="11"/>
      <c r="O19" s="120"/>
    </row>
    <row r="20" spans="1:20" ht="18" customHeight="1">
      <c r="A20" s="119"/>
      <c r="B20" s="111"/>
      <c r="C20" s="49"/>
      <c r="D20" s="17"/>
      <c r="E20" s="17"/>
      <c r="F20" s="17"/>
      <c r="G20" s="10"/>
      <c r="H20" s="10"/>
      <c r="I20" s="15"/>
      <c r="J20" s="15"/>
      <c r="K20" s="15"/>
      <c r="L20" s="15"/>
      <c r="M20" s="10"/>
      <c r="N20" s="11"/>
      <c r="O20" s="120"/>
    </row>
    <row r="21" spans="1:20" ht="18" customHeight="1">
      <c r="A21" s="119"/>
      <c r="B21" s="111"/>
      <c r="C21" s="49"/>
      <c r="D21" s="50"/>
      <c r="E21" s="13"/>
      <c r="F21" s="13"/>
      <c r="G21" s="10"/>
      <c r="H21" s="10"/>
      <c r="I21" s="15"/>
      <c r="J21" s="15"/>
      <c r="K21" s="15"/>
      <c r="L21" s="15"/>
      <c r="M21" s="10"/>
      <c r="N21" s="11"/>
      <c r="O21" s="120"/>
    </row>
    <row r="22" spans="1:20" ht="18" customHeight="1">
      <c r="A22" s="119"/>
      <c r="B22" s="111"/>
      <c r="C22" s="49"/>
      <c r="D22" s="50"/>
      <c r="E22" s="13"/>
      <c r="F22" s="13"/>
      <c r="G22" s="10"/>
      <c r="H22" s="10"/>
      <c r="I22" s="15"/>
      <c r="J22" s="15"/>
      <c r="K22" s="15"/>
      <c r="L22" s="15"/>
      <c r="M22" s="10"/>
      <c r="N22" s="11"/>
      <c r="O22" s="120"/>
    </row>
    <row r="23" spans="1:20" ht="27" customHeight="1">
      <c r="A23" s="119"/>
      <c r="B23" s="111"/>
      <c r="C23" s="857" t="s">
        <v>10</v>
      </c>
      <c r="D23" s="857"/>
      <c r="E23" s="857"/>
      <c r="F23" s="857"/>
      <c r="G23" s="857"/>
      <c r="H23" s="10"/>
      <c r="I23" s="858"/>
      <c r="J23" s="858"/>
      <c r="K23" s="858"/>
      <c r="L23" s="858"/>
      <c r="M23" s="858"/>
      <c r="N23" s="11"/>
      <c r="O23" s="120"/>
    </row>
    <row r="24" spans="1:20" ht="9.75" customHeight="1">
      <c r="A24" s="119"/>
      <c r="B24" s="111"/>
      <c r="C24" s="50"/>
      <c r="D24" s="50"/>
      <c r="E24" s="13"/>
      <c r="F24" s="13"/>
      <c r="G24" s="10"/>
      <c r="H24" s="10"/>
      <c r="I24" s="122"/>
      <c r="J24" s="111"/>
      <c r="K24" s="111"/>
      <c r="L24" s="111"/>
      <c r="M24" s="10"/>
      <c r="N24" s="11"/>
      <c r="O24" s="120"/>
    </row>
    <row r="25" spans="1:20" ht="18" customHeight="1">
      <c r="A25" s="119"/>
      <c r="B25" s="111"/>
      <c r="C25" s="114" t="s">
        <v>116</v>
      </c>
      <c r="D25" s="114"/>
      <c r="E25" s="114"/>
      <c r="F25" s="114"/>
      <c r="G25" s="10"/>
      <c r="H25" s="10"/>
      <c r="I25" s="122"/>
      <c r="J25" s="111"/>
      <c r="K25" s="111"/>
      <c r="L25" s="111"/>
      <c r="M25" s="10"/>
      <c r="N25" s="11"/>
      <c r="O25" s="120"/>
    </row>
    <row r="26" spans="1:20" ht="18" customHeight="1">
      <c r="A26" s="119"/>
      <c r="B26" s="111"/>
      <c r="C26" s="114" t="s">
        <v>117</v>
      </c>
      <c r="D26" s="114"/>
      <c r="E26" s="114"/>
      <c r="F26" s="114"/>
      <c r="G26" s="10"/>
      <c r="H26" s="10"/>
      <c r="I26" s="123"/>
      <c r="J26" s="111"/>
      <c r="K26" s="111"/>
      <c r="L26" s="111"/>
      <c r="M26" s="10"/>
      <c r="N26" s="11"/>
      <c r="O26" s="120"/>
    </row>
    <row r="27" spans="1:20" ht="18" customHeight="1">
      <c r="A27" s="119"/>
      <c r="B27" s="111"/>
      <c r="C27" s="114" t="s">
        <v>118</v>
      </c>
      <c r="D27" s="114"/>
      <c r="E27" s="114"/>
      <c r="F27" s="114"/>
      <c r="G27" s="10"/>
      <c r="H27" s="10"/>
      <c r="I27" s="123"/>
      <c r="J27" s="13"/>
      <c r="K27" s="13"/>
      <c r="L27" s="111"/>
      <c r="M27" s="10"/>
      <c r="N27" s="11"/>
      <c r="O27" s="120"/>
    </row>
    <row r="28" spans="1:20" ht="18" customHeight="1">
      <c r="A28" s="119"/>
      <c r="B28" s="111"/>
      <c r="C28" s="114"/>
      <c r="D28" s="114"/>
      <c r="E28" s="114"/>
      <c r="F28" s="114"/>
      <c r="G28" s="10"/>
      <c r="H28" s="10"/>
      <c r="I28" s="123"/>
      <c r="J28" s="13"/>
      <c r="K28" s="13"/>
      <c r="L28" s="111"/>
      <c r="M28" s="10"/>
      <c r="N28" s="11"/>
      <c r="O28" s="120"/>
    </row>
    <row r="29" spans="1:20" ht="18" customHeight="1" thickBot="1">
      <c r="A29" s="124"/>
      <c r="B29" s="125"/>
      <c r="C29" s="18"/>
      <c r="D29" s="18"/>
      <c r="E29" s="18"/>
      <c r="F29" s="18"/>
      <c r="G29" s="19"/>
      <c r="H29" s="19"/>
      <c r="I29" s="126"/>
      <c r="J29" s="18"/>
      <c r="K29" s="18"/>
      <c r="L29" s="18"/>
      <c r="M29" s="19"/>
      <c r="N29" s="20"/>
      <c r="O29" s="127"/>
    </row>
    <row r="30" spans="1:20" ht="15.95" customHeight="1">
      <c r="D30" s="2"/>
      <c r="E30" s="2"/>
      <c r="F30" s="3"/>
      <c r="G30" s="2"/>
      <c r="H30" s="3"/>
    </row>
    <row r="31" spans="1:20" ht="15.95" customHeight="1">
      <c r="D31" s="2"/>
      <c r="E31" s="2"/>
      <c r="F31" s="3"/>
      <c r="G31" s="2"/>
      <c r="H31" s="3"/>
    </row>
    <row r="32" spans="1:20" ht="15.95" customHeight="1">
      <c r="D32" s="2"/>
      <c r="E32" s="2"/>
      <c r="F32" s="3"/>
      <c r="G32" s="2"/>
      <c r="H32" s="3"/>
    </row>
    <row r="33" spans="4:13" ht="15.95" customHeight="1">
      <c r="D33" s="2"/>
      <c r="E33" s="2"/>
      <c r="F33" s="3"/>
      <c r="G33" s="2"/>
      <c r="H33" s="3"/>
      <c r="I33" s="2"/>
      <c r="J33" s="2"/>
      <c r="K33" s="2"/>
      <c r="L33" s="2"/>
      <c r="M33" s="3"/>
    </row>
  </sheetData>
  <mergeCells count="16">
    <mergeCell ref="I23:M23"/>
    <mergeCell ref="C23:G23"/>
    <mergeCell ref="C16:G16"/>
    <mergeCell ref="C10:G10"/>
    <mergeCell ref="C6:E6"/>
    <mergeCell ref="I6:L6"/>
    <mergeCell ref="C7:E7"/>
    <mergeCell ref="I7:L7"/>
    <mergeCell ref="C9:E9"/>
    <mergeCell ref="I10:M10"/>
    <mergeCell ref="A2:O2"/>
    <mergeCell ref="C8:E8"/>
    <mergeCell ref="I8:L8"/>
    <mergeCell ref="I9:L9"/>
    <mergeCell ref="C4:G4"/>
    <mergeCell ref="I4:M4"/>
  </mergeCells>
  <phoneticPr fontId="5" type="noConversion"/>
  <printOptions horizontalCentered="1" verticalCentered="1"/>
  <pageMargins left="0.98425196850393704" right="0.59055118110236227" top="0.59055118110236227" bottom="0.59055118110236227" header="0.39370078740157483" footer="0.39370078740157483"/>
  <pageSetup paperSize="9" scale="9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22666-7354-4878-9E83-1EA6E35C461A}">
  <dimension ref="A1:U30"/>
  <sheetViews>
    <sheetView view="pageBreakPreview" zoomScale="85" zoomScaleNormal="100" zoomScaleSheetLayoutView="85" workbookViewId="0">
      <selection activeCell="A7" sqref="A2:T29"/>
    </sheetView>
  </sheetViews>
  <sheetFormatPr defaultRowHeight="16.5"/>
  <cols>
    <col min="1" max="1" width="2.77734375" style="284" customWidth="1"/>
    <col min="2" max="20" width="5.5546875" style="284" customWidth="1"/>
    <col min="21" max="21" width="2.77734375" style="284" customWidth="1"/>
    <col min="22" max="16384" width="8.88671875" style="284"/>
  </cols>
  <sheetData>
    <row r="1" spans="1:21" ht="30.75" customHeight="1" thickBot="1">
      <c r="A1" s="859" t="s">
        <v>208</v>
      </c>
      <c r="B1" s="859"/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  <c r="P1" s="859"/>
      <c r="Q1" s="859"/>
      <c r="R1" s="859"/>
      <c r="S1" s="859"/>
      <c r="T1" s="859"/>
      <c r="U1" s="859"/>
    </row>
    <row r="2" spans="1:21">
      <c r="A2" s="285"/>
      <c r="B2" s="860"/>
      <c r="C2" s="861"/>
      <c r="D2" s="861"/>
      <c r="E2" s="861"/>
      <c r="F2" s="861"/>
      <c r="G2" s="861"/>
      <c r="H2" s="861"/>
      <c r="I2" s="861"/>
      <c r="J2" s="861"/>
      <c r="K2" s="861"/>
      <c r="L2" s="861"/>
      <c r="M2" s="861"/>
      <c r="N2" s="861"/>
      <c r="O2" s="861"/>
      <c r="P2" s="861"/>
      <c r="Q2" s="861"/>
      <c r="R2" s="861"/>
      <c r="S2" s="861"/>
      <c r="T2" s="862"/>
      <c r="U2" s="286"/>
    </row>
    <row r="3" spans="1:21">
      <c r="A3" s="285"/>
      <c r="B3" s="863"/>
      <c r="C3" s="864"/>
      <c r="D3" s="864"/>
      <c r="E3" s="864"/>
      <c r="F3" s="864"/>
      <c r="G3" s="864"/>
      <c r="H3" s="864"/>
      <c r="I3" s="864"/>
      <c r="J3" s="864"/>
      <c r="K3" s="864"/>
      <c r="L3" s="864"/>
      <c r="M3" s="864"/>
      <c r="N3" s="864"/>
      <c r="O3" s="864"/>
      <c r="P3" s="864"/>
      <c r="Q3" s="864"/>
      <c r="R3" s="864"/>
      <c r="S3" s="864"/>
      <c r="T3" s="865"/>
      <c r="U3" s="286"/>
    </row>
    <row r="4" spans="1:21">
      <c r="A4" s="285"/>
      <c r="B4" s="863"/>
      <c r="C4" s="864"/>
      <c r="D4" s="864"/>
      <c r="E4" s="864"/>
      <c r="F4" s="864"/>
      <c r="G4" s="864"/>
      <c r="H4" s="864"/>
      <c r="I4" s="864"/>
      <c r="J4" s="864"/>
      <c r="K4" s="864"/>
      <c r="L4" s="864"/>
      <c r="M4" s="864"/>
      <c r="N4" s="864"/>
      <c r="O4" s="864"/>
      <c r="P4" s="864"/>
      <c r="Q4" s="864"/>
      <c r="R4" s="864"/>
      <c r="S4" s="864"/>
      <c r="T4" s="865"/>
      <c r="U4" s="286"/>
    </row>
    <row r="5" spans="1:21">
      <c r="A5" s="285"/>
      <c r="B5" s="863"/>
      <c r="C5" s="864"/>
      <c r="D5" s="864"/>
      <c r="E5" s="864"/>
      <c r="F5" s="864"/>
      <c r="G5" s="864"/>
      <c r="H5" s="864"/>
      <c r="I5" s="864"/>
      <c r="J5" s="864"/>
      <c r="K5" s="864"/>
      <c r="L5" s="864"/>
      <c r="M5" s="864"/>
      <c r="N5" s="864"/>
      <c r="O5" s="864"/>
      <c r="P5" s="864"/>
      <c r="Q5" s="864"/>
      <c r="R5" s="864"/>
      <c r="S5" s="864"/>
      <c r="T5" s="865"/>
      <c r="U5" s="286"/>
    </row>
    <row r="6" spans="1:21">
      <c r="A6" s="285"/>
      <c r="B6" s="863"/>
      <c r="C6" s="864"/>
      <c r="D6" s="864"/>
      <c r="E6" s="864"/>
      <c r="F6" s="864"/>
      <c r="G6" s="864"/>
      <c r="H6" s="864"/>
      <c r="I6" s="864"/>
      <c r="J6" s="864"/>
      <c r="K6" s="864"/>
      <c r="L6" s="864"/>
      <c r="M6" s="864"/>
      <c r="N6" s="864"/>
      <c r="O6" s="864"/>
      <c r="P6" s="864"/>
      <c r="Q6" s="864"/>
      <c r="R6" s="864"/>
      <c r="S6" s="864"/>
      <c r="T6" s="865"/>
      <c r="U6" s="286"/>
    </row>
    <row r="7" spans="1:21">
      <c r="A7" s="285"/>
      <c r="B7" s="863"/>
      <c r="C7" s="864"/>
      <c r="D7" s="864"/>
      <c r="E7" s="864"/>
      <c r="F7" s="864"/>
      <c r="G7" s="864"/>
      <c r="H7" s="864"/>
      <c r="I7" s="864"/>
      <c r="J7" s="864"/>
      <c r="K7" s="864"/>
      <c r="L7" s="864"/>
      <c r="M7" s="864"/>
      <c r="N7" s="864"/>
      <c r="O7" s="864"/>
      <c r="P7" s="864"/>
      <c r="Q7" s="864"/>
      <c r="R7" s="864"/>
      <c r="S7" s="864"/>
      <c r="T7" s="865"/>
      <c r="U7" s="286"/>
    </row>
    <row r="8" spans="1:21">
      <c r="A8" s="285"/>
      <c r="B8" s="863"/>
      <c r="C8" s="864"/>
      <c r="D8" s="864"/>
      <c r="E8" s="864"/>
      <c r="F8" s="864"/>
      <c r="G8" s="864"/>
      <c r="H8" s="864"/>
      <c r="I8" s="864"/>
      <c r="J8" s="864"/>
      <c r="K8" s="864"/>
      <c r="L8" s="864"/>
      <c r="M8" s="864"/>
      <c r="N8" s="864"/>
      <c r="O8" s="864"/>
      <c r="P8" s="864"/>
      <c r="Q8" s="864"/>
      <c r="R8" s="864"/>
      <c r="S8" s="864"/>
      <c r="T8" s="865"/>
      <c r="U8" s="286"/>
    </row>
    <row r="9" spans="1:21">
      <c r="A9" s="285"/>
      <c r="B9" s="863"/>
      <c r="C9" s="864"/>
      <c r="D9" s="864"/>
      <c r="E9" s="864"/>
      <c r="F9" s="864"/>
      <c r="G9" s="864"/>
      <c r="H9" s="864"/>
      <c r="I9" s="864"/>
      <c r="J9" s="864"/>
      <c r="K9" s="864"/>
      <c r="L9" s="864"/>
      <c r="M9" s="864"/>
      <c r="N9" s="864"/>
      <c r="O9" s="864"/>
      <c r="P9" s="864"/>
      <c r="Q9" s="864"/>
      <c r="R9" s="864"/>
      <c r="S9" s="864"/>
      <c r="T9" s="865"/>
      <c r="U9" s="286"/>
    </row>
    <row r="10" spans="1:21">
      <c r="A10" s="285"/>
      <c r="B10" s="863"/>
      <c r="C10" s="864"/>
      <c r="D10" s="864"/>
      <c r="E10" s="864"/>
      <c r="F10" s="864"/>
      <c r="G10" s="864"/>
      <c r="H10" s="864"/>
      <c r="I10" s="864"/>
      <c r="J10" s="864"/>
      <c r="K10" s="864"/>
      <c r="L10" s="864"/>
      <c r="M10" s="864"/>
      <c r="N10" s="864"/>
      <c r="O10" s="864"/>
      <c r="P10" s="864"/>
      <c r="Q10" s="864"/>
      <c r="R10" s="864"/>
      <c r="S10" s="864"/>
      <c r="T10" s="865"/>
      <c r="U10" s="286"/>
    </row>
    <row r="11" spans="1:21">
      <c r="A11" s="285"/>
      <c r="B11" s="863"/>
      <c r="C11" s="864"/>
      <c r="D11" s="864"/>
      <c r="E11" s="864"/>
      <c r="F11" s="864"/>
      <c r="G11" s="864"/>
      <c r="H11" s="864"/>
      <c r="I11" s="864"/>
      <c r="J11" s="864"/>
      <c r="K11" s="864"/>
      <c r="L11" s="864"/>
      <c r="M11" s="864"/>
      <c r="N11" s="864"/>
      <c r="O11" s="864"/>
      <c r="P11" s="864"/>
      <c r="Q11" s="864"/>
      <c r="R11" s="864"/>
      <c r="S11" s="864"/>
      <c r="T11" s="865"/>
      <c r="U11" s="286"/>
    </row>
    <row r="12" spans="1:21">
      <c r="A12" s="285"/>
      <c r="B12" s="863"/>
      <c r="C12" s="864"/>
      <c r="D12" s="864"/>
      <c r="E12" s="864"/>
      <c r="F12" s="864"/>
      <c r="G12" s="864"/>
      <c r="H12" s="864"/>
      <c r="I12" s="864"/>
      <c r="J12" s="864"/>
      <c r="K12" s="864"/>
      <c r="L12" s="864"/>
      <c r="M12" s="864"/>
      <c r="N12" s="864"/>
      <c r="O12" s="864"/>
      <c r="P12" s="864"/>
      <c r="Q12" s="864"/>
      <c r="R12" s="864"/>
      <c r="S12" s="864"/>
      <c r="T12" s="865"/>
      <c r="U12" s="286"/>
    </row>
    <row r="13" spans="1:21">
      <c r="A13" s="285"/>
      <c r="B13" s="863"/>
      <c r="C13" s="864"/>
      <c r="D13" s="864"/>
      <c r="E13" s="864"/>
      <c r="F13" s="864"/>
      <c r="G13" s="864"/>
      <c r="H13" s="864"/>
      <c r="I13" s="864"/>
      <c r="J13" s="864"/>
      <c r="K13" s="864"/>
      <c r="L13" s="864"/>
      <c r="M13" s="864"/>
      <c r="N13" s="864"/>
      <c r="O13" s="864"/>
      <c r="P13" s="864"/>
      <c r="Q13" s="864"/>
      <c r="R13" s="864"/>
      <c r="S13" s="864"/>
      <c r="T13" s="865"/>
      <c r="U13" s="286"/>
    </row>
    <row r="14" spans="1:21">
      <c r="A14" s="285"/>
      <c r="B14" s="863"/>
      <c r="C14" s="864"/>
      <c r="D14" s="864"/>
      <c r="E14" s="864"/>
      <c r="F14" s="864"/>
      <c r="G14" s="864"/>
      <c r="H14" s="864"/>
      <c r="I14" s="864"/>
      <c r="J14" s="864"/>
      <c r="K14" s="864"/>
      <c r="L14" s="864"/>
      <c r="M14" s="864"/>
      <c r="N14" s="864"/>
      <c r="O14" s="864"/>
      <c r="P14" s="864"/>
      <c r="Q14" s="864"/>
      <c r="R14" s="864"/>
      <c r="S14" s="864"/>
      <c r="T14" s="865"/>
      <c r="U14" s="286"/>
    </row>
    <row r="15" spans="1:21">
      <c r="A15" s="285"/>
      <c r="B15" s="863"/>
      <c r="C15" s="864"/>
      <c r="D15" s="864"/>
      <c r="E15" s="864"/>
      <c r="F15" s="864"/>
      <c r="G15" s="864"/>
      <c r="H15" s="864"/>
      <c r="I15" s="864"/>
      <c r="J15" s="864"/>
      <c r="K15" s="864"/>
      <c r="L15" s="864"/>
      <c r="M15" s="864"/>
      <c r="N15" s="864"/>
      <c r="O15" s="864"/>
      <c r="P15" s="864"/>
      <c r="Q15" s="864"/>
      <c r="R15" s="864"/>
      <c r="S15" s="864"/>
      <c r="T15" s="865"/>
      <c r="U15" s="287"/>
    </row>
    <row r="16" spans="1:21">
      <c r="A16" s="285"/>
      <c r="B16" s="863"/>
      <c r="C16" s="864"/>
      <c r="D16" s="864"/>
      <c r="E16" s="864"/>
      <c r="F16" s="864"/>
      <c r="G16" s="864"/>
      <c r="H16" s="864"/>
      <c r="I16" s="864"/>
      <c r="J16" s="864"/>
      <c r="K16" s="864"/>
      <c r="L16" s="864"/>
      <c r="M16" s="864"/>
      <c r="N16" s="864"/>
      <c r="O16" s="864"/>
      <c r="P16" s="864"/>
      <c r="Q16" s="864"/>
      <c r="R16" s="864"/>
      <c r="S16" s="864"/>
      <c r="T16" s="865"/>
      <c r="U16" s="287"/>
    </row>
    <row r="17" spans="1:21">
      <c r="A17" s="285"/>
      <c r="B17" s="863"/>
      <c r="C17" s="864"/>
      <c r="D17" s="864"/>
      <c r="E17" s="864"/>
      <c r="F17" s="864"/>
      <c r="G17" s="864"/>
      <c r="H17" s="864"/>
      <c r="I17" s="864"/>
      <c r="J17" s="864"/>
      <c r="K17" s="864"/>
      <c r="L17" s="864"/>
      <c r="M17" s="864"/>
      <c r="N17" s="864"/>
      <c r="O17" s="864"/>
      <c r="P17" s="864"/>
      <c r="Q17" s="864"/>
      <c r="R17" s="864"/>
      <c r="S17" s="864"/>
      <c r="T17" s="865"/>
      <c r="U17" s="287"/>
    </row>
    <row r="18" spans="1:21">
      <c r="A18" s="285"/>
      <c r="B18" s="863"/>
      <c r="C18" s="864"/>
      <c r="D18" s="864"/>
      <c r="E18" s="864"/>
      <c r="F18" s="864"/>
      <c r="G18" s="864"/>
      <c r="H18" s="864"/>
      <c r="I18" s="864"/>
      <c r="J18" s="864"/>
      <c r="K18" s="864"/>
      <c r="L18" s="864"/>
      <c r="M18" s="864"/>
      <c r="N18" s="864"/>
      <c r="O18" s="864"/>
      <c r="P18" s="864"/>
      <c r="Q18" s="864"/>
      <c r="R18" s="864"/>
      <c r="S18" s="864"/>
      <c r="T18" s="865"/>
      <c r="U18" s="286"/>
    </row>
    <row r="19" spans="1:21">
      <c r="A19" s="285"/>
      <c r="B19" s="863"/>
      <c r="C19" s="864"/>
      <c r="D19" s="864"/>
      <c r="E19" s="864"/>
      <c r="F19" s="864"/>
      <c r="G19" s="864"/>
      <c r="H19" s="864"/>
      <c r="I19" s="864"/>
      <c r="J19" s="864"/>
      <c r="K19" s="864"/>
      <c r="L19" s="864"/>
      <c r="M19" s="864"/>
      <c r="N19" s="864"/>
      <c r="O19" s="864"/>
      <c r="P19" s="864"/>
      <c r="Q19" s="864"/>
      <c r="R19" s="864"/>
      <c r="S19" s="864"/>
      <c r="T19" s="865"/>
      <c r="U19" s="286"/>
    </row>
    <row r="20" spans="1:21">
      <c r="A20" s="285"/>
      <c r="B20" s="863"/>
      <c r="C20" s="864"/>
      <c r="D20" s="864"/>
      <c r="E20" s="864"/>
      <c r="F20" s="864"/>
      <c r="G20" s="864"/>
      <c r="H20" s="864"/>
      <c r="I20" s="864"/>
      <c r="J20" s="864"/>
      <c r="K20" s="864"/>
      <c r="L20" s="864"/>
      <c r="M20" s="864"/>
      <c r="N20" s="864"/>
      <c r="O20" s="864"/>
      <c r="P20" s="864"/>
      <c r="Q20" s="864"/>
      <c r="R20" s="864"/>
      <c r="S20" s="864"/>
      <c r="T20" s="865"/>
      <c r="U20" s="286"/>
    </row>
    <row r="21" spans="1:21">
      <c r="A21" s="285"/>
      <c r="B21" s="863"/>
      <c r="C21" s="864"/>
      <c r="D21" s="864"/>
      <c r="E21" s="864"/>
      <c r="F21" s="864"/>
      <c r="G21" s="864"/>
      <c r="H21" s="864"/>
      <c r="I21" s="864"/>
      <c r="J21" s="864"/>
      <c r="K21" s="864"/>
      <c r="L21" s="864"/>
      <c r="M21" s="864"/>
      <c r="N21" s="864"/>
      <c r="O21" s="864"/>
      <c r="P21" s="864"/>
      <c r="Q21" s="864"/>
      <c r="R21" s="864"/>
      <c r="S21" s="864"/>
      <c r="T21" s="865"/>
      <c r="U21" s="286"/>
    </row>
    <row r="22" spans="1:21">
      <c r="A22" s="285"/>
      <c r="B22" s="863"/>
      <c r="C22" s="864"/>
      <c r="D22" s="864"/>
      <c r="E22" s="864"/>
      <c r="F22" s="864"/>
      <c r="G22" s="864"/>
      <c r="H22" s="864"/>
      <c r="I22" s="864"/>
      <c r="J22" s="864"/>
      <c r="K22" s="864"/>
      <c r="L22" s="864"/>
      <c r="M22" s="864"/>
      <c r="N22" s="864"/>
      <c r="O22" s="864"/>
      <c r="P22" s="864"/>
      <c r="Q22" s="864"/>
      <c r="R22" s="864"/>
      <c r="S22" s="864"/>
      <c r="T22" s="865"/>
      <c r="U22" s="286"/>
    </row>
    <row r="23" spans="1:21">
      <c r="A23" s="285"/>
      <c r="B23" s="863"/>
      <c r="C23" s="864"/>
      <c r="D23" s="864"/>
      <c r="E23" s="864"/>
      <c r="F23" s="864"/>
      <c r="G23" s="864"/>
      <c r="H23" s="864"/>
      <c r="I23" s="864"/>
      <c r="J23" s="864"/>
      <c r="K23" s="864"/>
      <c r="L23" s="864"/>
      <c r="M23" s="864"/>
      <c r="N23" s="864"/>
      <c r="O23" s="864"/>
      <c r="P23" s="864"/>
      <c r="Q23" s="864"/>
      <c r="R23" s="864"/>
      <c r="S23" s="864"/>
      <c r="T23" s="865"/>
      <c r="U23" s="286"/>
    </row>
    <row r="24" spans="1:21">
      <c r="A24" s="285"/>
      <c r="B24" s="863"/>
      <c r="C24" s="864"/>
      <c r="D24" s="864"/>
      <c r="E24" s="864"/>
      <c r="F24" s="864"/>
      <c r="G24" s="864"/>
      <c r="H24" s="864"/>
      <c r="I24" s="864"/>
      <c r="J24" s="864"/>
      <c r="K24" s="864"/>
      <c r="L24" s="864"/>
      <c r="M24" s="864"/>
      <c r="N24" s="864"/>
      <c r="O24" s="864"/>
      <c r="P24" s="864"/>
      <c r="Q24" s="864"/>
      <c r="R24" s="864"/>
      <c r="S24" s="864"/>
      <c r="T24" s="865"/>
      <c r="U24" s="286"/>
    </row>
    <row r="25" spans="1:21">
      <c r="A25" s="285"/>
      <c r="B25" s="863"/>
      <c r="C25" s="864"/>
      <c r="D25" s="864"/>
      <c r="E25" s="864"/>
      <c r="F25" s="864"/>
      <c r="G25" s="864"/>
      <c r="H25" s="864"/>
      <c r="I25" s="864"/>
      <c r="J25" s="864"/>
      <c r="K25" s="864"/>
      <c r="L25" s="864"/>
      <c r="M25" s="864"/>
      <c r="N25" s="864"/>
      <c r="O25" s="864"/>
      <c r="P25" s="864"/>
      <c r="Q25" s="864"/>
      <c r="R25" s="864"/>
      <c r="S25" s="864"/>
      <c r="T25" s="865"/>
      <c r="U25" s="286"/>
    </row>
    <row r="26" spans="1:21">
      <c r="A26" s="285"/>
      <c r="B26" s="863"/>
      <c r="C26" s="864"/>
      <c r="D26" s="864"/>
      <c r="E26" s="864"/>
      <c r="F26" s="864"/>
      <c r="G26" s="864"/>
      <c r="H26" s="864"/>
      <c r="I26" s="864"/>
      <c r="J26" s="864"/>
      <c r="K26" s="864"/>
      <c r="L26" s="864"/>
      <c r="M26" s="864"/>
      <c r="N26" s="864"/>
      <c r="O26" s="864"/>
      <c r="P26" s="864"/>
      <c r="Q26" s="864"/>
      <c r="R26" s="864"/>
      <c r="S26" s="864"/>
      <c r="T26" s="865"/>
      <c r="U26" s="286"/>
    </row>
    <row r="27" spans="1:21">
      <c r="A27" s="285"/>
      <c r="B27" s="863"/>
      <c r="C27" s="864"/>
      <c r="D27" s="864"/>
      <c r="E27" s="864"/>
      <c r="F27" s="864"/>
      <c r="G27" s="864"/>
      <c r="H27" s="864"/>
      <c r="I27" s="864"/>
      <c r="J27" s="864"/>
      <c r="K27" s="864"/>
      <c r="L27" s="864"/>
      <c r="M27" s="864"/>
      <c r="N27" s="864"/>
      <c r="O27" s="864"/>
      <c r="P27" s="864"/>
      <c r="Q27" s="864"/>
      <c r="R27" s="864"/>
      <c r="S27" s="864"/>
      <c r="T27" s="865"/>
      <c r="U27" s="286"/>
    </row>
    <row r="28" spans="1:21">
      <c r="A28" s="285"/>
      <c r="B28" s="863"/>
      <c r="C28" s="864"/>
      <c r="D28" s="864"/>
      <c r="E28" s="864"/>
      <c r="F28" s="864"/>
      <c r="G28" s="864"/>
      <c r="H28" s="864"/>
      <c r="I28" s="864"/>
      <c r="J28" s="864"/>
      <c r="K28" s="864"/>
      <c r="L28" s="864"/>
      <c r="M28" s="864"/>
      <c r="N28" s="864"/>
      <c r="O28" s="864"/>
      <c r="P28" s="864"/>
      <c r="Q28" s="864"/>
      <c r="R28" s="864"/>
      <c r="S28" s="864"/>
      <c r="T28" s="865"/>
      <c r="U28" s="286"/>
    </row>
    <row r="29" spans="1:21" ht="17.25" thickBot="1">
      <c r="A29" s="285"/>
      <c r="B29" s="866"/>
      <c r="C29" s="867"/>
      <c r="D29" s="867"/>
      <c r="E29" s="867"/>
      <c r="F29" s="867"/>
      <c r="G29" s="867"/>
      <c r="H29" s="867"/>
      <c r="I29" s="867"/>
      <c r="J29" s="867"/>
      <c r="K29" s="867"/>
      <c r="L29" s="867"/>
      <c r="M29" s="867"/>
      <c r="N29" s="867"/>
      <c r="O29" s="867"/>
      <c r="P29" s="867"/>
      <c r="Q29" s="867"/>
      <c r="R29" s="867"/>
      <c r="S29" s="867"/>
      <c r="T29" s="868"/>
      <c r="U29" s="286"/>
    </row>
    <row r="30" spans="1:21">
      <c r="A30" s="285"/>
      <c r="B30" s="288"/>
      <c r="C30" s="288"/>
      <c r="D30" s="288"/>
      <c r="E30" s="288"/>
      <c r="F30" s="288"/>
      <c r="G30" s="288"/>
      <c r="H30" s="288"/>
      <c r="I30" s="288"/>
      <c r="J30" s="288"/>
      <c r="K30" s="289"/>
      <c r="L30" s="288"/>
      <c r="M30" s="288"/>
      <c r="N30" s="288"/>
      <c r="O30" s="288"/>
      <c r="P30" s="288"/>
      <c r="Q30" s="288"/>
      <c r="R30" s="288"/>
      <c r="S30" s="288"/>
      <c r="T30" s="288"/>
      <c r="U30" s="286"/>
    </row>
  </sheetData>
  <mergeCells count="2">
    <mergeCell ref="A1:U1"/>
    <mergeCell ref="B2:T29"/>
  </mergeCells>
  <phoneticPr fontId="5" type="noConversion"/>
  <printOptions horizontalCentered="1"/>
  <pageMargins left="0.98425196850393704" right="0.59055118110236227" top="0.59055118110236227" bottom="0.59055118110236227" header="0.39370078740157483" footer="0.39370078740157483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BF22F-17DC-451F-95A3-219AAD29FD01}">
  <dimension ref="A1:N39"/>
  <sheetViews>
    <sheetView view="pageBreakPreview" zoomScaleNormal="90" zoomScaleSheetLayoutView="100" workbookViewId="0">
      <selection activeCell="J41" sqref="J41"/>
    </sheetView>
  </sheetViews>
  <sheetFormatPr defaultRowHeight="17.25"/>
  <cols>
    <col min="1" max="1" width="3.77734375" style="41" customWidth="1"/>
    <col min="2" max="2" width="25.109375" style="41" bestFit="1" customWidth="1"/>
    <col min="3" max="3" width="1.77734375" style="41" customWidth="1"/>
    <col min="4" max="4" width="8.88671875" style="41"/>
    <col min="5" max="5" width="11.44140625" style="41" bestFit="1" customWidth="1"/>
    <col min="6" max="6" width="8.77734375" style="41" customWidth="1"/>
    <col min="7" max="7" width="5.44140625" style="41" customWidth="1"/>
    <col min="8" max="11" width="8.88671875" style="41"/>
    <col min="12" max="12" width="16.6640625" style="41" customWidth="1"/>
    <col min="13" max="13" width="8.88671875" style="41"/>
    <col min="14" max="14" width="4.77734375" style="41" customWidth="1"/>
    <col min="15" max="16384" width="8.88671875" style="41"/>
  </cols>
  <sheetData>
    <row r="1" spans="1:14" ht="12.75" customHeight="1"/>
    <row r="2" spans="1:14" ht="24" customHeight="1">
      <c r="A2" s="872" t="s">
        <v>200</v>
      </c>
      <c r="B2" s="872"/>
      <c r="C2" s="872"/>
      <c r="D2" s="872"/>
      <c r="E2" s="872"/>
      <c r="F2" s="872"/>
      <c r="G2" s="872"/>
      <c r="H2" s="872"/>
      <c r="I2" s="872"/>
      <c r="J2" s="872"/>
      <c r="K2" s="872"/>
      <c r="L2" s="872"/>
      <c r="M2" s="42"/>
      <c r="N2" s="42"/>
    </row>
    <row r="3" spans="1:14" s="186" customFormat="1" ht="12.95" customHeight="1"/>
    <row r="4" spans="1:14" s="186" customFormat="1" ht="12.95" customHeight="1">
      <c r="A4" s="195"/>
      <c r="B4" s="196" t="s">
        <v>22</v>
      </c>
      <c r="C4" s="197"/>
      <c r="D4" s="874" t="str">
        <f>+표지설계서!A4</f>
        <v>2026년 칡덩굴제거사업</v>
      </c>
      <c r="E4" s="874"/>
      <c r="F4" s="874"/>
      <c r="G4" s="874"/>
      <c r="H4" s="874"/>
      <c r="I4" s="874"/>
      <c r="J4" s="874"/>
      <c r="K4" s="874"/>
      <c r="L4" s="874"/>
      <c r="M4" s="185"/>
      <c r="N4" s="195"/>
    </row>
    <row r="5" spans="1:14" s="186" customFormat="1" ht="12.95" customHeight="1">
      <c r="A5" s="195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</row>
    <row r="6" spans="1:14" s="186" customFormat="1" ht="12.95" customHeight="1">
      <c r="A6" s="195"/>
      <c r="B6" s="196" t="s">
        <v>23</v>
      </c>
      <c r="C6" s="197"/>
      <c r="D6" s="874" t="str">
        <f>+표지설계서!D6</f>
        <v>전남 신안군 장산면 대리 산23임 외 206필지</v>
      </c>
      <c r="E6" s="874"/>
      <c r="F6" s="874"/>
      <c r="G6" s="874"/>
      <c r="H6" s="874"/>
      <c r="I6" s="874"/>
      <c r="J6" s="874"/>
      <c r="K6" s="874"/>
      <c r="L6" s="874"/>
      <c r="M6" s="185"/>
      <c r="N6" s="195"/>
    </row>
    <row r="7" spans="1:14" s="186" customFormat="1" ht="12.95" customHeight="1">
      <c r="A7" s="195"/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</row>
    <row r="8" spans="1:14" s="186" customFormat="1" ht="12.95" customHeight="1">
      <c r="A8" s="195"/>
      <c r="B8" s="196" t="s">
        <v>24</v>
      </c>
      <c r="C8" s="197"/>
      <c r="D8" s="205">
        <f>+표지설계서!D8</f>
        <v>39.630000000000003</v>
      </c>
      <c r="E8" s="205" t="s">
        <v>198</v>
      </c>
      <c r="F8" s="873" t="str">
        <f>표지설계서!F8</f>
        <v>(덩굴류제거 - 덩굴걷기</v>
      </c>
      <c r="G8" s="873"/>
      <c r="H8" s="873"/>
      <c r="I8" s="416">
        <f>표지설계서!J8</f>
        <v>22.96</v>
      </c>
      <c r="J8" s="319"/>
      <c r="K8" s="195"/>
      <c r="L8" s="195"/>
      <c r="M8" s="195"/>
      <c r="N8" s="195"/>
    </row>
    <row r="9" spans="1:14" s="186" customFormat="1" ht="12.95" customHeight="1">
      <c r="A9" s="195"/>
      <c r="B9" s="196"/>
      <c r="C9" s="197"/>
      <c r="D9" s="205"/>
      <c r="E9" s="205"/>
      <c r="F9" s="873" t="str">
        <f>표지설계서!F9</f>
        <v>(덩굴류제거 - 약제처리</v>
      </c>
      <c r="G9" s="873"/>
      <c r="H9" s="873"/>
      <c r="I9" s="416">
        <f>표지설계서!J9</f>
        <v>16.669999999999998</v>
      </c>
      <c r="J9" s="319"/>
      <c r="K9" s="195"/>
      <c r="L9" s="195"/>
      <c r="M9" s="195"/>
      <c r="N9" s="195"/>
    </row>
    <row r="10" spans="1:14" s="186" customFormat="1" ht="12.95" customHeight="1">
      <c r="A10" s="195"/>
      <c r="B10" s="195"/>
      <c r="C10" s="195"/>
      <c r="D10" s="195"/>
      <c r="E10" s="195"/>
      <c r="F10" s="873"/>
      <c r="G10" s="873"/>
      <c r="H10" s="205"/>
      <c r="I10" s="319"/>
      <c r="J10" s="195"/>
      <c r="K10" s="195"/>
      <c r="L10" s="195"/>
      <c r="M10" s="195"/>
      <c r="N10" s="195"/>
    </row>
    <row r="11" spans="1:14" s="186" customFormat="1" ht="12.95" customHeight="1">
      <c r="A11" s="195"/>
      <c r="B11" s="199" t="s">
        <v>25</v>
      </c>
      <c r="C11" s="195"/>
      <c r="D11" s="185" t="s">
        <v>54</v>
      </c>
      <c r="E11" s="200" t="str">
        <f>+예정공정표!V4&amp;"일 까지"</f>
        <v>60일일 까지</v>
      </c>
      <c r="F11" s="195"/>
      <c r="G11" s="198"/>
      <c r="H11" s="195"/>
      <c r="I11" s="195"/>
      <c r="J11" s="195"/>
      <c r="K11" s="195"/>
      <c r="L11" s="195"/>
      <c r="M11" s="195"/>
      <c r="N11" s="195"/>
    </row>
    <row r="12" spans="1:14" s="186" customFormat="1" ht="12.95" customHeight="1">
      <c r="A12" s="195"/>
      <c r="B12" s="199"/>
      <c r="C12" s="195"/>
      <c r="D12" s="195"/>
      <c r="E12" s="195"/>
      <c r="F12" s="195"/>
      <c r="G12" s="198"/>
      <c r="H12" s="195"/>
      <c r="I12" s="195"/>
      <c r="J12" s="195"/>
      <c r="K12" s="195"/>
      <c r="L12" s="195"/>
      <c r="M12" s="195"/>
      <c r="N12" s="195"/>
    </row>
    <row r="13" spans="1:14" s="186" customFormat="1" ht="12.95" customHeight="1">
      <c r="B13" s="199" t="s">
        <v>26</v>
      </c>
    </row>
    <row r="14" spans="1:14" s="186" customFormat="1" ht="12.95" customHeight="1">
      <c r="B14" s="182" t="s">
        <v>387</v>
      </c>
      <c r="C14" s="197"/>
      <c r="D14" s="869" t="s">
        <v>1023</v>
      </c>
      <c r="E14" s="869"/>
      <c r="F14" s="869"/>
      <c r="G14" s="869"/>
      <c r="H14" s="869"/>
      <c r="I14" s="869"/>
      <c r="J14" s="869"/>
      <c r="K14" s="869"/>
      <c r="L14" s="869"/>
      <c r="M14" s="201"/>
      <c r="N14" s="201"/>
    </row>
    <row r="15" spans="1:14" s="186" customFormat="1" ht="12.95" customHeight="1">
      <c r="B15" s="182" t="s">
        <v>388</v>
      </c>
      <c r="C15" s="197"/>
      <c r="D15" s="869" t="s">
        <v>879</v>
      </c>
      <c r="E15" s="869"/>
      <c r="F15" s="869"/>
      <c r="G15" s="869"/>
      <c r="H15" s="869"/>
      <c r="I15" s="869"/>
      <c r="J15" s="869"/>
      <c r="K15" s="869"/>
      <c r="L15" s="869"/>
      <c r="M15" s="201"/>
      <c r="N15" s="201"/>
    </row>
    <row r="16" spans="1:14" s="186" customFormat="1" ht="12.95" customHeight="1"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</row>
    <row r="17" spans="2:14" s="186" customFormat="1" ht="12.95" customHeight="1">
      <c r="B17" s="203" t="s">
        <v>27</v>
      </c>
      <c r="C17" s="197"/>
      <c r="D17" s="870" t="s">
        <v>558</v>
      </c>
      <c r="E17" s="870"/>
      <c r="F17" s="870"/>
      <c r="G17" s="870"/>
      <c r="H17" s="870"/>
      <c r="I17" s="870"/>
      <c r="J17" s="870"/>
      <c r="K17" s="870"/>
      <c r="L17" s="870"/>
      <c r="M17" s="870"/>
      <c r="N17" s="870"/>
    </row>
    <row r="18" spans="2:14" s="186" customFormat="1" ht="12.95" customHeight="1">
      <c r="B18" s="203"/>
      <c r="C18" s="197"/>
      <c r="D18" s="870" t="s">
        <v>559</v>
      </c>
      <c r="E18" s="870"/>
      <c r="F18" s="870"/>
      <c r="G18" s="870"/>
      <c r="H18" s="870"/>
      <c r="I18" s="870"/>
      <c r="J18" s="870"/>
      <c r="K18" s="870"/>
      <c r="L18" s="870"/>
      <c r="M18" s="870"/>
      <c r="N18" s="870"/>
    </row>
    <row r="19" spans="2:14" s="186" customFormat="1" ht="12.95" hidden="1" customHeight="1">
      <c r="C19" s="204"/>
      <c r="D19" s="870"/>
      <c r="E19" s="870"/>
      <c r="F19" s="870"/>
      <c r="G19" s="870"/>
      <c r="H19" s="870"/>
      <c r="I19" s="870"/>
      <c r="J19" s="870"/>
      <c r="K19" s="870"/>
      <c r="L19" s="870"/>
      <c r="M19" s="870"/>
      <c r="N19" s="870"/>
    </row>
    <row r="20" spans="2:14" s="186" customFormat="1" ht="12.75" hidden="1" customHeight="1">
      <c r="C20" s="204"/>
      <c r="D20" s="870"/>
      <c r="E20" s="870"/>
      <c r="F20" s="870"/>
      <c r="G20" s="870"/>
      <c r="H20" s="870"/>
      <c r="I20" s="870"/>
      <c r="J20" s="870"/>
      <c r="K20" s="870"/>
      <c r="L20" s="870"/>
      <c r="M20" s="870"/>
      <c r="N20" s="870"/>
    </row>
    <row r="21" spans="2:14" s="186" customFormat="1" ht="12.75" hidden="1" customHeight="1">
      <c r="C21" s="204"/>
      <c r="D21" s="870"/>
      <c r="E21" s="870"/>
      <c r="F21" s="870"/>
      <c r="G21" s="870"/>
      <c r="H21" s="870"/>
      <c r="I21" s="870"/>
      <c r="J21" s="870"/>
      <c r="K21" s="870"/>
      <c r="L21" s="870"/>
      <c r="M21" s="870"/>
      <c r="N21" s="870"/>
    </row>
    <row r="22" spans="2:14" s="186" customFormat="1" ht="12.95" customHeight="1">
      <c r="C22" s="204"/>
      <c r="D22" s="870"/>
      <c r="E22" s="870"/>
      <c r="F22" s="870"/>
      <c r="G22" s="870"/>
      <c r="H22" s="870"/>
      <c r="I22" s="870"/>
      <c r="J22" s="870"/>
      <c r="K22" s="870"/>
      <c r="L22" s="870"/>
      <c r="M22" s="870"/>
      <c r="N22" s="870"/>
    </row>
    <row r="23" spans="2:14" s="186" customFormat="1" ht="12.95" customHeight="1">
      <c r="B23" s="199" t="s">
        <v>28</v>
      </c>
      <c r="D23" s="875" t="s">
        <v>880</v>
      </c>
      <c r="E23" s="875"/>
      <c r="F23" s="875"/>
      <c r="G23" s="875"/>
      <c r="H23" s="875"/>
      <c r="I23" s="875"/>
      <c r="J23" s="875"/>
      <c r="K23" s="875"/>
      <c r="L23" s="875"/>
      <c r="M23" s="201"/>
    </row>
    <row r="24" spans="2:14" s="186" customFormat="1" ht="12.95" customHeight="1"/>
    <row r="25" spans="2:14" s="186" customFormat="1" ht="12.95" customHeight="1">
      <c r="B25" s="199" t="s">
        <v>601</v>
      </c>
      <c r="D25" s="875" t="s">
        <v>884</v>
      </c>
      <c r="E25" s="875"/>
      <c r="F25" s="875"/>
      <c r="G25" s="875"/>
      <c r="H25" s="875"/>
      <c r="I25" s="875"/>
      <c r="J25" s="875"/>
      <c r="K25" s="875"/>
      <c r="L25" s="875"/>
      <c r="M25" s="187"/>
    </row>
    <row r="26" spans="2:14" s="186" customFormat="1" ht="12.95" customHeight="1">
      <c r="D26" s="869"/>
      <c r="E26" s="869"/>
      <c r="F26" s="869"/>
      <c r="G26" s="869"/>
      <c r="H26" s="869"/>
      <c r="I26" s="869"/>
      <c r="J26" s="869"/>
      <c r="K26" s="869"/>
      <c r="L26" s="869"/>
      <c r="M26" s="187"/>
    </row>
    <row r="27" spans="2:14" s="186" customFormat="1" ht="12.95" customHeight="1">
      <c r="D27" s="869"/>
      <c r="E27" s="869"/>
      <c r="F27" s="869"/>
      <c r="G27" s="869"/>
      <c r="H27" s="869"/>
      <c r="I27" s="869"/>
      <c r="J27" s="869"/>
      <c r="K27" s="869"/>
      <c r="L27" s="869"/>
      <c r="M27" s="187"/>
    </row>
    <row r="28" spans="2:14" s="186" customFormat="1" ht="12.95" customHeight="1">
      <c r="M28" s="412"/>
    </row>
    <row r="29" spans="2:14" s="186" customFormat="1" ht="12.95" customHeight="1">
      <c r="B29" s="199" t="s">
        <v>195</v>
      </c>
      <c r="D29" s="869" t="s">
        <v>385</v>
      </c>
      <c r="E29" s="869"/>
      <c r="F29" s="869"/>
      <c r="G29" s="869"/>
      <c r="H29" s="869"/>
      <c r="I29" s="869"/>
      <c r="J29" s="869"/>
      <c r="K29" s="869"/>
      <c r="L29" s="869"/>
      <c r="M29" s="201"/>
    </row>
    <row r="30" spans="2:14" s="186" customFormat="1" ht="12.95" customHeight="1">
      <c r="B30" s="199"/>
      <c r="D30" s="871" t="s">
        <v>872</v>
      </c>
      <c r="E30" s="869"/>
      <c r="F30" s="869"/>
      <c r="G30" s="869"/>
      <c r="H30" s="869"/>
      <c r="I30" s="869"/>
      <c r="J30" s="869"/>
      <c r="K30" s="869"/>
      <c r="L30" s="869"/>
      <c r="M30" s="201"/>
    </row>
    <row r="31" spans="2:14" s="186" customFormat="1" ht="12.95" customHeight="1">
      <c r="B31" s="199"/>
      <c r="D31" s="871" t="s">
        <v>560</v>
      </c>
      <c r="E31" s="869"/>
      <c r="F31" s="869"/>
      <c r="G31" s="869"/>
      <c r="H31" s="869"/>
      <c r="I31" s="869"/>
      <c r="J31" s="869"/>
      <c r="K31" s="869"/>
      <c r="L31" s="869"/>
      <c r="M31" s="201"/>
    </row>
    <row r="32" spans="2:14" s="186" customFormat="1" ht="12.95" customHeight="1">
      <c r="B32" s="199"/>
      <c r="D32" s="201" t="s">
        <v>386</v>
      </c>
      <c r="E32" s="201"/>
      <c r="F32" s="201"/>
      <c r="G32" s="201"/>
      <c r="H32" s="201"/>
      <c r="I32" s="201"/>
      <c r="J32" s="201"/>
      <c r="K32" s="201"/>
      <c r="L32" s="201"/>
      <c r="M32" s="201"/>
    </row>
    <row r="33" spans="2:12" s="186" customFormat="1" ht="12.95" customHeight="1"/>
    <row r="34" spans="2:12" s="186" customFormat="1" ht="12.95" customHeight="1">
      <c r="B34" s="199" t="s">
        <v>196</v>
      </c>
      <c r="D34" s="869" t="s">
        <v>496</v>
      </c>
      <c r="E34" s="869"/>
      <c r="F34" s="869"/>
      <c r="G34" s="869"/>
      <c r="H34" s="869"/>
      <c r="I34" s="869"/>
      <c r="J34" s="869"/>
      <c r="K34" s="869"/>
      <c r="L34" s="869"/>
    </row>
    <row r="35" spans="2:12" s="186" customFormat="1" ht="12.95" customHeight="1">
      <c r="D35" s="869" t="s">
        <v>873</v>
      </c>
      <c r="E35" s="869"/>
      <c r="F35" s="869"/>
      <c r="G35" s="869"/>
      <c r="H35" s="869"/>
      <c r="I35" s="869"/>
      <c r="J35" s="869"/>
      <c r="K35" s="869"/>
      <c r="L35" s="869"/>
    </row>
    <row r="36" spans="2:12" s="186" customFormat="1" ht="12.95" customHeight="1"/>
    <row r="37" spans="2:12" s="186" customFormat="1" ht="12.95" customHeight="1">
      <c r="B37" s="199" t="s">
        <v>197</v>
      </c>
      <c r="D37" s="869" t="s">
        <v>455</v>
      </c>
      <c r="E37" s="869"/>
      <c r="F37" s="869"/>
      <c r="G37" s="869"/>
      <c r="H37" s="869"/>
      <c r="I37" s="869"/>
      <c r="J37" s="869"/>
      <c r="K37" s="869"/>
      <c r="L37" s="869"/>
    </row>
    <row r="38" spans="2:12" s="186" customFormat="1" ht="12.95" customHeight="1">
      <c r="B38" s="199"/>
      <c r="D38" s="869" t="s">
        <v>456</v>
      </c>
      <c r="E38" s="869"/>
      <c r="F38" s="869"/>
      <c r="G38" s="869"/>
      <c r="H38" s="869"/>
      <c r="I38" s="869"/>
      <c r="J38" s="869"/>
      <c r="K38" s="869"/>
      <c r="L38" s="869"/>
    </row>
    <row r="39" spans="2:12" ht="12.95" customHeight="1"/>
  </sheetData>
  <mergeCells count="25">
    <mergeCell ref="D18:N18"/>
    <mergeCell ref="A2:L2"/>
    <mergeCell ref="D29:L29"/>
    <mergeCell ref="F10:G10"/>
    <mergeCell ref="D4:L4"/>
    <mergeCell ref="D6:L6"/>
    <mergeCell ref="D14:L14"/>
    <mergeCell ref="F8:H8"/>
    <mergeCell ref="D15:L15"/>
    <mergeCell ref="D25:L25"/>
    <mergeCell ref="D19:N19"/>
    <mergeCell ref="F9:H9"/>
    <mergeCell ref="D20:N20"/>
    <mergeCell ref="D26:L26"/>
    <mergeCell ref="D21:N21"/>
    <mergeCell ref="D23:L23"/>
    <mergeCell ref="D17:N17"/>
    <mergeCell ref="D38:L38"/>
    <mergeCell ref="D35:L35"/>
    <mergeCell ref="D22:N22"/>
    <mergeCell ref="D27:L27"/>
    <mergeCell ref="D37:L37"/>
    <mergeCell ref="D30:L30"/>
    <mergeCell ref="D34:L34"/>
    <mergeCell ref="D31:L31"/>
  </mergeCells>
  <phoneticPr fontId="5" type="noConversion"/>
  <printOptions horizontalCentered="1"/>
  <pageMargins left="0.59055118110236227" right="0.47244094488188981" top="0.78740157480314965" bottom="0.39" header="0.51181102362204722" footer="0.3"/>
  <pageSetup paperSize="9" scale="98" orientation="landscape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8DC92-6533-444C-98CC-566FF68BA4AC}">
  <dimension ref="A2:V24"/>
  <sheetViews>
    <sheetView view="pageBreakPreview" zoomScale="85" zoomScaleNormal="100" zoomScaleSheetLayoutView="85" workbookViewId="0">
      <selection activeCell="J41" sqref="J41"/>
    </sheetView>
  </sheetViews>
  <sheetFormatPr defaultRowHeight="16.5"/>
  <cols>
    <col min="1" max="1" width="11.33203125" style="236" bestFit="1" customWidth="1"/>
    <col min="2" max="2" width="1.77734375" style="236" customWidth="1"/>
    <col min="3" max="3" width="9" style="236" bestFit="1" customWidth="1"/>
    <col min="4" max="15" width="6.44140625" style="813" customWidth="1"/>
    <col min="16" max="21" width="4" style="236" hidden="1" customWidth="1"/>
    <col min="22" max="22" width="10.6640625" style="236" bestFit="1" customWidth="1"/>
    <col min="23" max="16384" width="8.88671875" style="236"/>
  </cols>
  <sheetData>
    <row r="2" spans="1:22" s="215" customFormat="1" ht="33.75">
      <c r="A2" s="908" t="s">
        <v>610</v>
      </c>
      <c r="B2" s="908"/>
      <c r="C2" s="908"/>
      <c r="D2" s="908"/>
      <c r="E2" s="908"/>
      <c r="F2" s="908"/>
      <c r="G2" s="908"/>
      <c r="H2" s="908"/>
      <c r="I2" s="908"/>
      <c r="J2" s="908"/>
      <c r="K2" s="908"/>
      <c r="L2" s="908"/>
      <c r="M2" s="908"/>
      <c r="N2" s="908"/>
      <c r="O2" s="908"/>
      <c r="P2" s="908"/>
      <c r="Q2" s="908"/>
      <c r="R2" s="908"/>
      <c r="S2" s="908"/>
      <c r="T2" s="908"/>
      <c r="U2" s="908"/>
      <c r="V2" s="908"/>
    </row>
    <row r="3" spans="1:22" s="215" customFormat="1" ht="4.5" customHeight="1">
      <c r="C3" s="112"/>
      <c r="D3" s="803"/>
      <c r="E3" s="803"/>
      <c r="F3" s="803"/>
      <c r="G3" s="803"/>
      <c r="H3" s="803"/>
      <c r="I3" s="803"/>
      <c r="J3" s="803"/>
      <c r="K3" s="803"/>
      <c r="L3" s="803"/>
      <c r="M3" s="803"/>
      <c r="N3" s="803"/>
      <c r="O3" s="803"/>
      <c r="P3" s="112"/>
      <c r="Q3" s="112"/>
      <c r="R3" s="112"/>
      <c r="S3" s="112"/>
      <c r="T3" s="112"/>
      <c r="U3" s="112"/>
    </row>
    <row r="4" spans="1:22" s="215" customFormat="1" ht="29.25" customHeight="1">
      <c r="A4" s="216" t="str">
        <f>기초자료!C2</f>
        <v>2026년 칡덩굴제거사업</v>
      </c>
      <c r="B4" s="216"/>
      <c r="C4" s="216"/>
      <c r="D4" s="804"/>
      <c r="E4" s="804"/>
      <c r="F4" s="804"/>
      <c r="G4" s="804"/>
      <c r="H4" s="804"/>
      <c r="I4" s="804"/>
      <c r="J4" s="804"/>
      <c r="K4" s="804"/>
      <c r="L4" s="804"/>
      <c r="M4" s="804"/>
      <c r="N4" s="804"/>
      <c r="O4" s="804"/>
      <c r="P4" s="216"/>
      <c r="Q4" s="216"/>
      <c r="R4" s="216"/>
      <c r="S4" s="216"/>
      <c r="T4" s="216"/>
      <c r="U4" s="216"/>
      <c r="V4" s="217" t="str">
        <f>O7</f>
        <v>60일</v>
      </c>
    </row>
    <row r="5" spans="1:22" s="215" customFormat="1" ht="10.5" customHeight="1">
      <c r="C5" s="218"/>
      <c r="D5" s="805"/>
      <c r="E5" s="805"/>
      <c r="F5" s="805"/>
      <c r="G5" s="805"/>
      <c r="H5" s="805"/>
      <c r="I5" s="805"/>
      <c r="J5" s="805"/>
      <c r="K5" s="805"/>
      <c r="L5" s="805"/>
      <c r="M5" s="805"/>
      <c r="N5" s="805"/>
      <c r="O5" s="805"/>
    </row>
    <row r="6" spans="1:22" s="219" customFormat="1" ht="27.95" customHeight="1">
      <c r="A6" s="916" t="s">
        <v>488</v>
      </c>
      <c r="B6" s="917"/>
      <c r="C6" s="918"/>
      <c r="D6" s="909" t="s">
        <v>226</v>
      </c>
      <c r="E6" s="910"/>
      <c r="F6" s="910"/>
      <c r="G6" s="910"/>
      <c r="H6" s="910"/>
      <c r="I6" s="910"/>
      <c r="J6" s="910"/>
      <c r="K6" s="910"/>
      <c r="L6" s="910"/>
      <c r="M6" s="910"/>
      <c r="N6" s="549"/>
      <c r="O6" s="549"/>
      <c r="P6" s="549"/>
      <c r="Q6" s="549"/>
      <c r="R6" s="549"/>
      <c r="S6" s="549"/>
      <c r="T6" s="549"/>
      <c r="U6" s="549"/>
      <c r="V6" s="911" t="s">
        <v>227</v>
      </c>
    </row>
    <row r="7" spans="1:22" s="219" customFormat="1" ht="27.95" customHeight="1">
      <c r="A7" s="919"/>
      <c r="B7" s="920"/>
      <c r="C7" s="921"/>
      <c r="D7" s="815" t="s">
        <v>1103</v>
      </c>
      <c r="E7" s="816" t="s">
        <v>1104</v>
      </c>
      <c r="F7" s="817" t="s">
        <v>1105</v>
      </c>
      <c r="G7" s="816" t="s">
        <v>1106</v>
      </c>
      <c r="H7" s="815" t="s">
        <v>1108</v>
      </c>
      <c r="I7" s="818" t="s">
        <v>1107</v>
      </c>
      <c r="J7" s="815" t="s">
        <v>1109</v>
      </c>
      <c r="K7" s="816" t="s">
        <v>1110</v>
      </c>
      <c r="L7" s="817" t="s">
        <v>1111</v>
      </c>
      <c r="M7" s="817" t="s">
        <v>1112</v>
      </c>
      <c r="N7" s="815" t="s">
        <v>1113</v>
      </c>
      <c r="O7" s="817" t="s">
        <v>1114</v>
      </c>
      <c r="P7" s="801"/>
      <c r="Q7" s="802"/>
      <c r="R7" s="800">
        <v>50</v>
      </c>
      <c r="S7" s="801"/>
      <c r="T7" s="801"/>
      <c r="U7" s="802"/>
      <c r="V7" s="912"/>
    </row>
    <row r="8" spans="1:22" s="219" customFormat="1" ht="27.95" hidden="1" customHeight="1">
      <c r="A8" s="896" t="s">
        <v>228</v>
      </c>
      <c r="B8" s="897"/>
      <c r="C8" s="898"/>
      <c r="D8" s="734"/>
      <c r="E8" s="806"/>
      <c r="F8" s="698"/>
      <c r="G8" s="602"/>
      <c r="H8" s="876"/>
      <c r="I8" s="880"/>
      <c r="J8" s="734"/>
      <c r="K8" s="806"/>
      <c r="L8" s="698"/>
      <c r="M8" s="602"/>
      <c r="N8" s="734"/>
      <c r="O8" s="735"/>
      <c r="P8" s="385"/>
      <c r="Q8" s="221"/>
      <c r="R8" s="220"/>
      <c r="S8" s="387"/>
      <c r="T8" s="385"/>
      <c r="U8" s="221"/>
      <c r="V8" s="913"/>
    </row>
    <row r="9" spans="1:22" s="219" customFormat="1" ht="15" hidden="1" customHeight="1">
      <c r="A9" s="899"/>
      <c r="B9" s="900"/>
      <c r="C9" s="901"/>
      <c r="D9" s="807"/>
      <c r="E9" s="602"/>
      <c r="F9" s="698"/>
      <c r="G9" s="602"/>
      <c r="H9" s="876"/>
      <c r="I9" s="880"/>
      <c r="J9" s="807"/>
      <c r="K9" s="602"/>
      <c r="L9" s="698"/>
      <c r="M9" s="602"/>
      <c r="N9" s="807"/>
      <c r="O9" s="698"/>
      <c r="P9" s="385"/>
      <c r="Q9" s="221"/>
      <c r="R9" s="223"/>
      <c r="S9" s="385"/>
      <c r="T9" s="385"/>
      <c r="U9" s="221"/>
      <c r="V9" s="914"/>
    </row>
    <row r="10" spans="1:22" s="219" customFormat="1" ht="27.95" hidden="1" customHeight="1">
      <c r="A10" s="902"/>
      <c r="B10" s="903"/>
      <c r="C10" s="904"/>
      <c r="D10" s="734">
        <v>2</v>
      </c>
      <c r="E10" s="806"/>
      <c r="F10" s="698"/>
      <c r="G10" s="602"/>
      <c r="H10" s="876"/>
      <c r="I10" s="880"/>
      <c r="J10" s="734">
        <v>2</v>
      </c>
      <c r="K10" s="806"/>
      <c r="L10" s="698"/>
      <c r="M10" s="602"/>
      <c r="N10" s="734">
        <v>2</v>
      </c>
      <c r="O10" s="735"/>
      <c r="P10" s="385"/>
      <c r="Q10" s="221"/>
      <c r="R10" s="220">
        <v>2</v>
      </c>
      <c r="S10" s="387"/>
      <c r="T10" s="385"/>
      <c r="U10" s="221"/>
      <c r="V10" s="915"/>
    </row>
    <row r="11" spans="1:22" s="219" customFormat="1" ht="27.95" customHeight="1">
      <c r="A11" s="905" t="s">
        <v>853</v>
      </c>
      <c r="B11" s="906"/>
      <c r="C11" s="907"/>
      <c r="D11" s="610"/>
      <c r="E11" s="602"/>
      <c r="F11" s="698"/>
      <c r="G11" s="602"/>
      <c r="H11" s="610"/>
      <c r="I11" s="602"/>
      <c r="J11" s="610"/>
      <c r="K11" s="602"/>
      <c r="L11" s="698"/>
      <c r="M11" s="602"/>
      <c r="N11" s="610"/>
      <c r="O11" s="698"/>
      <c r="P11" s="385"/>
      <c r="Q11" s="221"/>
      <c r="R11" s="222"/>
      <c r="S11" s="385"/>
      <c r="T11" s="385"/>
      <c r="U11" s="221"/>
      <c r="V11" s="882">
        <f>'공정별 소요인원'!E27-V20</f>
        <v>97</v>
      </c>
    </row>
    <row r="12" spans="1:22" s="219" customFormat="1" ht="15" customHeight="1">
      <c r="A12" s="889"/>
      <c r="B12" s="890"/>
      <c r="C12" s="891"/>
      <c r="D12" s="807"/>
      <c r="E12" s="814"/>
      <c r="F12" s="810"/>
      <c r="G12" s="807"/>
      <c r="H12" s="807"/>
      <c r="I12" s="807"/>
      <c r="J12" s="807"/>
      <c r="K12" s="807"/>
      <c r="L12" s="807"/>
      <c r="M12" s="807"/>
      <c r="N12" s="807"/>
      <c r="O12" s="698"/>
      <c r="P12" s="385"/>
      <c r="Q12" s="221"/>
      <c r="R12" s="223"/>
      <c r="S12" s="385"/>
      <c r="T12" s="385"/>
      <c r="U12" s="221"/>
      <c r="V12" s="887"/>
    </row>
    <row r="13" spans="1:22" s="219" customFormat="1" ht="27.95" customHeight="1">
      <c r="A13" s="226">
        <f>'공정별 소요인원'!F25</f>
        <v>10.1</v>
      </c>
      <c r="B13" s="227" t="s">
        <v>229</v>
      </c>
      <c r="C13" s="228">
        <f>SUM(D13:M13)</f>
        <v>50</v>
      </c>
      <c r="D13" s="734">
        <v>5</v>
      </c>
      <c r="E13" s="806">
        <v>5</v>
      </c>
      <c r="F13" s="698">
        <v>5</v>
      </c>
      <c r="G13" s="602">
        <v>5</v>
      </c>
      <c r="H13" s="610">
        <v>5</v>
      </c>
      <c r="I13" s="602">
        <v>5</v>
      </c>
      <c r="J13" s="734">
        <v>5</v>
      </c>
      <c r="K13" s="806">
        <v>5</v>
      </c>
      <c r="L13" s="698">
        <v>5</v>
      </c>
      <c r="M13" s="602">
        <v>5</v>
      </c>
      <c r="N13" s="734">
        <v>5</v>
      </c>
      <c r="O13" s="735"/>
      <c r="P13" s="385"/>
      <c r="Q13" s="221"/>
      <c r="R13" s="220">
        <v>3</v>
      </c>
      <c r="S13" s="387"/>
      <c r="T13" s="385"/>
      <c r="U13" s="221"/>
      <c r="V13" s="888"/>
    </row>
    <row r="14" spans="1:22" s="219" customFormat="1" ht="27.95" customHeight="1">
      <c r="A14" s="892" t="s">
        <v>860</v>
      </c>
      <c r="B14" s="893"/>
      <c r="C14" s="894"/>
      <c r="D14" s="610"/>
      <c r="E14" s="602"/>
      <c r="F14" s="698"/>
      <c r="G14" s="602"/>
      <c r="H14" s="610"/>
      <c r="I14" s="602"/>
      <c r="J14" s="610"/>
      <c r="K14" s="602"/>
      <c r="L14" s="698"/>
      <c r="M14" s="602"/>
      <c r="N14" s="610"/>
      <c r="O14" s="698"/>
      <c r="P14" s="385"/>
      <c r="Q14" s="221"/>
      <c r="R14" s="222"/>
      <c r="S14" s="385"/>
      <c r="T14" s="385"/>
      <c r="U14" s="221"/>
      <c r="V14" s="882">
        <f>'공정별 소요인원'!G27+'공정별 소요인원'!I27</f>
        <v>59</v>
      </c>
    </row>
    <row r="15" spans="1:22" s="219" customFormat="1" ht="15" customHeight="1">
      <c r="A15" s="229"/>
      <c r="B15" s="230"/>
      <c r="C15" s="231"/>
      <c r="D15" s="814"/>
      <c r="E15" s="808"/>
      <c r="F15" s="809"/>
      <c r="G15" s="809"/>
      <c r="H15" s="809"/>
      <c r="I15" s="809"/>
      <c r="J15" s="809"/>
      <c r="K15" s="809"/>
      <c r="L15" s="809"/>
      <c r="M15" s="809"/>
      <c r="N15" s="809"/>
      <c r="O15" s="809"/>
      <c r="P15" s="225"/>
      <c r="Q15" s="225"/>
      <c r="R15" s="223"/>
      <c r="S15" s="386"/>
      <c r="T15" s="885"/>
      <c r="U15" s="886"/>
      <c r="V15" s="883"/>
    </row>
    <row r="16" spans="1:22" s="219" customFormat="1" ht="27.95" customHeight="1">
      <c r="A16" s="226">
        <f>'공정별 소요인원'!H25</f>
        <v>0.43636363636363634</v>
      </c>
      <c r="B16" s="227" t="s">
        <v>229</v>
      </c>
      <c r="C16" s="228">
        <f>SUM(D16,E16,H16,I16,J16,K16,L16)</f>
        <v>10</v>
      </c>
      <c r="D16" s="610">
        <v>5</v>
      </c>
      <c r="E16" s="602">
        <v>5</v>
      </c>
      <c r="F16" s="877"/>
      <c r="G16" s="880"/>
      <c r="H16" s="610"/>
      <c r="I16" s="602"/>
      <c r="J16" s="610"/>
      <c r="K16" s="602"/>
      <c r="L16" s="698"/>
      <c r="M16" s="602"/>
      <c r="N16" s="876"/>
      <c r="O16" s="877"/>
      <c r="P16" s="878">
        <v>5</v>
      </c>
      <c r="Q16" s="879"/>
      <c r="R16" s="881">
        <v>5</v>
      </c>
      <c r="S16" s="878"/>
      <c r="T16" s="878">
        <v>5</v>
      </c>
      <c r="U16" s="879"/>
      <c r="V16" s="884"/>
    </row>
    <row r="17" spans="1:22" s="219" customFormat="1" ht="27.95" hidden="1" customHeight="1">
      <c r="A17" s="892" t="s">
        <v>668</v>
      </c>
      <c r="B17" s="893"/>
      <c r="C17" s="894"/>
      <c r="D17" s="610"/>
      <c r="E17" s="602"/>
      <c r="F17" s="698"/>
      <c r="G17" s="602"/>
      <c r="H17" s="610"/>
      <c r="I17" s="602"/>
      <c r="J17" s="610"/>
      <c r="K17" s="602"/>
      <c r="L17" s="698"/>
      <c r="M17" s="602"/>
      <c r="N17" s="610"/>
      <c r="O17" s="698"/>
      <c r="P17" s="385"/>
      <c r="Q17" s="221"/>
      <c r="R17" s="222"/>
      <c r="S17" s="385"/>
      <c r="T17" s="385"/>
      <c r="U17" s="221"/>
      <c r="V17" s="895">
        <f>'공정별 소요인원'!G27</f>
        <v>24</v>
      </c>
    </row>
    <row r="18" spans="1:22" s="219" customFormat="1" ht="15" hidden="1" customHeight="1">
      <c r="A18" s="229"/>
      <c r="B18" s="230"/>
      <c r="C18" s="231"/>
      <c r="D18" s="807"/>
      <c r="E18" s="808"/>
      <c r="F18" s="808"/>
      <c r="G18" s="808"/>
      <c r="H18" s="807"/>
      <c r="I18" s="602"/>
      <c r="J18" s="610"/>
      <c r="K18" s="602"/>
      <c r="L18" s="698"/>
      <c r="M18" s="602"/>
      <c r="N18" s="610"/>
      <c r="O18" s="698"/>
      <c r="P18" s="385"/>
      <c r="Q18" s="221"/>
      <c r="R18" s="222"/>
      <c r="S18" s="385"/>
      <c r="T18" s="385"/>
      <c r="U18" s="221"/>
      <c r="V18" s="887"/>
    </row>
    <row r="19" spans="1:22" s="219" customFormat="1" ht="27.95" hidden="1" customHeight="1">
      <c r="A19" s="226">
        <f>'공정별 소요인원'!G26</f>
        <v>0.43636363636363634</v>
      </c>
      <c r="B19" s="227" t="s">
        <v>229</v>
      </c>
      <c r="C19" s="228">
        <f>SUM(D19:H19)</f>
        <v>15</v>
      </c>
      <c r="D19" s="876">
        <v>5</v>
      </c>
      <c r="E19" s="880"/>
      <c r="F19" s="877">
        <v>5</v>
      </c>
      <c r="G19" s="880"/>
      <c r="H19" s="610">
        <v>5</v>
      </c>
      <c r="I19" s="602">
        <v>5</v>
      </c>
      <c r="J19" s="876">
        <v>5</v>
      </c>
      <c r="K19" s="880"/>
      <c r="L19" s="877">
        <v>5</v>
      </c>
      <c r="M19" s="880"/>
      <c r="N19" s="876">
        <v>5</v>
      </c>
      <c r="O19" s="877"/>
      <c r="P19" s="878">
        <v>5</v>
      </c>
      <c r="Q19" s="879"/>
      <c r="R19" s="881">
        <v>5</v>
      </c>
      <c r="S19" s="878"/>
      <c r="T19" s="878">
        <v>5</v>
      </c>
      <c r="U19" s="879"/>
      <c r="V19" s="888"/>
    </row>
    <row r="20" spans="1:22" s="219" customFormat="1" ht="27.95" customHeight="1">
      <c r="A20" s="892" t="s">
        <v>230</v>
      </c>
      <c r="B20" s="893"/>
      <c r="C20" s="894"/>
      <c r="D20" s="610"/>
      <c r="E20" s="602"/>
      <c r="F20" s="698"/>
      <c r="G20" s="602"/>
      <c r="H20" s="610"/>
      <c r="I20" s="602"/>
      <c r="J20" s="610"/>
      <c r="K20" s="602"/>
      <c r="L20" s="698"/>
      <c r="M20" s="602"/>
      <c r="N20" s="610"/>
      <c r="O20" s="698"/>
      <c r="P20" s="385"/>
      <c r="Q20" s="221"/>
      <c r="R20" s="222"/>
      <c r="S20" s="385"/>
      <c r="T20" s="385"/>
      <c r="U20" s="221"/>
      <c r="V20" s="882">
        <f>'공정별 소요인원'!K28</f>
        <v>4</v>
      </c>
    </row>
    <row r="21" spans="1:22" s="219" customFormat="1" ht="15" customHeight="1">
      <c r="A21" s="889"/>
      <c r="B21" s="890"/>
      <c r="C21" s="891"/>
      <c r="D21" s="610"/>
      <c r="E21" s="602"/>
      <c r="F21" s="698"/>
      <c r="G21" s="602"/>
      <c r="H21" s="610"/>
      <c r="I21" s="602"/>
      <c r="J21" s="610"/>
      <c r="K21" s="610"/>
      <c r="L21" s="698"/>
      <c r="M21" s="610"/>
      <c r="N21" s="610"/>
      <c r="O21" s="808"/>
      <c r="P21" s="385"/>
      <c r="Q21" s="221"/>
      <c r="R21" s="222"/>
      <c r="S21" s="385"/>
      <c r="T21" s="386"/>
      <c r="U21" s="225"/>
      <c r="V21" s="883"/>
    </row>
    <row r="22" spans="1:22" s="219" customFormat="1" ht="27.95" customHeight="1">
      <c r="A22" s="232">
        <f>'공정별 소요인원'!J26</f>
        <v>0</v>
      </c>
      <c r="B22" s="227" t="s">
        <v>231</v>
      </c>
      <c r="C22" s="228">
        <f>SUM(K22)</f>
        <v>0</v>
      </c>
      <c r="D22" s="610"/>
      <c r="E22" s="602"/>
      <c r="F22" s="698"/>
      <c r="G22" s="602"/>
      <c r="H22" s="610"/>
      <c r="I22" s="602"/>
      <c r="J22" s="610"/>
      <c r="K22" s="602"/>
      <c r="L22" s="698"/>
      <c r="M22" s="602"/>
      <c r="N22" s="610"/>
      <c r="O22" s="698">
        <v>5</v>
      </c>
      <c r="P22" s="385"/>
      <c r="Q22" s="221"/>
      <c r="R22" s="222"/>
      <c r="S22" s="385"/>
      <c r="T22" s="877">
        <v>5</v>
      </c>
      <c r="U22" s="880"/>
      <c r="V22" s="884"/>
    </row>
    <row r="23" spans="1:22" s="219" customFormat="1" ht="18" customHeight="1">
      <c r="C23" s="224"/>
      <c r="D23" s="811"/>
      <c r="E23" s="811"/>
      <c r="F23" s="812"/>
      <c r="G23" s="812"/>
      <c r="H23" s="812"/>
      <c r="I23" s="812"/>
      <c r="J23" s="811"/>
      <c r="K23" s="811"/>
      <c r="L23" s="812"/>
      <c r="M23" s="812"/>
      <c r="N23" s="811"/>
      <c r="O23" s="811"/>
      <c r="P23" s="234"/>
      <c r="Q23" s="234"/>
      <c r="R23" s="233"/>
      <c r="S23" s="233"/>
      <c r="T23" s="234"/>
      <c r="U23" s="234"/>
      <c r="V23" s="235"/>
    </row>
    <row r="24" spans="1:22">
      <c r="V24" s="586">
        <f>V14+V20</f>
        <v>63</v>
      </c>
    </row>
  </sheetData>
  <mergeCells count="34">
    <mergeCell ref="A8:C10"/>
    <mergeCell ref="A11:C11"/>
    <mergeCell ref="H8:I8"/>
    <mergeCell ref="A2:V2"/>
    <mergeCell ref="D6:M6"/>
    <mergeCell ref="V6:V7"/>
    <mergeCell ref="V8:V10"/>
    <mergeCell ref="A6:C7"/>
    <mergeCell ref="H10:I10"/>
    <mergeCell ref="H9:I9"/>
    <mergeCell ref="V11:V13"/>
    <mergeCell ref="A21:C21"/>
    <mergeCell ref="A20:C20"/>
    <mergeCell ref="A14:C14"/>
    <mergeCell ref="A12:C12"/>
    <mergeCell ref="A17:C17"/>
    <mergeCell ref="V17:V19"/>
    <mergeCell ref="F16:G16"/>
    <mergeCell ref="R16:S16"/>
    <mergeCell ref="T16:U16"/>
    <mergeCell ref="R19:S19"/>
    <mergeCell ref="T19:U19"/>
    <mergeCell ref="V14:V16"/>
    <mergeCell ref="T22:U22"/>
    <mergeCell ref="T15:U15"/>
    <mergeCell ref="V20:V22"/>
    <mergeCell ref="N16:O16"/>
    <mergeCell ref="P16:Q16"/>
    <mergeCell ref="D19:E19"/>
    <mergeCell ref="F19:G19"/>
    <mergeCell ref="J19:K19"/>
    <mergeCell ref="L19:M19"/>
    <mergeCell ref="N19:O19"/>
    <mergeCell ref="P19:Q19"/>
  </mergeCells>
  <phoneticPr fontId="5" type="noConversion"/>
  <printOptions horizontalCentered="1"/>
  <pageMargins left="0.98425196850393704" right="0.39370078740157483" top="0.59055118110236227" bottom="0.59055118110236227" header="0.39370078740157483" footer="0.39370078740157483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FE767-D466-43B8-809D-395DBD45060C}">
  <dimension ref="A1:O35"/>
  <sheetViews>
    <sheetView view="pageBreakPreview" zoomScale="85" zoomScaleNormal="100" zoomScaleSheetLayoutView="85" workbookViewId="0">
      <selection activeCell="J41" sqref="J41"/>
    </sheetView>
  </sheetViews>
  <sheetFormatPr defaultRowHeight="16.5"/>
  <cols>
    <col min="1" max="1" width="9.33203125" style="311" customWidth="1"/>
    <col min="2" max="2" width="9.6640625" style="208" customWidth="1"/>
    <col min="3" max="3" width="11.77734375" style="208" hidden="1" customWidth="1"/>
    <col min="4" max="4" width="13.77734375" style="208" hidden="1" customWidth="1"/>
    <col min="5" max="10" width="12.6640625" style="208" customWidth="1"/>
    <col min="11" max="11" width="14.44140625" style="208" customWidth="1"/>
    <col min="12" max="12" width="8.44140625" style="208" customWidth="1"/>
    <col min="13" max="13" width="7.5546875" style="208" customWidth="1"/>
    <col min="14" max="14" width="14.44140625" style="208" bestFit="1" customWidth="1"/>
    <col min="15" max="15" width="10.21875" style="208" customWidth="1"/>
    <col min="16" max="16384" width="8.88671875" style="208"/>
  </cols>
  <sheetData>
    <row r="1" spans="1:15" ht="33.75" customHeight="1">
      <c r="A1" s="943" t="s">
        <v>213</v>
      </c>
      <c r="B1" s="943"/>
      <c r="C1" s="943"/>
      <c r="D1" s="943"/>
      <c r="E1" s="943"/>
      <c r="F1" s="943"/>
      <c r="G1" s="943"/>
      <c r="H1" s="943"/>
      <c r="I1" s="943"/>
      <c r="J1" s="943"/>
      <c r="K1" s="943"/>
      <c r="L1" s="943"/>
      <c r="M1" s="943"/>
    </row>
    <row r="2" spans="1:15" s="209" customFormat="1" ht="18" customHeight="1" thickBot="1">
      <c r="A2" s="113"/>
      <c r="B2" s="954"/>
      <c r="C2" s="954"/>
      <c r="D2" s="954"/>
      <c r="E2" s="954"/>
      <c r="F2" s="954"/>
      <c r="G2" s="758"/>
      <c r="H2" s="758"/>
      <c r="I2" s="758"/>
      <c r="J2" s="758"/>
      <c r="K2" s="759"/>
      <c r="L2" s="944" t="s">
        <v>602</v>
      </c>
      <c r="M2" s="944"/>
    </row>
    <row r="3" spans="1:15" ht="21.95" customHeight="1">
      <c r="A3" s="955" t="s">
        <v>62</v>
      </c>
      <c r="B3" s="958" t="s">
        <v>214</v>
      </c>
      <c r="C3" s="942" t="s">
        <v>389</v>
      </c>
      <c r="D3" s="937"/>
      <c r="E3" s="937" t="s">
        <v>852</v>
      </c>
      <c r="F3" s="937"/>
      <c r="G3" s="937" t="s">
        <v>858</v>
      </c>
      <c r="H3" s="937"/>
      <c r="I3" s="937" t="s">
        <v>859</v>
      </c>
      <c r="J3" s="937"/>
      <c r="K3" s="945" t="s">
        <v>215</v>
      </c>
      <c r="L3" s="948" t="s">
        <v>216</v>
      </c>
      <c r="M3" s="949"/>
    </row>
    <row r="4" spans="1:15" ht="21.95" customHeight="1">
      <c r="A4" s="956"/>
      <c r="B4" s="959"/>
      <c r="C4" s="941">
        <f>[20]뿌리굴취!I7</f>
        <v>172068</v>
      </c>
      <c r="D4" s="939"/>
      <c r="E4" s="938">
        <f>노임단가등!B5</f>
        <v>226122</v>
      </c>
      <c r="F4" s="939"/>
      <c r="G4" s="938">
        <f>노임단가등!B5</f>
        <v>226122</v>
      </c>
      <c r="H4" s="939"/>
      <c r="I4" s="938">
        <f>노임단가등!B4</f>
        <v>172068</v>
      </c>
      <c r="J4" s="939"/>
      <c r="K4" s="946"/>
      <c r="L4" s="950"/>
      <c r="M4" s="951"/>
    </row>
    <row r="5" spans="1:15" ht="21.95" customHeight="1" thickBot="1">
      <c r="A5" s="957"/>
      <c r="B5" s="959"/>
      <c r="C5" s="293" t="s">
        <v>217</v>
      </c>
      <c r="D5" s="294" t="s">
        <v>218</v>
      </c>
      <c r="E5" s="294" t="s">
        <v>217</v>
      </c>
      <c r="F5" s="294" t="s">
        <v>218</v>
      </c>
      <c r="G5" s="294" t="s">
        <v>217</v>
      </c>
      <c r="H5" s="294" t="s">
        <v>218</v>
      </c>
      <c r="I5" s="294" t="s">
        <v>217</v>
      </c>
      <c r="J5" s="294" t="s">
        <v>218</v>
      </c>
      <c r="K5" s="947"/>
      <c r="L5" s="952"/>
      <c r="M5" s="953"/>
    </row>
    <row r="6" spans="1:15" ht="21" customHeight="1">
      <c r="A6" s="760" t="str">
        <f>총괄내역서!A4</f>
        <v>1-0-1</v>
      </c>
      <c r="B6" s="558">
        <f>총괄내역서!C4</f>
        <v>4.5200000000000005</v>
      </c>
      <c r="C6" s="559"/>
      <c r="D6" s="560">
        <f>ROUND(+$B6*C6,0)</f>
        <v>0</v>
      </c>
      <c r="E6" s="560">
        <f>'[21]단산(덩굴걷기)'!$K$16</f>
        <v>1056672</v>
      </c>
      <c r="F6" s="733">
        <f>INT(($B6*E6))</f>
        <v>4776157</v>
      </c>
      <c r="G6" s="560"/>
      <c r="H6" s="560"/>
      <c r="I6" s="560"/>
      <c r="J6" s="560"/>
      <c r="K6" s="741">
        <f>D6+F6+H6</f>
        <v>4776157</v>
      </c>
      <c r="L6" s="324"/>
      <c r="M6" s="325"/>
      <c r="N6" s="210"/>
      <c r="O6" s="210"/>
    </row>
    <row r="7" spans="1:15" ht="21" customHeight="1">
      <c r="A7" s="761" t="str">
        <f>총괄내역서!A5</f>
        <v>1-0-2</v>
      </c>
      <c r="B7" s="738">
        <f>총괄내역서!C5</f>
        <v>16.669999999999998</v>
      </c>
      <c r="C7" s="562"/>
      <c r="D7" s="563"/>
      <c r="E7" s="563"/>
      <c r="F7" s="563"/>
      <c r="G7" s="563">
        <f>'[22]단산(약제살포)'!$K$16</f>
        <v>320203</v>
      </c>
      <c r="H7" s="739">
        <f>INT(($B7*G7))</f>
        <v>5337784</v>
      </c>
      <c r="I7" s="563">
        <f>'[22]단산(약제살포)'!$K$17</f>
        <v>362665</v>
      </c>
      <c r="J7" s="739">
        <f>INT(($B7*I7))</f>
        <v>6045625</v>
      </c>
      <c r="K7" s="740">
        <f>D7+F7+H7</f>
        <v>5337784</v>
      </c>
      <c r="L7" s="295"/>
      <c r="M7" s="296"/>
      <c r="N7" s="210"/>
      <c r="O7" s="210"/>
    </row>
    <row r="8" spans="1:15" ht="21" customHeight="1">
      <c r="A8" s="761" t="str">
        <f>총괄내역서!A6</f>
        <v>1-0-3</v>
      </c>
      <c r="B8" s="738">
        <f>총괄내역서!C6</f>
        <v>0.43000000000000005</v>
      </c>
      <c r="C8" s="562"/>
      <c r="D8" s="563"/>
      <c r="E8" s="563">
        <f>'[23]단산(덩굴걷기)'!$K$16</f>
        <v>943457</v>
      </c>
      <c r="F8" s="563">
        <f t="shared" ref="F8:F18" si="0">INT(($B8*E8))</f>
        <v>405686</v>
      </c>
      <c r="G8" s="563"/>
      <c r="H8" s="563"/>
      <c r="I8" s="563"/>
      <c r="J8" s="563"/>
      <c r="K8" s="740">
        <f>D8+F8+H8</f>
        <v>405686</v>
      </c>
      <c r="L8" s="295"/>
      <c r="M8" s="296"/>
      <c r="N8" s="210"/>
      <c r="O8" s="210"/>
    </row>
    <row r="9" spans="1:15" ht="21" customHeight="1">
      <c r="A9" s="761" t="str">
        <f>총괄내역서!A7</f>
        <v>1-0-4</v>
      </c>
      <c r="B9" s="738">
        <f>총괄내역서!C7</f>
        <v>5.6799999999999979</v>
      </c>
      <c r="C9" s="562"/>
      <c r="D9" s="563"/>
      <c r="E9" s="563">
        <f>'[24]단산(덩굴걷기)'!$K$16</f>
        <v>1056672</v>
      </c>
      <c r="F9" s="563">
        <f t="shared" si="0"/>
        <v>6001896</v>
      </c>
      <c r="G9" s="563"/>
      <c r="H9" s="563"/>
      <c r="I9" s="563"/>
      <c r="J9" s="563"/>
      <c r="K9" s="564">
        <f>D9+F9+H9</f>
        <v>6001896</v>
      </c>
      <c r="L9" s="295"/>
      <c r="M9" s="296"/>
      <c r="N9" s="210"/>
      <c r="O9" s="210"/>
    </row>
    <row r="10" spans="1:15" ht="21" customHeight="1">
      <c r="A10" s="761" t="str">
        <f>총괄내역서!A8</f>
        <v>1-0-5</v>
      </c>
      <c r="B10" s="738">
        <f>총괄내역서!C8</f>
        <v>8.8000000000000007</v>
      </c>
      <c r="C10" s="562"/>
      <c r="D10" s="563"/>
      <c r="E10" s="563">
        <f>'[25]단산(덩굴걷기)'!$K$16</f>
        <v>943457</v>
      </c>
      <c r="F10" s="563">
        <f t="shared" si="0"/>
        <v>8302421</v>
      </c>
      <c r="G10" s="563"/>
      <c r="H10" s="563"/>
      <c r="I10" s="563"/>
      <c r="J10" s="563"/>
      <c r="K10" s="564">
        <f t="shared" ref="K10:K21" si="1">D10+F10+H10</f>
        <v>8302421</v>
      </c>
      <c r="L10" s="295"/>
      <c r="M10" s="296"/>
      <c r="N10" s="210"/>
      <c r="O10" s="210"/>
    </row>
    <row r="11" spans="1:15" ht="21" customHeight="1">
      <c r="A11" s="761" t="str">
        <f>총괄내역서!A9</f>
        <v>1-0-6</v>
      </c>
      <c r="B11" s="738">
        <f>총괄내역서!C9</f>
        <v>3.5300000000000002</v>
      </c>
      <c r="C11" s="562"/>
      <c r="D11" s="563"/>
      <c r="E11" s="563">
        <f>'[26]단산(덩굴걷기)'!$K$16</f>
        <v>943457</v>
      </c>
      <c r="F11" s="563">
        <f t="shared" si="0"/>
        <v>3330403</v>
      </c>
      <c r="G11" s="563"/>
      <c r="H11" s="563"/>
      <c r="I11" s="563"/>
      <c r="J11" s="563"/>
      <c r="K11" s="564">
        <f t="shared" si="1"/>
        <v>3330403</v>
      </c>
      <c r="L11" s="295"/>
      <c r="M11" s="296"/>
      <c r="N11" s="210"/>
      <c r="O11" s="210"/>
    </row>
    <row r="12" spans="1:15" ht="21" hidden="1" customHeight="1">
      <c r="A12" s="762">
        <f>[20]내역서!A10</f>
        <v>0</v>
      </c>
      <c r="B12" s="561">
        <f>[20]내역서!B10</f>
        <v>0</v>
      </c>
      <c r="C12" s="562"/>
      <c r="D12" s="563"/>
      <c r="E12" s="563">
        <f>'[20]2-4'!M27</f>
        <v>0</v>
      </c>
      <c r="F12" s="563">
        <f t="shared" si="0"/>
        <v>0</v>
      </c>
      <c r="G12" s="563"/>
      <c r="H12" s="563"/>
      <c r="I12" s="563"/>
      <c r="J12" s="563"/>
      <c r="K12" s="564">
        <f t="shared" si="1"/>
        <v>0</v>
      </c>
      <c r="L12" s="295"/>
      <c r="M12" s="296"/>
      <c r="N12" s="210"/>
      <c r="O12" s="210"/>
    </row>
    <row r="13" spans="1:15" ht="21" hidden="1" customHeight="1">
      <c r="A13" s="762">
        <f>[20]내역서!A11</f>
        <v>0</v>
      </c>
      <c r="B13" s="561">
        <f>[20]내역서!B11</f>
        <v>0</v>
      </c>
      <c r="C13" s="562"/>
      <c r="D13" s="563"/>
      <c r="E13" s="563">
        <f>'[20]2-5'!M27</f>
        <v>0</v>
      </c>
      <c r="F13" s="563">
        <f t="shared" si="0"/>
        <v>0</v>
      </c>
      <c r="G13" s="563"/>
      <c r="H13" s="563">
        <f>ROUND(+$B13*G13,0)</f>
        <v>0</v>
      </c>
      <c r="I13" s="563"/>
      <c r="J13" s="563">
        <f>ROUND(+$B13*I13,0)</f>
        <v>0</v>
      </c>
      <c r="K13" s="564">
        <f t="shared" si="1"/>
        <v>0</v>
      </c>
      <c r="L13" s="295"/>
      <c r="M13" s="296"/>
      <c r="N13" s="210"/>
      <c r="O13" s="210"/>
    </row>
    <row r="14" spans="1:15" ht="21" hidden="1" customHeight="1">
      <c r="A14" s="762">
        <f>[20]내역서!A12</f>
        <v>0</v>
      </c>
      <c r="B14" s="561">
        <f>[20]내역서!B12</f>
        <v>0</v>
      </c>
      <c r="C14" s="562"/>
      <c r="D14" s="563"/>
      <c r="E14" s="563">
        <f>'[20]4-1'!M27</f>
        <v>0</v>
      </c>
      <c r="F14" s="563">
        <f t="shared" si="0"/>
        <v>0</v>
      </c>
      <c r="G14" s="563"/>
      <c r="H14" s="563"/>
      <c r="I14" s="563"/>
      <c r="J14" s="563"/>
      <c r="K14" s="564">
        <f t="shared" si="1"/>
        <v>0</v>
      </c>
      <c r="L14" s="295"/>
      <c r="M14" s="296"/>
      <c r="N14" s="210"/>
      <c r="O14" s="210"/>
    </row>
    <row r="15" spans="1:15" ht="21" hidden="1" customHeight="1">
      <c r="A15" s="762">
        <f>[20]내역서!A13</f>
        <v>0</v>
      </c>
      <c r="B15" s="561">
        <f>[20]내역서!B13</f>
        <v>0</v>
      </c>
      <c r="C15" s="562"/>
      <c r="D15" s="563"/>
      <c r="E15" s="563">
        <f>'[20]4-2'!M27</f>
        <v>0</v>
      </c>
      <c r="F15" s="563">
        <f t="shared" si="0"/>
        <v>0</v>
      </c>
      <c r="G15" s="563"/>
      <c r="H15" s="563"/>
      <c r="I15" s="563"/>
      <c r="J15" s="563"/>
      <c r="K15" s="564">
        <f t="shared" si="1"/>
        <v>0</v>
      </c>
      <c r="L15" s="295"/>
      <c r="M15" s="296"/>
      <c r="N15" s="210"/>
      <c r="O15" s="210"/>
    </row>
    <row r="16" spans="1:15" ht="21" hidden="1" customHeight="1">
      <c r="A16" s="762">
        <f>[20]내역서!A14</f>
        <v>0</v>
      </c>
      <c r="B16" s="561">
        <f>[20]내역서!B14</f>
        <v>0</v>
      </c>
      <c r="C16" s="562"/>
      <c r="D16" s="563"/>
      <c r="E16" s="563">
        <f>'[20]5-1'!M27</f>
        <v>0</v>
      </c>
      <c r="F16" s="563">
        <f t="shared" si="0"/>
        <v>0</v>
      </c>
      <c r="G16" s="563"/>
      <c r="H16" s="563"/>
      <c r="I16" s="563"/>
      <c r="J16" s="563"/>
      <c r="K16" s="564">
        <f t="shared" si="1"/>
        <v>0</v>
      </c>
      <c r="L16" s="295"/>
      <c r="M16" s="296"/>
      <c r="N16" s="210"/>
      <c r="O16" s="210"/>
    </row>
    <row r="17" spans="1:15" ht="21" hidden="1" customHeight="1">
      <c r="A17" s="762">
        <f>[20]내역서!A15</f>
        <v>0</v>
      </c>
      <c r="B17" s="561">
        <f>[20]내역서!B15</f>
        <v>0</v>
      </c>
      <c r="C17" s="562"/>
      <c r="D17" s="563"/>
      <c r="E17" s="563">
        <f>'[20]6-1'!M27</f>
        <v>0</v>
      </c>
      <c r="F17" s="563">
        <f t="shared" si="0"/>
        <v>0</v>
      </c>
      <c r="G17" s="563"/>
      <c r="H17" s="563"/>
      <c r="I17" s="563"/>
      <c r="J17" s="563"/>
      <c r="K17" s="564">
        <f t="shared" si="1"/>
        <v>0</v>
      </c>
      <c r="L17" s="295"/>
      <c r="M17" s="296"/>
      <c r="N17" s="210"/>
      <c r="O17" s="210"/>
    </row>
    <row r="18" spans="1:15" ht="21" hidden="1" customHeight="1">
      <c r="A18" s="762">
        <f>[20]내역서!A16</f>
        <v>0</v>
      </c>
      <c r="B18" s="561">
        <f>[20]내역서!B16</f>
        <v>0</v>
      </c>
      <c r="C18" s="562"/>
      <c r="D18" s="563"/>
      <c r="E18" s="563">
        <f>'[20]6-2'!M27</f>
        <v>0</v>
      </c>
      <c r="F18" s="563">
        <f t="shared" si="0"/>
        <v>0</v>
      </c>
      <c r="G18" s="563"/>
      <c r="H18" s="563"/>
      <c r="I18" s="563"/>
      <c r="J18" s="563"/>
      <c r="K18" s="564">
        <f t="shared" si="1"/>
        <v>0</v>
      </c>
      <c r="L18" s="295"/>
      <c r="M18" s="296"/>
      <c r="N18" s="210"/>
      <c r="O18" s="210"/>
    </row>
    <row r="19" spans="1:15" ht="21" hidden="1" customHeight="1">
      <c r="A19" s="762"/>
      <c r="B19" s="561">
        <f>[20]내역서!B17</f>
        <v>0</v>
      </c>
      <c r="C19" s="562"/>
      <c r="D19" s="563"/>
      <c r="E19" s="563"/>
      <c r="F19" s="563"/>
      <c r="G19" s="563"/>
      <c r="H19" s="563"/>
      <c r="I19" s="563"/>
      <c r="J19" s="563"/>
      <c r="K19" s="564">
        <f t="shared" si="1"/>
        <v>0</v>
      </c>
      <c r="L19" s="295"/>
      <c r="M19" s="296"/>
      <c r="N19" s="210"/>
      <c r="O19" s="210"/>
    </row>
    <row r="20" spans="1:15" ht="21" hidden="1" customHeight="1">
      <c r="A20" s="762"/>
      <c r="B20" s="561">
        <f>[20]내역서!B18</f>
        <v>0</v>
      </c>
      <c r="C20" s="562"/>
      <c r="D20" s="563"/>
      <c r="E20" s="563"/>
      <c r="F20" s="563"/>
      <c r="G20" s="563"/>
      <c r="H20" s="563"/>
      <c r="I20" s="563"/>
      <c r="J20" s="563"/>
      <c r="K20" s="564">
        <f t="shared" si="1"/>
        <v>0</v>
      </c>
      <c r="L20" s="295"/>
      <c r="M20" s="296"/>
      <c r="N20" s="210"/>
      <c r="O20" s="210"/>
    </row>
    <row r="21" spans="1:15" ht="21" hidden="1" customHeight="1">
      <c r="A21" s="762"/>
      <c r="B21" s="561"/>
      <c r="C21" s="562"/>
      <c r="D21" s="563"/>
      <c r="E21" s="563"/>
      <c r="F21" s="563"/>
      <c r="G21" s="563"/>
      <c r="H21" s="563"/>
      <c r="I21" s="563"/>
      <c r="J21" s="563"/>
      <c r="K21" s="564">
        <f t="shared" si="1"/>
        <v>0</v>
      </c>
      <c r="L21" s="295"/>
      <c r="M21" s="296"/>
      <c r="N21" s="210"/>
      <c r="O21" s="210"/>
    </row>
    <row r="22" spans="1:15" s="298" customFormat="1" ht="21.95" customHeight="1" thickBot="1">
      <c r="A22" s="297" t="s">
        <v>20</v>
      </c>
      <c r="B22" s="565">
        <f>SUM(B6:B21)</f>
        <v>39.629999999999995</v>
      </c>
      <c r="C22" s="566"/>
      <c r="D22" s="567">
        <f>+SUM(D6:D21)</f>
        <v>0</v>
      </c>
      <c r="E22" s="567"/>
      <c r="F22" s="567">
        <f>+SUM(F6:F21)</f>
        <v>22816563</v>
      </c>
      <c r="G22" s="567"/>
      <c r="H22" s="567">
        <f>+SUM(H6:H21)</f>
        <v>5337784</v>
      </c>
      <c r="I22" s="567"/>
      <c r="J22" s="567">
        <f>+SUM(J6:J21)</f>
        <v>6045625</v>
      </c>
      <c r="K22" s="588">
        <f>+SUM(K6:K21)</f>
        <v>28154347</v>
      </c>
      <c r="L22" s="961"/>
      <c r="M22" s="962"/>
      <c r="N22" s="210"/>
      <c r="O22" s="210"/>
    </row>
    <row r="23" spans="1:15" ht="21.95" customHeight="1">
      <c r="A23" s="933" t="s">
        <v>219</v>
      </c>
      <c r="B23" s="934"/>
      <c r="C23" s="940">
        <f>ROUND(+D22/C4,0)</f>
        <v>0</v>
      </c>
      <c r="D23" s="934"/>
      <c r="E23" s="940">
        <f>ROUND(+F22/E4,0)</f>
        <v>101</v>
      </c>
      <c r="F23" s="934"/>
      <c r="G23" s="940">
        <f>ROUND(+H22/G4,0)</f>
        <v>24</v>
      </c>
      <c r="H23" s="934"/>
      <c r="I23" s="940">
        <f>ROUND(+J22/I4,0)</f>
        <v>35</v>
      </c>
      <c r="J23" s="934"/>
      <c r="K23" s="299">
        <f>E23+G23+I23</f>
        <v>160</v>
      </c>
      <c r="L23" s="933">
        <f>+K28</f>
        <v>4</v>
      </c>
      <c r="M23" s="963"/>
    </row>
    <row r="24" spans="1:15" ht="21.95" customHeight="1">
      <c r="A24" s="925" t="s">
        <v>220</v>
      </c>
      <c r="B24" s="926"/>
      <c r="C24" s="300" t="s">
        <v>221</v>
      </c>
      <c r="D24" s="301" t="s">
        <v>222</v>
      </c>
      <c r="E24" s="301" t="s">
        <v>221</v>
      </c>
      <c r="F24" s="301" t="s">
        <v>222</v>
      </c>
      <c r="G24" s="301" t="s">
        <v>221</v>
      </c>
      <c r="H24" s="301" t="s">
        <v>222</v>
      </c>
      <c r="I24" s="301" t="s">
        <v>221</v>
      </c>
      <c r="J24" s="301" t="s">
        <v>222</v>
      </c>
      <c r="K24" s="302"/>
      <c r="L24" s="300" t="s">
        <v>221</v>
      </c>
      <c r="M24" s="302" t="s">
        <v>222</v>
      </c>
    </row>
    <row r="25" spans="1:15" ht="21.95" customHeight="1">
      <c r="A25" s="927"/>
      <c r="B25" s="928"/>
      <c r="C25" s="303">
        <v>3</v>
      </c>
      <c r="D25" s="304">
        <f>+C23/C25</f>
        <v>0</v>
      </c>
      <c r="E25" s="305">
        <v>10</v>
      </c>
      <c r="F25" s="304">
        <f>+E23/E25</f>
        <v>10.1</v>
      </c>
      <c r="G25" s="305">
        <v>55</v>
      </c>
      <c r="H25" s="304">
        <f>+G23/G25</f>
        <v>0.43636363636363634</v>
      </c>
      <c r="I25" s="305">
        <v>55</v>
      </c>
      <c r="J25" s="304">
        <f>+I23/I25</f>
        <v>0.63636363636363635</v>
      </c>
      <c r="K25" s="306"/>
      <c r="L25" s="303">
        <v>5</v>
      </c>
      <c r="M25" s="306">
        <f>+K28/L25</f>
        <v>0.8</v>
      </c>
    </row>
    <row r="26" spans="1:15" ht="21.95" customHeight="1">
      <c r="A26" s="929" t="s">
        <v>223</v>
      </c>
      <c r="B26" s="930"/>
      <c r="C26" s="931">
        <f>+IF(D25=0,0,IF(D25&lt;1,1,(IF(D25&gt;1,ROUNDDOWN(D25,0)))))</f>
        <v>0</v>
      </c>
      <c r="D26" s="932"/>
      <c r="E26" s="931">
        <f>F25</f>
        <v>10.1</v>
      </c>
      <c r="F26" s="932"/>
      <c r="G26" s="931">
        <f>H25</f>
        <v>0.43636363636363634</v>
      </c>
      <c r="H26" s="932"/>
      <c r="I26" s="931">
        <f>J25</f>
        <v>0.63636363636363635</v>
      </c>
      <c r="J26" s="932"/>
      <c r="K26" s="308"/>
      <c r="L26" s="931">
        <f>+M25</f>
        <v>0.8</v>
      </c>
      <c r="M26" s="964"/>
    </row>
    <row r="27" spans="1:15" ht="21.95" customHeight="1">
      <c r="A27" s="935" t="s">
        <v>224</v>
      </c>
      <c r="B27" s="936"/>
      <c r="C27" s="926">
        <f>+C25*C26</f>
        <v>0</v>
      </c>
      <c r="D27" s="936"/>
      <c r="E27" s="926">
        <f>E25*E26</f>
        <v>101</v>
      </c>
      <c r="F27" s="936"/>
      <c r="G27" s="926">
        <f>G25*G26</f>
        <v>24</v>
      </c>
      <c r="H27" s="936"/>
      <c r="I27" s="926">
        <f>I25*I26</f>
        <v>35</v>
      </c>
      <c r="J27" s="936"/>
      <c r="K27" s="309">
        <f>E27+G27+I27-K28</f>
        <v>156</v>
      </c>
      <c r="L27" s="926">
        <f>+L25*L26</f>
        <v>4</v>
      </c>
      <c r="M27" s="965"/>
    </row>
    <row r="28" spans="1:15" ht="21.95" customHeight="1" thickBot="1">
      <c r="A28" s="922" t="s">
        <v>225</v>
      </c>
      <c r="B28" s="923"/>
      <c r="C28" s="924">
        <f>+C23-C27</f>
        <v>0</v>
      </c>
      <c r="D28" s="923"/>
      <c r="E28" s="923">
        <f>+E23-E27</f>
        <v>0</v>
      </c>
      <c r="F28" s="923"/>
      <c r="G28" s="923">
        <f>+G23-G27</f>
        <v>0</v>
      </c>
      <c r="H28" s="923"/>
      <c r="I28" s="923">
        <f>+I23-I27</f>
        <v>0</v>
      </c>
      <c r="J28" s="923"/>
      <c r="K28" s="310">
        <v>4</v>
      </c>
      <c r="L28" s="924">
        <v>0</v>
      </c>
      <c r="M28" s="960"/>
    </row>
    <row r="32" spans="1:15">
      <c r="D32" s="312">
        <f>C26</f>
        <v>0</v>
      </c>
      <c r="F32" s="312"/>
      <c r="H32" s="312"/>
      <c r="J32" s="312"/>
      <c r="K32" s="208">
        <v>169804</v>
      </c>
      <c r="L32" s="312">
        <v>172068</v>
      </c>
    </row>
    <row r="33" spans="11:13">
      <c r="K33" s="208">
        <v>221506</v>
      </c>
      <c r="L33" s="208">
        <v>226122</v>
      </c>
      <c r="M33" s="208">
        <f>ROUND(L33*1.5,0)</f>
        <v>339183</v>
      </c>
    </row>
    <row r="34" spans="11:13">
      <c r="L34" s="312">
        <f>L32+M33</f>
        <v>511251</v>
      </c>
    </row>
    <row r="35" spans="11:13">
      <c r="K35" s="307">
        <f>SUM(K32:K33)/2</f>
        <v>195655</v>
      </c>
      <c r="L35" s="307"/>
    </row>
  </sheetData>
  <mergeCells count="41">
    <mergeCell ref="I28:J28"/>
    <mergeCell ref="L28:M28"/>
    <mergeCell ref="L22:M22"/>
    <mergeCell ref="I23:J23"/>
    <mergeCell ref="L23:M23"/>
    <mergeCell ref="I26:J26"/>
    <mergeCell ref="L26:M26"/>
    <mergeCell ref="I27:J27"/>
    <mergeCell ref="L27:M27"/>
    <mergeCell ref="A1:M1"/>
    <mergeCell ref="L2:M2"/>
    <mergeCell ref="I3:J3"/>
    <mergeCell ref="K3:K5"/>
    <mergeCell ref="L3:M5"/>
    <mergeCell ref="I4:J4"/>
    <mergeCell ref="B2:F2"/>
    <mergeCell ref="A3:A5"/>
    <mergeCell ref="B3:B5"/>
    <mergeCell ref="G28:H28"/>
    <mergeCell ref="C4:D4"/>
    <mergeCell ref="G4:H4"/>
    <mergeCell ref="G3:H3"/>
    <mergeCell ref="G26:H26"/>
    <mergeCell ref="G27:H27"/>
    <mergeCell ref="G23:H23"/>
    <mergeCell ref="C3:D3"/>
    <mergeCell ref="A23:B23"/>
    <mergeCell ref="A27:B27"/>
    <mergeCell ref="C27:D27"/>
    <mergeCell ref="E27:F27"/>
    <mergeCell ref="E3:F3"/>
    <mergeCell ref="E4:F4"/>
    <mergeCell ref="C23:D23"/>
    <mergeCell ref="E23:F23"/>
    <mergeCell ref="A28:B28"/>
    <mergeCell ref="C28:D28"/>
    <mergeCell ref="E28:F28"/>
    <mergeCell ref="A24:B25"/>
    <mergeCell ref="A26:B26"/>
    <mergeCell ref="C26:D26"/>
    <mergeCell ref="E26:F26"/>
  </mergeCells>
  <phoneticPr fontId="5" type="noConversion"/>
  <printOptions horizontalCentered="1"/>
  <pageMargins left="0.39370078740157483" right="0.39370078740157483" top="0.59055118110236227" bottom="0.39370078740157483" header="0.39370078740157483" footer="0.39370078740157483"/>
  <pageSetup paperSize="9" scale="95" firstPageNumber="9" orientation="landscape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09695-E2C6-494F-BC0D-D6800FA9A303}">
  <dimension ref="A1:A358"/>
  <sheetViews>
    <sheetView view="pageBreakPreview" zoomScale="85" zoomScaleNormal="100" zoomScaleSheetLayoutView="85" workbookViewId="0">
      <selection activeCell="I15" sqref="I15"/>
    </sheetView>
  </sheetViews>
  <sheetFormatPr defaultRowHeight="16.5"/>
  <cols>
    <col min="1" max="1" width="105.5546875" style="315" customWidth="1"/>
    <col min="2" max="2" width="9.109375" style="315" customWidth="1"/>
    <col min="3" max="16384" width="8.88671875" style="315"/>
  </cols>
  <sheetData>
    <row r="1" spans="1:1" ht="24" customHeight="1">
      <c r="A1" s="21" t="s">
        <v>3</v>
      </c>
    </row>
    <row r="2" spans="1:1" ht="18" customHeight="1">
      <c r="A2" s="316"/>
    </row>
    <row r="3" spans="1:1" ht="24" customHeight="1">
      <c r="A3" s="22" t="s">
        <v>237</v>
      </c>
    </row>
    <row r="4" spans="1:1" ht="24" customHeight="1">
      <c r="A4" s="176" t="s">
        <v>390</v>
      </c>
    </row>
    <row r="5" spans="1:1" ht="24" customHeight="1">
      <c r="A5" s="176" t="s">
        <v>238</v>
      </c>
    </row>
    <row r="6" spans="1:1" ht="24" customHeight="1">
      <c r="A6" s="176" t="s">
        <v>391</v>
      </c>
    </row>
    <row r="7" spans="1:1" ht="24" customHeight="1">
      <c r="A7" s="176" t="s">
        <v>239</v>
      </c>
    </row>
    <row r="8" spans="1:1" ht="24" customHeight="1">
      <c r="A8" s="176" t="s">
        <v>240</v>
      </c>
    </row>
    <row r="9" spans="1:1" ht="24" customHeight="1">
      <c r="A9" s="176" t="s">
        <v>241</v>
      </c>
    </row>
    <row r="10" spans="1:1" ht="24" customHeight="1">
      <c r="A10" s="176" t="s">
        <v>393</v>
      </c>
    </row>
    <row r="11" spans="1:1" ht="24" customHeight="1">
      <c r="A11" s="176" t="s">
        <v>242</v>
      </c>
    </row>
    <row r="12" spans="1:1" ht="9" customHeight="1">
      <c r="A12" s="316"/>
    </row>
    <row r="13" spans="1:1" ht="24" customHeight="1">
      <c r="A13" s="23" t="s">
        <v>243</v>
      </c>
    </row>
    <row r="14" spans="1:1" ht="24" customHeight="1">
      <c r="A14" s="176" t="s">
        <v>402</v>
      </c>
    </row>
    <row r="15" spans="1:1" ht="24" customHeight="1">
      <c r="A15" s="176" t="s">
        <v>244</v>
      </c>
    </row>
    <row r="16" spans="1:1" ht="24" customHeight="1">
      <c r="A16" s="176" t="s">
        <v>245</v>
      </c>
    </row>
    <row r="17" spans="1:1" ht="24" customHeight="1">
      <c r="A17" s="176" t="s">
        <v>246</v>
      </c>
    </row>
    <row r="18" spans="1:1" ht="24" customHeight="1">
      <c r="A18" s="176" t="s">
        <v>392</v>
      </c>
    </row>
    <row r="19" spans="1:1" ht="24" customHeight="1">
      <c r="A19" s="176" t="s">
        <v>247</v>
      </c>
    </row>
    <row r="20" spans="1:1" ht="24" customHeight="1">
      <c r="A20" s="176" t="s">
        <v>29</v>
      </c>
    </row>
    <row r="21" spans="1:1" ht="24" customHeight="1">
      <c r="A21" s="176" t="s">
        <v>248</v>
      </c>
    </row>
    <row r="22" spans="1:1" ht="24" customHeight="1">
      <c r="A22" s="176" t="s">
        <v>249</v>
      </c>
    </row>
    <row r="23" spans="1:1" ht="24" customHeight="1">
      <c r="A23" s="176" t="s">
        <v>30</v>
      </c>
    </row>
    <row r="24" spans="1:1" ht="24" customHeight="1">
      <c r="A24" s="176" t="s">
        <v>394</v>
      </c>
    </row>
    <row r="25" spans="1:1" ht="24" customHeight="1">
      <c r="A25" s="176" t="s">
        <v>250</v>
      </c>
    </row>
    <row r="26" spans="1:1" ht="24" customHeight="1">
      <c r="A26" s="176" t="s">
        <v>251</v>
      </c>
    </row>
    <row r="27" spans="1:1" ht="24" customHeight="1">
      <c r="A27" s="176" t="s">
        <v>252</v>
      </c>
    </row>
    <row r="28" spans="1:1" ht="24" customHeight="1">
      <c r="A28" s="176" t="s">
        <v>253</v>
      </c>
    </row>
    <row r="29" spans="1:1" ht="24" customHeight="1">
      <c r="A29" s="176" t="s">
        <v>31</v>
      </c>
    </row>
    <row r="30" spans="1:1" ht="24" customHeight="1">
      <c r="A30" s="176" t="s">
        <v>254</v>
      </c>
    </row>
    <row r="31" spans="1:1" ht="24" customHeight="1">
      <c r="A31" s="176" t="s">
        <v>255</v>
      </c>
    </row>
    <row r="32" spans="1:1" ht="7.5" customHeight="1">
      <c r="A32" s="176"/>
    </row>
    <row r="33" spans="1:1" ht="24" customHeight="1">
      <c r="A33" s="23" t="s">
        <v>256</v>
      </c>
    </row>
    <row r="34" spans="1:1" ht="24" customHeight="1">
      <c r="A34" s="176" t="s">
        <v>403</v>
      </c>
    </row>
    <row r="35" spans="1:1" ht="24" customHeight="1">
      <c r="A35" s="176" t="s">
        <v>404</v>
      </c>
    </row>
    <row r="36" spans="1:1" ht="24" customHeight="1">
      <c r="A36" s="176" t="s">
        <v>405</v>
      </c>
    </row>
    <row r="37" spans="1:1" ht="24" customHeight="1">
      <c r="A37" s="176" t="s">
        <v>406</v>
      </c>
    </row>
    <row r="38" spans="1:1" ht="24" customHeight="1">
      <c r="A38" s="176" t="s">
        <v>407</v>
      </c>
    </row>
    <row r="39" spans="1:1" ht="24" customHeight="1">
      <c r="A39" s="176" t="s">
        <v>408</v>
      </c>
    </row>
    <row r="40" spans="1:1" ht="7.5" customHeight="1">
      <c r="A40" s="176"/>
    </row>
    <row r="41" spans="1:1" ht="24" customHeight="1">
      <c r="A41" s="23" t="s">
        <v>257</v>
      </c>
    </row>
    <row r="42" spans="1:1" ht="24" customHeight="1">
      <c r="A42" s="176" t="s">
        <v>409</v>
      </c>
    </row>
    <row r="43" spans="1:1" ht="24" customHeight="1">
      <c r="A43" s="176" t="s">
        <v>410</v>
      </c>
    </row>
    <row r="44" spans="1:1" ht="24" customHeight="1">
      <c r="A44" s="23" t="s">
        <v>258</v>
      </c>
    </row>
    <row r="45" spans="1:1" ht="24" customHeight="1">
      <c r="A45" s="176" t="s">
        <v>411</v>
      </c>
    </row>
    <row r="46" spans="1:1" ht="24" customHeight="1">
      <c r="A46" s="176" t="s">
        <v>259</v>
      </c>
    </row>
    <row r="47" spans="1:1" ht="24" customHeight="1">
      <c r="A47" s="176" t="s">
        <v>32</v>
      </c>
    </row>
    <row r="48" spans="1:1" ht="7.5" customHeight="1">
      <c r="A48" s="176"/>
    </row>
    <row r="49" spans="1:1" ht="24" customHeight="1">
      <c r="A49" s="23" t="s">
        <v>260</v>
      </c>
    </row>
    <row r="50" spans="1:1" ht="24" customHeight="1">
      <c r="A50" s="176" t="s">
        <v>412</v>
      </c>
    </row>
    <row r="51" spans="1:1" ht="24" customHeight="1">
      <c r="A51" s="176" t="s">
        <v>413</v>
      </c>
    </row>
    <row r="52" spans="1:1" ht="7.5" customHeight="1">
      <c r="A52" s="176"/>
    </row>
    <row r="53" spans="1:1" ht="24" customHeight="1">
      <c r="A53" s="23" t="s">
        <v>261</v>
      </c>
    </row>
    <row r="54" spans="1:1" ht="24" customHeight="1">
      <c r="A54" s="176" t="s">
        <v>414</v>
      </c>
    </row>
    <row r="55" spans="1:1" ht="7.5" customHeight="1">
      <c r="A55" s="176"/>
    </row>
    <row r="56" spans="1:1" ht="24" customHeight="1">
      <c r="A56" s="23" t="s">
        <v>262</v>
      </c>
    </row>
    <row r="57" spans="1:1" ht="24" customHeight="1">
      <c r="A57" s="176" t="s">
        <v>263</v>
      </c>
    </row>
    <row r="58" spans="1:1" ht="24" customHeight="1">
      <c r="A58" s="176" t="s">
        <v>415</v>
      </c>
    </row>
    <row r="59" spans="1:1" ht="7.5" customHeight="1">
      <c r="A59" s="176"/>
    </row>
    <row r="60" spans="1:1" ht="24" customHeight="1">
      <c r="A60" s="23" t="s">
        <v>264</v>
      </c>
    </row>
    <row r="61" spans="1:1" ht="24" customHeight="1">
      <c r="A61" s="176" t="s">
        <v>395</v>
      </c>
    </row>
    <row r="62" spans="1:1" ht="24" customHeight="1">
      <c r="A62" s="176" t="s">
        <v>265</v>
      </c>
    </row>
    <row r="63" spans="1:1" ht="24" customHeight="1">
      <c r="A63" s="176" t="s">
        <v>266</v>
      </c>
    </row>
    <row r="64" spans="1:1" ht="24" customHeight="1">
      <c r="A64" s="176" t="s">
        <v>267</v>
      </c>
    </row>
    <row r="65" spans="1:1" ht="7.5" customHeight="1">
      <c r="A65" s="24"/>
    </row>
    <row r="66" spans="1:1" ht="24" customHeight="1">
      <c r="A66" s="23" t="s">
        <v>268</v>
      </c>
    </row>
    <row r="67" spans="1:1" ht="24" customHeight="1">
      <c r="A67" s="176" t="s">
        <v>269</v>
      </c>
    </row>
    <row r="68" spans="1:1" ht="24" customHeight="1">
      <c r="A68" s="23" t="s">
        <v>270</v>
      </c>
    </row>
    <row r="69" spans="1:1" ht="24" customHeight="1">
      <c r="A69" s="176" t="s">
        <v>271</v>
      </c>
    </row>
    <row r="70" spans="1:1" ht="24" customHeight="1">
      <c r="A70" s="176" t="s">
        <v>272</v>
      </c>
    </row>
    <row r="71" spans="1:1" ht="7.5" customHeight="1">
      <c r="A71" s="24"/>
    </row>
    <row r="72" spans="1:1" ht="24" customHeight="1">
      <c r="A72" s="23" t="s">
        <v>273</v>
      </c>
    </row>
    <row r="73" spans="1:1" ht="24" customHeight="1">
      <c r="A73" s="176" t="s">
        <v>274</v>
      </c>
    </row>
    <row r="74" spans="1:1" ht="7.5" customHeight="1">
      <c r="A74" s="24"/>
    </row>
    <row r="75" spans="1:1" ht="24" customHeight="1">
      <c r="A75" s="23" t="s">
        <v>416</v>
      </c>
    </row>
    <row r="76" spans="1:1" ht="24" customHeight="1">
      <c r="A76" s="176" t="s">
        <v>417</v>
      </c>
    </row>
    <row r="77" spans="1:1" ht="24" customHeight="1">
      <c r="A77" s="176" t="s">
        <v>418</v>
      </c>
    </row>
    <row r="78" spans="1:1" ht="24" customHeight="1">
      <c r="A78" s="176" t="s">
        <v>419</v>
      </c>
    </row>
    <row r="79" spans="1:1" ht="24" customHeight="1">
      <c r="A79" s="176" t="s">
        <v>420</v>
      </c>
    </row>
    <row r="80" spans="1:1" ht="7.5" customHeight="1">
      <c r="A80" s="24"/>
    </row>
    <row r="81" spans="1:1" ht="24" customHeight="1">
      <c r="A81" s="23" t="s">
        <v>275</v>
      </c>
    </row>
    <row r="82" spans="1:1" ht="24" customHeight="1">
      <c r="A82" s="176" t="s">
        <v>396</v>
      </c>
    </row>
    <row r="83" spans="1:1" ht="7.5" customHeight="1">
      <c r="A83" s="24"/>
    </row>
    <row r="84" spans="1:1" ht="24" customHeight="1">
      <c r="A84" s="23" t="s">
        <v>276</v>
      </c>
    </row>
    <row r="85" spans="1:1" ht="24" customHeight="1">
      <c r="A85" s="176" t="s">
        <v>277</v>
      </c>
    </row>
    <row r="86" spans="1:1" ht="24" customHeight="1">
      <c r="A86" s="176" t="s">
        <v>278</v>
      </c>
    </row>
    <row r="87" spans="1:1" ht="7.5" customHeight="1">
      <c r="A87" s="24"/>
    </row>
    <row r="88" spans="1:1" ht="24" customHeight="1">
      <c r="A88" s="23" t="s">
        <v>421</v>
      </c>
    </row>
    <row r="89" spans="1:1" ht="24" customHeight="1">
      <c r="A89" s="176" t="s">
        <v>397</v>
      </c>
    </row>
    <row r="90" spans="1:1" ht="24" customHeight="1">
      <c r="A90" s="176" t="s">
        <v>279</v>
      </c>
    </row>
    <row r="91" spans="1:1" ht="7.5" customHeight="1">
      <c r="A91" s="24"/>
    </row>
    <row r="92" spans="1:1" ht="24" customHeight="1">
      <c r="A92" s="23" t="s">
        <v>422</v>
      </c>
    </row>
    <row r="93" spans="1:1" ht="24" customHeight="1">
      <c r="A93" s="176" t="s">
        <v>280</v>
      </c>
    </row>
    <row r="94" spans="1:1" ht="24" customHeight="1">
      <c r="A94" s="176" t="s">
        <v>281</v>
      </c>
    </row>
    <row r="95" spans="1:1" ht="24" customHeight="1">
      <c r="A95" s="176" t="s">
        <v>282</v>
      </c>
    </row>
    <row r="96" spans="1:1" ht="24" customHeight="1">
      <c r="A96" s="176" t="s">
        <v>283</v>
      </c>
    </row>
    <row r="97" spans="1:1" ht="24" customHeight="1">
      <c r="A97" s="176" t="s">
        <v>284</v>
      </c>
    </row>
    <row r="98" spans="1:1" ht="7.5" customHeight="1">
      <c r="A98" s="24"/>
    </row>
    <row r="99" spans="1:1" ht="24" customHeight="1">
      <c r="A99" s="23" t="s">
        <v>423</v>
      </c>
    </row>
    <row r="100" spans="1:1" ht="24" customHeight="1">
      <c r="A100" s="176" t="s">
        <v>285</v>
      </c>
    </row>
    <row r="101" spans="1:1" ht="7.5" customHeight="1">
      <c r="A101" s="24"/>
    </row>
    <row r="102" spans="1:1" ht="24" customHeight="1">
      <c r="A102" s="23" t="s">
        <v>424</v>
      </c>
    </row>
    <row r="103" spans="1:1" ht="24" customHeight="1">
      <c r="A103" s="176" t="s">
        <v>286</v>
      </c>
    </row>
    <row r="104" spans="1:1" ht="24" customHeight="1">
      <c r="A104" s="176" t="s">
        <v>287</v>
      </c>
    </row>
    <row r="105" spans="1:1" ht="24" customHeight="1">
      <c r="A105" s="176" t="s">
        <v>288</v>
      </c>
    </row>
    <row r="106" spans="1:1" ht="24" customHeight="1">
      <c r="A106" s="176" t="s">
        <v>289</v>
      </c>
    </row>
    <row r="107" spans="1:1" ht="24" customHeight="1">
      <c r="A107" s="176" t="s">
        <v>290</v>
      </c>
    </row>
    <row r="108" spans="1:1" ht="7.5" customHeight="1">
      <c r="A108" s="24"/>
    </row>
    <row r="109" spans="1:1" ht="24" customHeight="1">
      <c r="A109" s="23" t="s">
        <v>425</v>
      </c>
    </row>
    <row r="110" spans="1:1" ht="24" customHeight="1">
      <c r="A110" s="176" t="s">
        <v>291</v>
      </c>
    </row>
    <row r="111" spans="1:1" ht="24" customHeight="1">
      <c r="A111" s="176" t="s">
        <v>292</v>
      </c>
    </row>
    <row r="112" spans="1:1" ht="24" customHeight="1">
      <c r="A112" s="176" t="s">
        <v>293</v>
      </c>
    </row>
    <row r="113" spans="1:1" ht="24" customHeight="1">
      <c r="A113" s="176" t="s">
        <v>294</v>
      </c>
    </row>
    <row r="114" spans="1:1" ht="24" customHeight="1">
      <c r="A114" s="176" t="s">
        <v>295</v>
      </c>
    </row>
    <row r="115" spans="1:1" ht="24" customHeight="1">
      <c r="A115" s="176" t="s">
        <v>398</v>
      </c>
    </row>
    <row r="116" spans="1:1" ht="7.5" customHeight="1">
      <c r="A116" s="24"/>
    </row>
    <row r="117" spans="1:1" ht="24" customHeight="1">
      <c r="A117" s="23" t="s">
        <v>426</v>
      </c>
    </row>
    <row r="118" spans="1:1" ht="24" customHeight="1">
      <c r="A118" s="176" t="s">
        <v>296</v>
      </c>
    </row>
    <row r="119" spans="1:1" ht="24" customHeight="1">
      <c r="A119" s="176" t="s">
        <v>297</v>
      </c>
    </row>
    <row r="120" spans="1:1" ht="24" customHeight="1">
      <c r="A120" s="176" t="s">
        <v>298</v>
      </c>
    </row>
    <row r="121" spans="1:1" ht="24" customHeight="1">
      <c r="A121" s="176" t="s">
        <v>299</v>
      </c>
    </row>
    <row r="122" spans="1:1" ht="24" customHeight="1">
      <c r="A122" s="176" t="s">
        <v>300</v>
      </c>
    </row>
    <row r="123" spans="1:1" ht="24" customHeight="1">
      <c r="A123" s="176" t="s">
        <v>301</v>
      </c>
    </row>
    <row r="124" spans="1:1" ht="24" customHeight="1">
      <c r="A124" s="176" t="s">
        <v>302</v>
      </c>
    </row>
    <row r="125" spans="1:1" ht="24" customHeight="1">
      <c r="A125" s="176" t="s">
        <v>303</v>
      </c>
    </row>
    <row r="126" spans="1:1" ht="24" customHeight="1">
      <c r="A126" s="176" t="s">
        <v>304</v>
      </c>
    </row>
    <row r="127" spans="1:1" ht="24" customHeight="1">
      <c r="A127" s="176" t="s">
        <v>305</v>
      </c>
    </row>
    <row r="128" spans="1:1" ht="24" customHeight="1">
      <c r="A128" s="176" t="s">
        <v>306</v>
      </c>
    </row>
    <row r="129" spans="1:1" ht="24" customHeight="1">
      <c r="A129" s="176" t="s">
        <v>307</v>
      </c>
    </row>
    <row r="130" spans="1:1" ht="24" customHeight="1">
      <c r="A130" s="176" t="s">
        <v>308</v>
      </c>
    </row>
    <row r="131" spans="1:1" ht="24" customHeight="1">
      <c r="A131" s="176" t="s">
        <v>309</v>
      </c>
    </row>
    <row r="132" spans="1:1" ht="24" customHeight="1">
      <c r="A132" s="176" t="s">
        <v>310</v>
      </c>
    </row>
    <row r="133" spans="1:1" ht="7.5" customHeight="1">
      <c r="A133" s="24"/>
    </row>
    <row r="134" spans="1:1" ht="24" customHeight="1">
      <c r="A134" s="23" t="s">
        <v>427</v>
      </c>
    </row>
    <row r="135" spans="1:1" ht="24" customHeight="1">
      <c r="A135" s="176" t="s">
        <v>311</v>
      </c>
    </row>
    <row r="136" spans="1:1" ht="24" customHeight="1">
      <c r="A136" s="176" t="s">
        <v>312</v>
      </c>
    </row>
    <row r="137" spans="1:1" ht="24" customHeight="1">
      <c r="A137" s="176" t="s">
        <v>313</v>
      </c>
    </row>
    <row r="138" spans="1:1" ht="24" customHeight="1">
      <c r="A138" s="176" t="s">
        <v>399</v>
      </c>
    </row>
    <row r="139" spans="1:1" ht="24" customHeight="1">
      <c r="A139" s="176" t="s">
        <v>314</v>
      </c>
    </row>
    <row r="140" spans="1:1" ht="24" customHeight="1">
      <c r="A140" s="176" t="s">
        <v>315</v>
      </c>
    </row>
    <row r="141" spans="1:1" ht="7.5" customHeight="1">
      <c r="A141" s="24"/>
    </row>
    <row r="142" spans="1:1" ht="24" customHeight="1">
      <c r="A142" s="23" t="s">
        <v>428</v>
      </c>
    </row>
    <row r="143" spans="1:1" ht="24" customHeight="1">
      <c r="A143" s="176" t="s">
        <v>316</v>
      </c>
    </row>
    <row r="144" spans="1:1" ht="7.5" customHeight="1">
      <c r="A144" s="24"/>
    </row>
    <row r="145" spans="1:1" ht="24" customHeight="1">
      <c r="A145" s="23" t="s">
        <v>429</v>
      </c>
    </row>
    <row r="146" spans="1:1" ht="24" customHeight="1">
      <c r="A146" s="176" t="s">
        <v>317</v>
      </c>
    </row>
    <row r="147" spans="1:1" ht="24" customHeight="1">
      <c r="A147" s="176" t="s">
        <v>318</v>
      </c>
    </row>
    <row r="148" spans="1:1" ht="7.5" customHeight="1">
      <c r="A148" s="24"/>
    </row>
    <row r="149" spans="1:1" ht="24" customHeight="1">
      <c r="A149" s="23" t="s">
        <v>430</v>
      </c>
    </row>
    <row r="150" spans="1:1" ht="24" customHeight="1">
      <c r="A150" s="176" t="s">
        <v>319</v>
      </c>
    </row>
    <row r="151" spans="1:1" ht="7.5" customHeight="1">
      <c r="A151" s="24"/>
    </row>
    <row r="152" spans="1:1" ht="24" customHeight="1">
      <c r="A152" s="23" t="s">
        <v>431</v>
      </c>
    </row>
    <row r="153" spans="1:1" ht="24" customHeight="1">
      <c r="A153" s="176" t="s">
        <v>320</v>
      </c>
    </row>
    <row r="154" spans="1:1" ht="24" customHeight="1">
      <c r="A154" s="176" t="s">
        <v>321</v>
      </c>
    </row>
    <row r="155" spans="1:1" ht="24" customHeight="1">
      <c r="A155" s="176" t="s">
        <v>322</v>
      </c>
    </row>
    <row r="156" spans="1:1" ht="24" customHeight="1">
      <c r="A156" s="176" t="s">
        <v>323</v>
      </c>
    </row>
    <row r="157" spans="1:1" ht="24" customHeight="1">
      <c r="A157" s="176" t="s">
        <v>324</v>
      </c>
    </row>
    <row r="158" spans="1:1" ht="24" customHeight="1">
      <c r="A158" s="176" t="s">
        <v>325</v>
      </c>
    </row>
    <row r="159" spans="1:1" ht="24" customHeight="1">
      <c r="A159" s="176" t="s">
        <v>326</v>
      </c>
    </row>
    <row r="160" spans="1:1" ht="24" customHeight="1">
      <c r="A160" s="23" t="s">
        <v>432</v>
      </c>
    </row>
    <row r="161" spans="1:1" ht="24" customHeight="1">
      <c r="A161" s="176" t="s">
        <v>33</v>
      </c>
    </row>
    <row r="162" spans="1:1" ht="24" customHeight="1">
      <c r="A162" s="176" t="s">
        <v>327</v>
      </c>
    </row>
    <row r="163" spans="1:1" ht="24" customHeight="1">
      <c r="A163" s="176" t="s">
        <v>328</v>
      </c>
    </row>
    <row r="164" spans="1:1" ht="24" customHeight="1">
      <c r="A164" s="176" t="s">
        <v>329</v>
      </c>
    </row>
    <row r="165" spans="1:1" ht="24" customHeight="1">
      <c r="A165" s="176" t="s">
        <v>330</v>
      </c>
    </row>
    <row r="166" spans="1:1" ht="24" customHeight="1">
      <c r="A166" s="176" t="s">
        <v>331</v>
      </c>
    </row>
    <row r="167" spans="1:1" ht="7.5" customHeight="1">
      <c r="A167" s="24"/>
    </row>
    <row r="168" spans="1:1" ht="24" customHeight="1">
      <c r="A168" s="23" t="s">
        <v>433</v>
      </c>
    </row>
    <row r="169" spans="1:1" ht="24" customHeight="1">
      <c r="A169" s="176" t="s">
        <v>332</v>
      </c>
    </row>
    <row r="170" spans="1:1" ht="24" customHeight="1">
      <c r="A170" s="176" t="s">
        <v>333</v>
      </c>
    </row>
    <row r="171" spans="1:1" ht="24" customHeight="1">
      <c r="A171" s="176" t="s">
        <v>334</v>
      </c>
    </row>
    <row r="172" spans="1:1" ht="24" customHeight="1">
      <c r="A172" s="176" t="s">
        <v>335</v>
      </c>
    </row>
    <row r="173" spans="1:1" ht="7.5" customHeight="1">
      <c r="A173" s="24"/>
    </row>
    <row r="174" spans="1:1" ht="24" customHeight="1">
      <c r="A174" s="23" t="s">
        <v>434</v>
      </c>
    </row>
    <row r="175" spans="1:1" ht="24" customHeight="1">
      <c r="A175" s="176" t="s">
        <v>450</v>
      </c>
    </row>
    <row r="176" spans="1:1" ht="24" customHeight="1">
      <c r="A176" s="176" t="s">
        <v>451</v>
      </c>
    </row>
    <row r="177" spans="1:1" ht="7.5" customHeight="1">
      <c r="A177" s="24"/>
    </row>
    <row r="178" spans="1:1" ht="24" customHeight="1">
      <c r="A178" s="23" t="s">
        <v>435</v>
      </c>
    </row>
    <row r="179" spans="1:1" ht="24" customHeight="1">
      <c r="A179" s="176" t="s">
        <v>452</v>
      </c>
    </row>
    <row r="180" spans="1:1" ht="24" customHeight="1">
      <c r="A180" s="176" t="s">
        <v>336</v>
      </c>
    </row>
    <row r="181" spans="1:1" ht="24" customHeight="1">
      <c r="A181" s="176" t="s">
        <v>400</v>
      </c>
    </row>
    <row r="182" spans="1:1" ht="24" customHeight="1">
      <c r="A182" s="176" t="s">
        <v>337</v>
      </c>
    </row>
    <row r="183" spans="1:1" ht="24" customHeight="1">
      <c r="A183" s="176" t="s">
        <v>453</v>
      </c>
    </row>
    <row r="184" spans="1:1" ht="24" customHeight="1">
      <c r="A184" s="176" t="s">
        <v>401</v>
      </c>
    </row>
    <row r="185" spans="1:1" ht="24" customHeight="1">
      <c r="A185" s="176" t="s">
        <v>338</v>
      </c>
    </row>
    <row r="186" spans="1:1" ht="24" customHeight="1">
      <c r="A186" s="176" t="s">
        <v>339</v>
      </c>
    </row>
    <row r="187" spans="1:1" ht="7.5" customHeight="1">
      <c r="A187" s="24"/>
    </row>
    <row r="188" spans="1:1" ht="24" customHeight="1">
      <c r="A188" s="23" t="s">
        <v>436</v>
      </c>
    </row>
    <row r="189" spans="1:1" ht="24" customHeight="1">
      <c r="A189" s="176" t="s">
        <v>34</v>
      </c>
    </row>
    <row r="190" spans="1:1" ht="24" customHeight="1">
      <c r="A190" s="176" t="s">
        <v>35</v>
      </c>
    </row>
    <row r="191" spans="1:1" ht="24" customHeight="1">
      <c r="A191" s="176" t="s">
        <v>36</v>
      </c>
    </row>
    <row r="192" spans="1:1" ht="24" customHeight="1">
      <c r="A192" s="176" t="s">
        <v>340</v>
      </c>
    </row>
    <row r="193" spans="1:1" ht="7.5" customHeight="1">
      <c r="A193" s="176"/>
    </row>
    <row r="194" spans="1:1" ht="24" customHeight="1">
      <c r="A194" s="23" t="s">
        <v>437</v>
      </c>
    </row>
    <row r="195" spans="1:1" ht="24" customHeight="1">
      <c r="A195" s="176" t="s">
        <v>341</v>
      </c>
    </row>
    <row r="196" spans="1:1" ht="24" customHeight="1">
      <c r="A196" s="176" t="s">
        <v>342</v>
      </c>
    </row>
    <row r="197" spans="1:1" ht="24" customHeight="1">
      <c r="A197" s="176" t="s">
        <v>343</v>
      </c>
    </row>
    <row r="198" spans="1:1" ht="24" customHeight="1">
      <c r="A198" s="176" t="s">
        <v>344</v>
      </c>
    </row>
    <row r="199" spans="1:1" ht="24" customHeight="1">
      <c r="A199" s="176" t="s">
        <v>345</v>
      </c>
    </row>
    <row r="200" spans="1:1" ht="24" customHeight="1">
      <c r="A200" s="176" t="s">
        <v>346</v>
      </c>
    </row>
    <row r="201" spans="1:1" ht="24" customHeight="1">
      <c r="A201" s="176" t="s">
        <v>347</v>
      </c>
    </row>
    <row r="202" spans="1:1" ht="24" customHeight="1">
      <c r="A202" s="176" t="s">
        <v>348</v>
      </c>
    </row>
    <row r="203" spans="1:1" ht="24" customHeight="1">
      <c r="A203" s="176" t="s">
        <v>349</v>
      </c>
    </row>
    <row r="204" spans="1:1" ht="24" customHeight="1">
      <c r="A204" s="176" t="s">
        <v>350</v>
      </c>
    </row>
    <row r="205" spans="1:1" ht="24" customHeight="1">
      <c r="A205" s="176"/>
    </row>
    <row r="206" spans="1:1" ht="24" customHeight="1">
      <c r="A206" s="25" t="s">
        <v>4</v>
      </c>
    </row>
    <row r="207" spans="1:1" ht="24" customHeight="1">
      <c r="A207" s="24"/>
    </row>
    <row r="208" spans="1:1" ht="24" customHeight="1">
      <c r="A208" s="23" t="s">
        <v>351</v>
      </c>
    </row>
    <row r="209" spans="1:1" ht="24" customHeight="1">
      <c r="A209" s="176" t="s">
        <v>352</v>
      </c>
    </row>
    <row r="210" spans="1:1" ht="24" customHeight="1">
      <c r="A210" s="176" t="s">
        <v>438</v>
      </c>
    </row>
    <row r="211" spans="1:1" ht="7.5" customHeight="1">
      <c r="A211" s="24"/>
    </row>
    <row r="212" spans="1:1" ht="24" customHeight="1">
      <c r="A212" s="23" t="s">
        <v>353</v>
      </c>
    </row>
    <row r="213" spans="1:1" ht="7.5" customHeight="1">
      <c r="A213" s="176"/>
    </row>
    <row r="214" spans="1:1" ht="24" customHeight="1">
      <c r="A214" s="48" t="s">
        <v>354</v>
      </c>
    </row>
    <row r="215" spans="1:1" ht="24" customHeight="1">
      <c r="A215" s="176" t="s">
        <v>355</v>
      </c>
    </row>
    <row r="216" spans="1:1" ht="7.5" customHeight="1">
      <c r="A216" s="176"/>
    </row>
    <row r="217" spans="1:1" ht="24" customHeight="1">
      <c r="A217" s="48" t="s">
        <v>356</v>
      </c>
    </row>
    <row r="218" spans="1:1" ht="24" customHeight="1">
      <c r="A218" s="176" t="s">
        <v>357</v>
      </c>
    </row>
    <row r="219" spans="1:1" ht="24" customHeight="1">
      <c r="A219" s="176" t="s">
        <v>358</v>
      </c>
    </row>
    <row r="220" spans="1:1" ht="7.5" customHeight="1">
      <c r="A220" s="176"/>
    </row>
    <row r="221" spans="1:1" ht="24" customHeight="1">
      <c r="A221" s="48" t="s">
        <v>439</v>
      </c>
    </row>
    <row r="222" spans="1:1" ht="24" customHeight="1">
      <c r="A222" s="176" t="s">
        <v>359</v>
      </c>
    </row>
    <row r="223" spans="1:1" ht="24" customHeight="1">
      <c r="A223" s="176" t="s">
        <v>360</v>
      </c>
    </row>
    <row r="224" spans="1:1" ht="24" customHeight="1">
      <c r="A224" s="176" t="s">
        <v>361</v>
      </c>
    </row>
    <row r="225" spans="1:1" ht="24" customHeight="1">
      <c r="A225" s="176" t="s">
        <v>362</v>
      </c>
    </row>
    <row r="226" spans="1:1" ht="7.5" customHeight="1">
      <c r="A226" s="176"/>
    </row>
    <row r="227" spans="1:1" ht="24" customHeight="1">
      <c r="A227" s="48" t="s">
        <v>363</v>
      </c>
    </row>
    <row r="228" spans="1:1" ht="24" customHeight="1">
      <c r="A228" s="176" t="s">
        <v>5</v>
      </c>
    </row>
    <row r="229" spans="1:1" ht="24" customHeight="1">
      <c r="A229" s="176" t="s">
        <v>364</v>
      </c>
    </row>
    <row r="230" spans="1:1" ht="7.5" customHeight="1">
      <c r="A230" s="176"/>
    </row>
    <row r="231" spans="1:1" ht="24" customHeight="1">
      <c r="A231" s="48" t="s">
        <v>365</v>
      </c>
    </row>
    <row r="232" spans="1:1" ht="24" customHeight="1">
      <c r="A232" s="176" t="s">
        <v>440</v>
      </c>
    </row>
    <row r="233" spans="1:1" ht="24" customHeight="1">
      <c r="A233" s="176" t="s">
        <v>442</v>
      </c>
    </row>
    <row r="234" spans="1:1" ht="24" customHeight="1">
      <c r="A234" s="176" t="s">
        <v>441</v>
      </c>
    </row>
    <row r="235" spans="1:1" ht="7.5" customHeight="1">
      <c r="A235" s="176"/>
    </row>
    <row r="236" spans="1:1" ht="24" customHeight="1">
      <c r="A236" s="48" t="s">
        <v>443</v>
      </c>
    </row>
    <row r="237" spans="1:1" ht="24" customHeight="1">
      <c r="A237" s="176" t="s">
        <v>366</v>
      </c>
    </row>
    <row r="238" spans="1:1" ht="24" customHeight="1">
      <c r="A238" s="176" t="s">
        <v>367</v>
      </c>
    </row>
    <row r="239" spans="1:1" ht="24" customHeight="1">
      <c r="A239" s="176" t="s">
        <v>368</v>
      </c>
    </row>
    <row r="240" spans="1:1" ht="7.5" customHeight="1">
      <c r="A240" s="24"/>
    </row>
    <row r="241" spans="1:1" ht="24" customHeight="1">
      <c r="A241" s="48" t="s">
        <v>444</v>
      </c>
    </row>
    <row r="242" spans="1:1" ht="24" customHeight="1">
      <c r="A242" s="176" t="s">
        <v>445</v>
      </c>
    </row>
    <row r="243" spans="1:1" ht="24" customHeight="1">
      <c r="A243" s="176" t="s">
        <v>446</v>
      </c>
    </row>
    <row r="244" spans="1:1" ht="7.5" customHeight="1">
      <c r="A244" s="176"/>
    </row>
    <row r="245" spans="1:1" ht="24" customHeight="1">
      <c r="A245" s="48" t="s">
        <v>447</v>
      </c>
    </row>
    <row r="246" spans="1:1" ht="24" customHeight="1">
      <c r="A246" s="176" t="s">
        <v>369</v>
      </c>
    </row>
    <row r="247" spans="1:1" ht="24" customHeight="1">
      <c r="A247" s="176" t="s">
        <v>370</v>
      </c>
    </row>
    <row r="248" spans="1:1" ht="24" customHeight="1">
      <c r="A248" s="176" t="s">
        <v>371</v>
      </c>
    </row>
    <row r="249" spans="1:1" ht="24" customHeight="1">
      <c r="A249" s="176" t="s">
        <v>372</v>
      </c>
    </row>
    <row r="250" spans="1:1" ht="24" customHeight="1">
      <c r="A250" s="176" t="s">
        <v>373</v>
      </c>
    </row>
    <row r="251" spans="1:1" ht="7.5" customHeight="1">
      <c r="A251" s="24"/>
    </row>
    <row r="252" spans="1:1" ht="24" customHeight="1">
      <c r="A252" s="48" t="s">
        <v>448</v>
      </c>
    </row>
    <row r="253" spans="1:1" ht="24" customHeight="1">
      <c r="A253" s="176" t="s">
        <v>374</v>
      </c>
    </row>
    <row r="254" spans="1:1" ht="24" customHeight="1">
      <c r="A254" s="176" t="s">
        <v>375</v>
      </c>
    </row>
    <row r="255" spans="1:1" ht="24" customHeight="1">
      <c r="A255" s="176" t="s">
        <v>376</v>
      </c>
    </row>
    <row r="256" spans="1:1" ht="24" customHeight="1">
      <c r="A256" s="176" t="s">
        <v>377</v>
      </c>
    </row>
    <row r="257" spans="1:1" ht="24" customHeight="1">
      <c r="A257" s="176" t="s">
        <v>378</v>
      </c>
    </row>
    <row r="258" spans="1:1" ht="24" customHeight="1">
      <c r="A258" s="176" t="s">
        <v>379</v>
      </c>
    </row>
    <row r="259" spans="1:1" ht="7.5" customHeight="1">
      <c r="A259" s="24"/>
    </row>
    <row r="260" spans="1:1" ht="24" customHeight="1">
      <c r="A260" s="23"/>
    </row>
    <row r="261" spans="1:1" ht="24" customHeight="1">
      <c r="A261" s="48"/>
    </row>
    <row r="262" spans="1:1" ht="24" customHeight="1">
      <c r="A262" s="176"/>
    </row>
    <row r="263" spans="1:1" ht="24" customHeight="1">
      <c r="A263" s="176"/>
    </row>
    <row r="264" spans="1:1" ht="24" customHeight="1">
      <c r="A264" s="176"/>
    </row>
    <row r="265" spans="1:1" ht="24" customHeight="1">
      <c r="A265" s="176"/>
    </row>
    <row r="266" spans="1:1" ht="24" customHeight="1">
      <c r="A266" s="176"/>
    </row>
    <row r="267" spans="1:1" ht="24" customHeight="1">
      <c r="A267" s="176"/>
    </row>
    <row r="268" spans="1:1" ht="24" customHeight="1">
      <c r="A268" s="176"/>
    </row>
    <row r="269" spans="1:1" ht="24" customHeight="1">
      <c r="A269" s="176"/>
    </row>
    <row r="270" spans="1:1" ht="24" customHeight="1">
      <c r="A270" s="176"/>
    </row>
    <row r="271" spans="1:1" ht="24" customHeight="1">
      <c r="A271" s="176"/>
    </row>
    <row r="272" spans="1:1" ht="24" customHeight="1">
      <c r="A272" s="176"/>
    </row>
    <row r="273" spans="1:1" ht="24" customHeight="1">
      <c r="A273" s="176"/>
    </row>
    <row r="274" spans="1:1" ht="24" customHeight="1">
      <c r="A274" s="176"/>
    </row>
    <row r="275" spans="1:1" ht="24" customHeight="1">
      <c r="A275" s="327" t="s">
        <v>449</v>
      </c>
    </row>
    <row r="276" spans="1:1" ht="24" customHeight="1">
      <c r="A276" s="25" t="s">
        <v>562</v>
      </c>
    </row>
    <row r="277" spans="1:1" ht="24" customHeight="1">
      <c r="A277" s="23" t="s">
        <v>351</v>
      </c>
    </row>
    <row r="278" spans="1:1" ht="24" customHeight="1">
      <c r="A278" s="176" t="s">
        <v>563</v>
      </c>
    </row>
    <row r="279" spans="1:1" ht="24" customHeight="1">
      <c r="A279" s="176" t="s">
        <v>592</v>
      </c>
    </row>
    <row r="280" spans="1:1" ht="24" customHeight="1">
      <c r="A280" s="176" t="s">
        <v>591</v>
      </c>
    </row>
    <row r="281" spans="1:1" ht="24" customHeight="1">
      <c r="A281" s="176" t="s">
        <v>438</v>
      </c>
    </row>
    <row r="282" spans="1:1" ht="7.5" customHeight="1">
      <c r="A282" s="24"/>
    </row>
    <row r="283" spans="1:1" ht="24" customHeight="1">
      <c r="A283" s="23" t="s">
        <v>565</v>
      </c>
    </row>
    <row r="284" spans="1:1" ht="7.5" customHeight="1">
      <c r="A284" s="176"/>
    </row>
    <row r="285" spans="1:1" ht="24" customHeight="1">
      <c r="A285" s="48" t="s">
        <v>564</v>
      </c>
    </row>
    <row r="286" spans="1:1" ht="24" customHeight="1">
      <c r="A286" s="176" t="s">
        <v>566</v>
      </c>
    </row>
    <row r="287" spans="1:1" ht="24" customHeight="1">
      <c r="A287" s="176" t="s">
        <v>567</v>
      </c>
    </row>
    <row r="288" spans="1:1" ht="24" customHeight="1">
      <c r="A288" s="176" t="s">
        <v>572</v>
      </c>
    </row>
    <row r="289" spans="1:1" ht="24" customHeight="1">
      <c r="A289" s="176" t="s">
        <v>568</v>
      </c>
    </row>
    <row r="290" spans="1:1" ht="24" customHeight="1">
      <c r="A290" s="176" t="s">
        <v>569</v>
      </c>
    </row>
    <row r="291" spans="1:1" ht="24" customHeight="1">
      <c r="A291" s="176" t="s">
        <v>570</v>
      </c>
    </row>
    <row r="292" spans="1:1" ht="24" customHeight="1">
      <c r="A292" s="176" t="s">
        <v>571</v>
      </c>
    </row>
    <row r="293" spans="1:1" ht="24" customHeight="1">
      <c r="A293" s="176" t="s">
        <v>573</v>
      </c>
    </row>
    <row r="294" spans="1:1" ht="7.5" customHeight="1">
      <c r="A294" s="176"/>
    </row>
    <row r="295" spans="1:1" ht="24" customHeight="1">
      <c r="A295" s="48" t="s">
        <v>574</v>
      </c>
    </row>
    <row r="296" spans="1:1" ht="24" customHeight="1">
      <c r="A296" s="176" t="s">
        <v>575</v>
      </c>
    </row>
    <row r="297" spans="1:1" ht="24" customHeight="1">
      <c r="A297" s="176" t="s">
        <v>576</v>
      </c>
    </row>
    <row r="298" spans="1:1" ht="24" customHeight="1">
      <c r="A298" s="176" t="s">
        <v>577</v>
      </c>
    </row>
    <row r="299" spans="1:1" ht="24" customHeight="1">
      <c r="A299" s="176" t="s">
        <v>578</v>
      </c>
    </row>
    <row r="300" spans="1:1" ht="24" customHeight="1">
      <c r="A300" s="176" t="s">
        <v>579</v>
      </c>
    </row>
    <row r="301" spans="1:1" ht="24" customHeight="1">
      <c r="A301" s="176" t="s">
        <v>580</v>
      </c>
    </row>
    <row r="302" spans="1:1" ht="24" customHeight="1">
      <c r="A302" s="176" t="s">
        <v>581</v>
      </c>
    </row>
    <row r="303" spans="1:1" ht="24" customHeight="1">
      <c r="A303" s="176" t="s">
        <v>582</v>
      </c>
    </row>
    <row r="304" spans="1:1" ht="24" customHeight="1">
      <c r="A304" s="176" t="s">
        <v>583</v>
      </c>
    </row>
    <row r="305" spans="1:1" ht="24" customHeight="1">
      <c r="A305" s="176" t="s">
        <v>584</v>
      </c>
    </row>
    <row r="306" spans="1:1" ht="7.5" customHeight="1">
      <c r="A306" s="176"/>
    </row>
    <row r="307" spans="1:1" ht="24" customHeight="1">
      <c r="A307" s="48"/>
    </row>
    <row r="308" spans="1:1" ht="24" customHeight="1"/>
    <row r="309" spans="1:1" ht="24" customHeight="1"/>
    <row r="310" spans="1:1" ht="24" customHeight="1"/>
    <row r="311" spans="1:1" ht="24" customHeight="1"/>
    <row r="312" spans="1:1" ht="24" customHeight="1"/>
    <row r="313" spans="1:1" ht="24" customHeight="1"/>
    <row r="314" spans="1:1" ht="24" customHeight="1"/>
    <row r="315" spans="1:1" ht="24" customHeight="1"/>
    <row r="316" spans="1:1" ht="24" customHeight="1"/>
    <row r="317" spans="1:1" ht="24" customHeight="1"/>
    <row r="318" spans="1:1" ht="24" customHeight="1"/>
    <row r="319" spans="1:1" ht="24" customHeight="1"/>
    <row r="320" spans="1:1" ht="24" customHeight="1"/>
    <row r="321" spans="1:1" ht="24" customHeight="1"/>
    <row r="322" spans="1:1" ht="24" customHeight="1"/>
    <row r="323" spans="1:1" ht="24" customHeight="1"/>
    <row r="324" spans="1:1" ht="24" customHeight="1"/>
    <row r="325" spans="1:1" ht="24" customHeight="1"/>
    <row r="326" spans="1:1" ht="24" customHeight="1"/>
    <row r="327" spans="1:1" ht="24" customHeight="1"/>
    <row r="328" spans="1:1" ht="24" customHeight="1"/>
    <row r="329" spans="1:1" ht="24" customHeight="1"/>
    <row r="330" spans="1:1" ht="24" customHeight="1"/>
    <row r="331" spans="1:1" ht="24" customHeight="1"/>
    <row r="332" spans="1:1" ht="24" customHeight="1">
      <c r="A332" s="176" t="s">
        <v>585</v>
      </c>
    </row>
    <row r="333" spans="1:1" ht="24" customHeight="1">
      <c r="A333" s="176" t="s">
        <v>586</v>
      </c>
    </row>
    <row r="334" spans="1:1" ht="24" customHeight="1">
      <c r="A334" s="176" t="s">
        <v>587</v>
      </c>
    </row>
    <row r="335" spans="1:1" ht="24" customHeight="1">
      <c r="A335" s="176" t="s">
        <v>588</v>
      </c>
    </row>
    <row r="336" spans="1:1" ht="24" customHeight="1">
      <c r="A336" s="176" t="s">
        <v>589</v>
      </c>
    </row>
    <row r="337" spans="1:1" ht="24" customHeight="1">
      <c r="A337" s="315" t="s">
        <v>590</v>
      </c>
    </row>
    <row r="338" spans="1:1" ht="24" customHeight="1"/>
    <row r="339" spans="1:1" ht="24" customHeight="1"/>
    <row r="340" spans="1:1" ht="24" customHeight="1"/>
    <row r="341" spans="1:1" ht="24" customHeight="1"/>
    <row r="342" spans="1:1" ht="24" customHeight="1"/>
    <row r="343" spans="1:1" ht="24" customHeight="1"/>
    <row r="344" spans="1:1" ht="24" customHeight="1"/>
    <row r="345" spans="1:1" ht="24" customHeight="1"/>
    <row r="346" spans="1:1" ht="24" customHeight="1"/>
    <row r="347" spans="1:1" ht="24" customHeight="1"/>
    <row r="348" spans="1:1" ht="24" customHeight="1"/>
    <row r="349" spans="1:1" ht="24" customHeight="1"/>
    <row r="350" spans="1:1" ht="24" customHeight="1"/>
    <row r="351" spans="1:1" ht="24" customHeight="1"/>
    <row r="352" spans="1:1" ht="24" customHeight="1"/>
    <row r="353" ht="24" customHeight="1"/>
    <row r="354" ht="24" customHeight="1"/>
    <row r="355" ht="24" customHeight="1"/>
    <row r="356" ht="24" customHeight="1"/>
    <row r="357" ht="24" customHeight="1"/>
    <row r="358" ht="24" customHeight="1"/>
  </sheetData>
  <phoneticPr fontId="4" type="noConversion"/>
  <printOptions horizontalCentered="1"/>
  <pageMargins left="0.98425196850393704" right="0.59055118110236227" top="0.59055118110236227" bottom="0.59055118110236227" header="0.39370078740157483" footer="0.39370078740157483"/>
  <pageSetup paperSize="9" orientation="landscape" r:id="rId1"/>
  <headerFooter>
    <oddFooter xml:space="preserve">&amp;C
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2EB8C-7088-4808-A03E-1A027E3482E9}">
  <sheetPr>
    <tabColor rgb="FF00B050"/>
  </sheetPr>
  <dimension ref="A1:AA292"/>
  <sheetViews>
    <sheetView view="pageBreakPreview" topLeftCell="A66" zoomScale="80" zoomScaleNormal="80" zoomScaleSheetLayoutView="80" workbookViewId="0">
      <selection activeCell="J41" sqref="J41"/>
    </sheetView>
  </sheetViews>
  <sheetFormatPr defaultRowHeight="16.5"/>
  <cols>
    <col min="1" max="1" width="3.77734375" style="313" customWidth="1"/>
    <col min="2" max="2" width="3.77734375" style="314" customWidth="1"/>
    <col min="3" max="4" width="6.6640625" style="180" customWidth="1"/>
    <col min="5" max="5" width="10.44140625" style="107" customWidth="1"/>
    <col min="6" max="6" width="4.109375" style="107" hidden="1" customWidth="1"/>
    <col min="7" max="7" width="11.44140625" style="177" hidden="1" customWidth="1"/>
    <col min="8" max="8" width="9.88671875" style="178" customWidth="1"/>
    <col min="9" max="9" width="8.33203125" style="178" customWidth="1"/>
    <col min="10" max="10" width="8.88671875" style="107" customWidth="1"/>
    <col min="11" max="11" width="8.33203125" style="107" customWidth="1"/>
    <col min="12" max="13" width="8.21875" style="107" customWidth="1"/>
    <col min="14" max="14" width="8.88671875" style="107" hidden="1" customWidth="1"/>
    <col min="15" max="15" width="8.77734375" style="107" hidden="1" customWidth="1"/>
    <col min="16" max="16" width="9.33203125" style="107" hidden="1" customWidth="1"/>
    <col min="17" max="17" width="10.77734375" style="179" hidden="1" customWidth="1"/>
    <col min="18" max="18" width="35" style="237" hidden="1" customWidth="1"/>
    <col min="19" max="19" width="14.88671875" style="107" hidden="1" customWidth="1"/>
    <col min="20" max="20" width="7.6640625" style="107" customWidth="1"/>
    <col min="21" max="22" width="9.33203125" style="422" customWidth="1"/>
    <col min="23" max="23" width="7.44140625" style="427" customWidth="1"/>
    <col min="24" max="24" width="8.88671875" style="431"/>
    <col min="25" max="16384" width="8.88671875" style="104"/>
  </cols>
  <sheetData>
    <row r="1" spans="1:24" ht="18" customHeight="1">
      <c r="A1" s="997" t="s">
        <v>1117</v>
      </c>
      <c r="B1" s="997"/>
      <c r="C1" s="997"/>
      <c r="D1" s="997"/>
      <c r="E1" s="997"/>
      <c r="F1" s="997"/>
      <c r="G1" s="997"/>
      <c r="H1" s="997"/>
      <c r="I1" s="997"/>
      <c r="J1" s="997"/>
      <c r="K1" s="997"/>
      <c r="L1" s="997"/>
      <c r="M1" s="997"/>
      <c r="N1" s="997"/>
      <c r="O1" s="997"/>
      <c r="P1" s="997"/>
      <c r="Q1" s="997"/>
      <c r="R1" s="997"/>
      <c r="S1" s="997"/>
      <c r="T1" s="997"/>
    </row>
    <row r="2" spans="1:24" s="105" customFormat="1" ht="29.25" customHeight="1">
      <c r="A2" s="998"/>
      <c r="B2" s="998"/>
      <c r="C2" s="998"/>
      <c r="D2" s="998"/>
      <c r="E2" s="998"/>
      <c r="F2" s="998"/>
      <c r="G2" s="998"/>
      <c r="H2" s="998"/>
      <c r="I2" s="998"/>
      <c r="J2" s="998"/>
      <c r="K2" s="998"/>
      <c r="L2" s="998"/>
      <c r="M2" s="998"/>
      <c r="N2" s="998"/>
      <c r="O2" s="998"/>
      <c r="P2" s="998"/>
      <c r="Q2" s="998"/>
      <c r="R2" s="998"/>
      <c r="S2" s="998"/>
      <c r="T2" s="998"/>
      <c r="U2" s="423"/>
      <c r="V2" s="423"/>
      <c r="W2" s="428"/>
      <c r="X2" s="432"/>
    </row>
    <row r="3" spans="1:24" s="317" customFormat="1" ht="18" customHeight="1">
      <c r="A3" s="1000" t="s">
        <v>103</v>
      </c>
      <c r="B3" s="1000"/>
      <c r="C3" s="1000" t="s">
        <v>104</v>
      </c>
      <c r="D3" s="1000"/>
      <c r="E3" s="1000"/>
      <c r="F3" s="986" t="s">
        <v>673</v>
      </c>
      <c r="G3" s="994" t="s">
        <v>201</v>
      </c>
      <c r="H3" s="994" t="s">
        <v>454</v>
      </c>
      <c r="I3" s="988" t="s">
        <v>808</v>
      </c>
      <c r="J3" s="995"/>
      <c r="K3" s="989"/>
      <c r="L3" s="988" t="s">
        <v>809</v>
      </c>
      <c r="M3" s="989"/>
      <c r="N3" s="999" t="s">
        <v>670</v>
      </c>
      <c r="O3" s="999"/>
      <c r="P3" s="999"/>
      <c r="Q3" s="999"/>
      <c r="R3" s="1001"/>
      <c r="S3" s="1000"/>
      <c r="T3" s="999" t="s">
        <v>464</v>
      </c>
      <c r="U3" s="424"/>
      <c r="V3" s="424"/>
      <c r="W3" s="429"/>
      <c r="X3" s="433"/>
    </row>
    <row r="4" spans="1:24" s="317" customFormat="1" ht="6" customHeight="1">
      <c r="A4" s="1000"/>
      <c r="B4" s="1000"/>
      <c r="C4" s="971" t="s">
        <v>105</v>
      </c>
      <c r="D4" s="971" t="s">
        <v>106</v>
      </c>
      <c r="E4" s="971" t="s">
        <v>191</v>
      </c>
      <c r="F4" s="987"/>
      <c r="G4" s="994"/>
      <c r="H4" s="994"/>
      <c r="I4" s="990"/>
      <c r="J4" s="996"/>
      <c r="K4" s="991"/>
      <c r="L4" s="990"/>
      <c r="M4" s="991"/>
      <c r="N4" s="999"/>
      <c r="O4" s="999"/>
      <c r="P4" s="999"/>
      <c r="Q4" s="999"/>
      <c r="R4" s="1002"/>
      <c r="S4" s="1003"/>
      <c r="T4" s="1000"/>
      <c r="U4" s="424"/>
      <c r="V4" s="424"/>
      <c r="W4" s="429"/>
      <c r="X4" s="433"/>
    </row>
    <row r="5" spans="1:24" s="317" customFormat="1" ht="19.5" customHeight="1">
      <c r="A5" s="1000"/>
      <c r="B5" s="1000"/>
      <c r="C5" s="972"/>
      <c r="D5" s="972"/>
      <c r="E5" s="972"/>
      <c r="F5" s="972"/>
      <c r="G5" s="994"/>
      <c r="H5" s="994"/>
      <c r="I5" s="589" t="s">
        <v>850</v>
      </c>
      <c r="J5" s="589" t="s">
        <v>812</v>
      </c>
      <c r="K5" s="589" t="s">
        <v>811</v>
      </c>
      <c r="L5" s="589" t="s">
        <v>810</v>
      </c>
      <c r="M5" s="589" t="s">
        <v>672</v>
      </c>
      <c r="N5" s="589" t="s">
        <v>669</v>
      </c>
      <c r="O5" s="589" t="s">
        <v>671</v>
      </c>
      <c r="P5" s="589" t="s">
        <v>672</v>
      </c>
      <c r="Q5" s="999"/>
      <c r="R5" s="1002"/>
      <c r="S5" s="1003"/>
      <c r="T5" s="1000"/>
      <c r="U5" s="424"/>
      <c r="V5" s="424"/>
      <c r="W5" s="429"/>
      <c r="X5" s="320"/>
    </row>
    <row r="6" spans="1:24" s="751" customFormat="1" ht="15.95" hidden="1" customHeight="1">
      <c r="A6" s="977"/>
      <c r="B6" s="978"/>
      <c r="C6" s="742"/>
      <c r="D6" s="742"/>
      <c r="E6" s="742"/>
      <c r="F6" s="742"/>
      <c r="G6" s="743"/>
      <c r="H6" s="743"/>
      <c r="I6" s="743"/>
      <c r="J6" s="743"/>
      <c r="K6" s="743"/>
      <c r="L6" s="743"/>
      <c r="M6" s="743"/>
      <c r="N6" s="743"/>
      <c r="O6" s="743"/>
      <c r="P6" s="743"/>
      <c r="Q6" s="744"/>
      <c r="R6" s="745"/>
      <c r="S6" s="746"/>
      <c r="T6" s="747"/>
      <c r="U6" s="748"/>
      <c r="V6" s="748"/>
      <c r="W6" s="749"/>
      <c r="X6" s="750"/>
    </row>
    <row r="7" spans="1:24" s="751" customFormat="1" ht="15.95" hidden="1" customHeight="1">
      <c r="A7" s="979"/>
      <c r="B7" s="980"/>
      <c r="C7" s="742"/>
      <c r="D7" s="742"/>
      <c r="E7" s="742"/>
      <c r="F7" s="742"/>
      <c r="G7" s="743"/>
      <c r="H7" s="743"/>
      <c r="I7" s="743"/>
      <c r="J7" s="743"/>
      <c r="K7" s="743"/>
      <c r="L7" s="743"/>
      <c r="M7" s="743"/>
      <c r="N7" s="743"/>
      <c r="O7" s="743"/>
      <c r="P7" s="743"/>
      <c r="Q7" s="744"/>
      <c r="R7" s="745"/>
      <c r="S7" s="746"/>
      <c r="T7" s="747"/>
      <c r="U7" s="748"/>
      <c r="V7" s="748"/>
      <c r="W7" s="749"/>
      <c r="X7" s="750"/>
    </row>
    <row r="8" spans="1:24" s="751" customFormat="1" ht="15.95" hidden="1" customHeight="1">
      <c r="A8" s="979"/>
      <c r="B8" s="980"/>
      <c r="C8" s="742"/>
      <c r="D8" s="742"/>
      <c r="E8" s="742"/>
      <c r="F8" s="742"/>
      <c r="G8" s="743"/>
      <c r="H8" s="743"/>
      <c r="I8" s="743"/>
      <c r="J8" s="743"/>
      <c r="K8" s="743"/>
      <c r="L8" s="743"/>
      <c r="M8" s="743"/>
      <c r="N8" s="743"/>
      <c r="O8" s="743"/>
      <c r="P8" s="743"/>
      <c r="Q8" s="744"/>
      <c r="R8" s="745"/>
      <c r="S8" s="746"/>
      <c r="T8" s="747"/>
      <c r="U8" s="748"/>
      <c r="V8" s="748"/>
      <c r="W8" s="749"/>
      <c r="X8" s="750"/>
    </row>
    <row r="9" spans="1:24" s="751" customFormat="1" ht="15.95" hidden="1" customHeight="1">
      <c r="A9" s="979"/>
      <c r="B9" s="980"/>
      <c r="C9" s="742"/>
      <c r="D9" s="742"/>
      <c r="E9" s="742"/>
      <c r="F9" s="742"/>
      <c r="G9" s="743"/>
      <c r="H9" s="743"/>
      <c r="I9" s="743"/>
      <c r="J9" s="743"/>
      <c r="K9" s="743"/>
      <c r="L9" s="743"/>
      <c r="M9" s="743"/>
      <c r="N9" s="743"/>
      <c r="O9" s="743"/>
      <c r="P9" s="743"/>
      <c r="Q9" s="744"/>
      <c r="R9" s="745"/>
      <c r="S9" s="746"/>
      <c r="T9" s="747"/>
      <c r="U9" s="748"/>
      <c r="V9" s="748"/>
      <c r="W9" s="749"/>
      <c r="X9" s="750"/>
    </row>
    <row r="10" spans="1:24" s="751" customFormat="1" ht="15.95" hidden="1" customHeight="1">
      <c r="A10" s="981"/>
      <c r="B10" s="982"/>
      <c r="C10" s="742"/>
      <c r="D10" s="742"/>
      <c r="E10" s="742"/>
      <c r="F10" s="742"/>
      <c r="G10" s="743"/>
      <c r="H10" s="743"/>
      <c r="I10" s="743"/>
      <c r="J10" s="743"/>
      <c r="K10" s="743"/>
      <c r="L10" s="743"/>
      <c r="M10" s="743"/>
      <c r="N10" s="743"/>
      <c r="O10" s="743"/>
      <c r="P10" s="743"/>
      <c r="Q10" s="744"/>
      <c r="R10" s="745"/>
      <c r="S10" s="746"/>
      <c r="T10" s="747"/>
      <c r="U10" s="748"/>
      <c r="V10" s="748"/>
      <c r="W10" s="749"/>
      <c r="X10" s="750"/>
    </row>
    <row r="11" spans="1:24" s="317" customFormat="1" ht="15.95" hidden="1" customHeight="1">
      <c r="A11" s="983" t="s">
        <v>607</v>
      </c>
      <c r="B11" s="984"/>
      <c r="C11" s="984"/>
      <c r="D11" s="985"/>
      <c r="E11" s="574">
        <f>COUNTA(E6:E10)</f>
        <v>0</v>
      </c>
      <c r="F11" s="574"/>
      <c r="G11" s="575" t="e">
        <f>SUM(#REF!)</f>
        <v>#REF!</v>
      </c>
      <c r="H11" s="575">
        <f>SUM(H6:H10)</f>
        <v>0</v>
      </c>
      <c r="I11" s="575">
        <f>SUM(I6:I10)</f>
        <v>0</v>
      </c>
      <c r="J11" s="575">
        <f>SUM(J6:J10)</f>
        <v>0</v>
      </c>
      <c r="K11" s="575">
        <f>SUM(K6:K10)</f>
        <v>0</v>
      </c>
      <c r="L11" s="598" t="e">
        <f>표준지좌표!#REF!</f>
        <v>#REF!</v>
      </c>
      <c r="M11" s="595" t="e">
        <f>표준지좌표!#REF!</f>
        <v>#REF!</v>
      </c>
      <c r="N11" s="575"/>
      <c r="O11" s="575"/>
      <c r="P11" s="575"/>
      <c r="Q11" s="576"/>
      <c r="R11" s="577"/>
      <c r="S11" s="578"/>
      <c r="T11" s="579"/>
      <c r="U11" s="424"/>
      <c r="V11" s="580"/>
      <c r="W11" s="429"/>
      <c r="X11" s="581"/>
    </row>
    <row r="12" spans="1:24" s="751" customFormat="1" ht="16.5" customHeight="1">
      <c r="A12" s="992" t="s">
        <v>874</v>
      </c>
      <c r="B12" s="978"/>
      <c r="C12" s="769" t="s">
        <v>885</v>
      </c>
      <c r="D12" s="769" t="s">
        <v>886</v>
      </c>
      <c r="E12" s="769" t="s">
        <v>887</v>
      </c>
      <c r="F12" s="769"/>
      <c r="G12" s="532"/>
      <c r="H12" s="533">
        <v>0.13</v>
      </c>
      <c r="I12" s="533">
        <f>H12</f>
        <v>0.13</v>
      </c>
      <c r="J12" s="533"/>
      <c r="K12" s="533"/>
      <c r="L12" s="539"/>
      <c r="M12" s="596"/>
      <c r="N12" s="106"/>
      <c r="O12" s="539"/>
      <c r="P12" s="534"/>
      <c r="Q12" s="535"/>
      <c r="R12" s="770"/>
      <c r="S12" s="771"/>
      <c r="T12" s="772"/>
      <c r="U12" s="748"/>
      <c r="V12" s="748"/>
      <c r="W12" s="749"/>
      <c r="X12" s="750"/>
    </row>
    <row r="13" spans="1:24" s="751" customFormat="1" ht="16.5" customHeight="1">
      <c r="A13" s="993"/>
      <c r="B13" s="980"/>
      <c r="C13" s="769" t="s">
        <v>885</v>
      </c>
      <c r="D13" s="769" t="s">
        <v>886</v>
      </c>
      <c r="E13" s="769" t="s">
        <v>888</v>
      </c>
      <c r="F13" s="769"/>
      <c r="G13" s="532"/>
      <c r="H13" s="533">
        <v>6.0000000000000005E-2</v>
      </c>
      <c r="I13" s="533">
        <f t="shared" ref="I13:I37" si="0">H13</f>
        <v>6.0000000000000005E-2</v>
      </c>
      <c r="J13" s="533"/>
      <c r="K13" s="533"/>
      <c r="L13" s="539"/>
      <c r="M13" s="596"/>
      <c r="N13" s="106"/>
      <c r="O13" s="539"/>
      <c r="P13" s="534"/>
      <c r="Q13" s="535"/>
      <c r="R13" s="770"/>
      <c r="S13" s="771"/>
      <c r="T13" s="772"/>
      <c r="U13" s="748"/>
      <c r="V13" s="748"/>
      <c r="W13" s="749"/>
      <c r="X13" s="750"/>
    </row>
    <row r="14" spans="1:24" s="751" customFormat="1" ht="16.5" customHeight="1">
      <c r="A14" s="993"/>
      <c r="B14" s="980"/>
      <c r="C14" s="769" t="s">
        <v>885</v>
      </c>
      <c r="D14" s="769" t="s">
        <v>886</v>
      </c>
      <c r="E14" s="769" t="s">
        <v>889</v>
      </c>
      <c r="F14" s="769"/>
      <c r="G14" s="532"/>
      <c r="H14" s="533">
        <v>7.9999999999999988E-2</v>
      </c>
      <c r="I14" s="533">
        <f t="shared" si="0"/>
        <v>7.9999999999999988E-2</v>
      </c>
      <c r="J14" s="533"/>
      <c r="K14" s="533"/>
      <c r="L14" s="539"/>
      <c r="M14" s="596"/>
      <c r="N14" s="106"/>
      <c r="O14" s="539"/>
      <c r="P14" s="534"/>
      <c r="Q14" s="535"/>
      <c r="R14" s="770"/>
      <c r="S14" s="771"/>
      <c r="T14" s="772"/>
      <c r="U14" s="748"/>
      <c r="V14" s="748"/>
      <c r="W14" s="749"/>
      <c r="X14" s="750"/>
    </row>
    <row r="15" spans="1:24" s="751" customFormat="1" ht="16.5" customHeight="1">
      <c r="A15" s="993"/>
      <c r="B15" s="980"/>
      <c r="C15" s="769" t="s">
        <v>885</v>
      </c>
      <c r="D15" s="769" t="s">
        <v>886</v>
      </c>
      <c r="E15" s="769" t="s">
        <v>890</v>
      </c>
      <c r="F15" s="769"/>
      <c r="G15" s="532"/>
      <c r="H15" s="533">
        <v>0.09</v>
      </c>
      <c r="I15" s="533">
        <f t="shared" si="0"/>
        <v>0.09</v>
      </c>
      <c r="J15" s="533"/>
      <c r="K15" s="533"/>
      <c r="L15" s="539"/>
      <c r="M15" s="596"/>
      <c r="N15" s="106"/>
      <c r="O15" s="539"/>
      <c r="P15" s="534"/>
      <c r="Q15" s="535"/>
      <c r="R15" s="770"/>
      <c r="S15" s="771"/>
      <c r="T15" s="772"/>
      <c r="U15" s="748"/>
      <c r="V15" s="748"/>
      <c r="W15" s="749"/>
      <c r="X15" s="750"/>
    </row>
    <row r="16" spans="1:24" s="751" customFormat="1" ht="16.5" customHeight="1">
      <c r="A16" s="993"/>
      <c r="B16" s="980"/>
      <c r="C16" s="769" t="s">
        <v>885</v>
      </c>
      <c r="D16" s="769" t="s">
        <v>886</v>
      </c>
      <c r="E16" s="769" t="s">
        <v>891</v>
      </c>
      <c r="F16" s="769"/>
      <c r="G16" s="532"/>
      <c r="H16" s="533">
        <v>0.12</v>
      </c>
      <c r="I16" s="533">
        <f t="shared" si="0"/>
        <v>0.12</v>
      </c>
      <c r="J16" s="533"/>
      <c r="K16" s="533"/>
      <c r="L16" s="539"/>
      <c r="M16" s="596"/>
      <c r="N16" s="106"/>
      <c r="O16" s="539"/>
      <c r="P16" s="534"/>
      <c r="Q16" s="535"/>
      <c r="R16" s="770"/>
      <c r="S16" s="771"/>
      <c r="T16" s="772"/>
      <c r="U16" s="748"/>
      <c r="V16" s="748"/>
      <c r="W16" s="749"/>
      <c r="X16" s="750"/>
    </row>
    <row r="17" spans="1:24" s="751" customFormat="1" ht="16.5" customHeight="1">
      <c r="A17" s="993"/>
      <c r="B17" s="980"/>
      <c r="C17" s="769" t="s">
        <v>885</v>
      </c>
      <c r="D17" s="769" t="s">
        <v>886</v>
      </c>
      <c r="E17" s="769" t="s">
        <v>892</v>
      </c>
      <c r="F17" s="769"/>
      <c r="G17" s="532"/>
      <c r="H17" s="533">
        <v>0.13</v>
      </c>
      <c r="I17" s="533">
        <f t="shared" si="0"/>
        <v>0.13</v>
      </c>
      <c r="J17" s="533"/>
      <c r="K17" s="533"/>
      <c r="L17" s="539"/>
      <c r="M17" s="596"/>
      <c r="N17" s="106"/>
      <c r="O17" s="539"/>
      <c r="P17" s="534"/>
      <c r="Q17" s="535"/>
      <c r="R17" s="770"/>
      <c r="S17" s="771"/>
      <c r="T17" s="772"/>
      <c r="U17" s="748"/>
      <c r="V17" s="748"/>
      <c r="W17" s="749"/>
      <c r="X17" s="750"/>
    </row>
    <row r="18" spans="1:24" s="751" customFormat="1" ht="16.5" customHeight="1">
      <c r="A18" s="993"/>
      <c r="B18" s="980"/>
      <c r="C18" s="769" t="s">
        <v>885</v>
      </c>
      <c r="D18" s="769" t="s">
        <v>886</v>
      </c>
      <c r="E18" s="769">
        <v>626</v>
      </c>
      <c r="F18" s="769"/>
      <c r="G18" s="532"/>
      <c r="H18" s="533">
        <v>0.36000000000000004</v>
      </c>
      <c r="I18" s="533">
        <f t="shared" si="0"/>
        <v>0.36000000000000004</v>
      </c>
      <c r="J18" s="533"/>
      <c r="K18" s="533"/>
      <c r="L18" s="539"/>
      <c r="M18" s="596"/>
      <c r="N18" s="106"/>
      <c r="O18" s="539"/>
      <c r="P18" s="534"/>
      <c r="Q18" s="535"/>
      <c r="R18" s="770"/>
      <c r="S18" s="771"/>
      <c r="T18" s="772"/>
      <c r="U18" s="748"/>
      <c r="V18" s="748"/>
      <c r="W18" s="749"/>
      <c r="X18" s="750"/>
    </row>
    <row r="19" spans="1:24" s="751" customFormat="1" ht="16.5" customHeight="1">
      <c r="A19" s="993"/>
      <c r="B19" s="980"/>
      <c r="C19" s="769" t="s">
        <v>885</v>
      </c>
      <c r="D19" s="769" t="s">
        <v>886</v>
      </c>
      <c r="E19" s="769" t="s">
        <v>893</v>
      </c>
      <c r="F19" s="769"/>
      <c r="G19" s="532"/>
      <c r="H19" s="533">
        <v>7.0000000000000007E-2</v>
      </c>
      <c r="I19" s="533">
        <f t="shared" si="0"/>
        <v>7.0000000000000007E-2</v>
      </c>
      <c r="J19" s="533"/>
      <c r="K19" s="533"/>
      <c r="L19" s="539"/>
      <c r="M19" s="596"/>
      <c r="N19" s="106"/>
      <c r="O19" s="539"/>
      <c r="P19" s="534"/>
      <c r="Q19" s="535"/>
      <c r="R19" s="770"/>
      <c r="S19" s="771"/>
      <c r="T19" s="772"/>
      <c r="U19" s="748"/>
      <c r="V19" s="748"/>
      <c r="W19" s="749"/>
      <c r="X19" s="750"/>
    </row>
    <row r="20" spans="1:24" s="751" customFormat="1" ht="16.5" customHeight="1">
      <c r="A20" s="993"/>
      <c r="B20" s="980"/>
      <c r="C20" s="769" t="s">
        <v>885</v>
      </c>
      <c r="D20" s="769" t="s">
        <v>886</v>
      </c>
      <c r="E20" s="769" t="s">
        <v>894</v>
      </c>
      <c r="F20" s="769"/>
      <c r="G20" s="532"/>
      <c r="H20" s="533">
        <v>0.15000000000000002</v>
      </c>
      <c r="I20" s="533">
        <f t="shared" si="0"/>
        <v>0.15000000000000002</v>
      </c>
      <c r="J20" s="533"/>
      <c r="K20" s="533"/>
      <c r="L20" s="539"/>
      <c r="M20" s="596"/>
      <c r="N20" s="106"/>
      <c r="O20" s="539"/>
      <c r="P20" s="534"/>
      <c r="Q20" s="535"/>
      <c r="R20" s="770"/>
      <c r="S20" s="771"/>
      <c r="T20" s="772"/>
      <c r="U20" s="748"/>
      <c r="V20" s="748"/>
      <c r="W20" s="749"/>
      <c r="X20" s="750"/>
    </row>
    <row r="21" spans="1:24" s="751" customFormat="1" ht="16.5" customHeight="1">
      <c r="A21" s="993"/>
      <c r="B21" s="980"/>
      <c r="C21" s="769" t="s">
        <v>885</v>
      </c>
      <c r="D21" s="769" t="s">
        <v>886</v>
      </c>
      <c r="E21" s="769" t="s">
        <v>895</v>
      </c>
      <c r="F21" s="769"/>
      <c r="G21" s="532"/>
      <c r="H21" s="533">
        <v>6.0000000000000005E-2</v>
      </c>
      <c r="I21" s="533">
        <f t="shared" si="0"/>
        <v>6.0000000000000005E-2</v>
      </c>
      <c r="J21" s="533"/>
      <c r="K21" s="533"/>
      <c r="L21" s="539"/>
      <c r="M21" s="596"/>
      <c r="N21" s="106"/>
      <c r="O21" s="539"/>
      <c r="P21" s="534"/>
      <c r="Q21" s="535"/>
      <c r="R21" s="770"/>
      <c r="S21" s="771"/>
      <c r="T21" s="772"/>
      <c r="U21" s="748"/>
      <c r="V21" s="748"/>
      <c r="W21" s="749"/>
      <c r="X21" s="750"/>
    </row>
    <row r="22" spans="1:24" s="751" customFormat="1" ht="16.5" customHeight="1">
      <c r="A22" s="993"/>
      <c r="B22" s="980"/>
      <c r="C22" s="769" t="s">
        <v>885</v>
      </c>
      <c r="D22" s="769" t="s">
        <v>886</v>
      </c>
      <c r="E22" s="769" t="s">
        <v>896</v>
      </c>
      <c r="F22" s="769"/>
      <c r="G22" s="532"/>
      <c r="H22" s="533">
        <v>0.03</v>
      </c>
      <c r="I22" s="533">
        <f t="shared" si="0"/>
        <v>0.03</v>
      </c>
      <c r="J22" s="533"/>
      <c r="K22" s="533"/>
      <c r="L22" s="539"/>
      <c r="M22" s="596"/>
      <c r="N22" s="106"/>
      <c r="O22" s="539"/>
      <c r="P22" s="534"/>
      <c r="Q22" s="535"/>
      <c r="R22" s="770"/>
      <c r="S22" s="771"/>
      <c r="T22" s="772"/>
      <c r="U22" s="748"/>
      <c r="V22" s="748"/>
      <c r="W22" s="749"/>
      <c r="X22" s="750"/>
    </row>
    <row r="23" spans="1:24" s="751" customFormat="1" ht="16.5" customHeight="1">
      <c r="A23" s="993"/>
      <c r="B23" s="980"/>
      <c r="C23" s="769" t="s">
        <v>885</v>
      </c>
      <c r="D23" s="769" t="s">
        <v>886</v>
      </c>
      <c r="E23" s="769" t="s">
        <v>897</v>
      </c>
      <c r="F23" s="769"/>
      <c r="G23" s="532"/>
      <c r="H23" s="533">
        <v>0.03</v>
      </c>
      <c r="I23" s="533">
        <f t="shared" si="0"/>
        <v>0.03</v>
      </c>
      <c r="J23" s="533"/>
      <c r="K23" s="533"/>
      <c r="L23" s="539"/>
      <c r="M23" s="596"/>
      <c r="N23" s="106"/>
      <c r="O23" s="539"/>
      <c r="P23" s="534"/>
      <c r="Q23" s="535"/>
      <c r="R23" s="770"/>
      <c r="S23" s="771"/>
      <c r="T23" s="772"/>
      <c r="U23" s="748"/>
      <c r="V23" s="748"/>
      <c r="W23" s="749"/>
      <c r="X23" s="750"/>
    </row>
    <row r="24" spans="1:24" s="751" customFormat="1" ht="16.5" customHeight="1">
      <c r="A24" s="993"/>
      <c r="B24" s="980"/>
      <c r="C24" s="769" t="s">
        <v>885</v>
      </c>
      <c r="D24" s="769" t="s">
        <v>886</v>
      </c>
      <c r="E24" s="769" t="s">
        <v>898</v>
      </c>
      <c r="F24" s="769"/>
      <c r="G24" s="532"/>
      <c r="H24" s="533">
        <v>7.9999999999999988E-2</v>
      </c>
      <c r="I24" s="533">
        <f t="shared" si="0"/>
        <v>7.9999999999999988E-2</v>
      </c>
      <c r="J24" s="533"/>
      <c r="K24" s="533"/>
      <c r="L24" s="539"/>
      <c r="M24" s="596"/>
      <c r="N24" s="106"/>
      <c r="O24" s="539"/>
      <c r="P24" s="534"/>
      <c r="Q24" s="535"/>
      <c r="R24" s="770"/>
      <c r="S24" s="771"/>
      <c r="T24" s="772"/>
      <c r="U24" s="748"/>
      <c r="V24" s="748"/>
      <c r="W24" s="749"/>
      <c r="X24" s="750"/>
    </row>
    <row r="25" spans="1:24" s="751" customFormat="1" ht="16.5" customHeight="1">
      <c r="A25" s="993"/>
      <c r="B25" s="980"/>
      <c r="C25" s="769" t="s">
        <v>885</v>
      </c>
      <c r="D25" s="769" t="s">
        <v>886</v>
      </c>
      <c r="E25" s="769" t="s">
        <v>899</v>
      </c>
      <c r="F25" s="769"/>
      <c r="G25" s="532"/>
      <c r="H25" s="533">
        <v>0.84</v>
      </c>
      <c r="I25" s="533">
        <f t="shared" si="0"/>
        <v>0.84</v>
      </c>
      <c r="J25" s="533"/>
      <c r="K25" s="533"/>
      <c r="L25" s="539"/>
      <c r="M25" s="596"/>
      <c r="N25" s="106"/>
      <c r="O25" s="539"/>
      <c r="P25" s="534"/>
      <c r="Q25" s="535"/>
      <c r="R25" s="770"/>
      <c r="S25" s="771"/>
      <c r="T25" s="772"/>
      <c r="U25" s="748"/>
      <c r="V25" s="748"/>
      <c r="W25" s="749"/>
      <c r="X25" s="750"/>
    </row>
    <row r="26" spans="1:24" s="751" customFormat="1" ht="16.5" customHeight="1">
      <c r="A26" s="993"/>
      <c r="B26" s="980"/>
      <c r="C26" s="769" t="s">
        <v>885</v>
      </c>
      <c r="D26" s="769" t="s">
        <v>886</v>
      </c>
      <c r="E26" s="769" t="s">
        <v>900</v>
      </c>
      <c r="F26" s="769"/>
      <c r="G26" s="532"/>
      <c r="H26" s="533">
        <v>0.03</v>
      </c>
      <c r="I26" s="533">
        <f t="shared" si="0"/>
        <v>0.03</v>
      </c>
      <c r="J26" s="533"/>
      <c r="K26" s="533"/>
      <c r="L26" s="539"/>
      <c r="M26" s="596"/>
      <c r="N26" s="106"/>
      <c r="O26" s="539"/>
      <c r="P26" s="534"/>
      <c r="Q26" s="535"/>
      <c r="R26" s="770"/>
      <c r="S26" s="771"/>
      <c r="T26" s="772"/>
      <c r="U26" s="748"/>
      <c r="V26" s="748"/>
      <c r="W26" s="749"/>
      <c r="X26" s="750"/>
    </row>
    <row r="27" spans="1:24" s="751" customFormat="1" ht="16.5" customHeight="1">
      <c r="A27" s="993"/>
      <c r="B27" s="980"/>
      <c r="C27" s="769" t="s">
        <v>885</v>
      </c>
      <c r="D27" s="769" t="s">
        <v>886</v>
      </c>
      <c r="E27" s="769" t="s">
        <v>901</v>
      </c>
      <c r="F27" s="769"/>
      <c r="G27" s="532"/>
      <c r="H27" s="533">
        <v>0.15000000000000002</v>
      </c>
      <c r="I27" s="533">
        <f t="shared" si="0"/>
        <v>0.15000000000000002</v>
      </c>
      <c r="J27" s="533"/>
      <c r="K27" s="533"/>
      <c r="L27" s="539"/>
      <c r="M27" s="596"/>
      <c r="N27" s="106"/>
      <c r="O27" s="539"/>
      <c r="P27" s="534"/>
      <c r="Q27" s="535"/>
      <c r="R27" s="770"/>
      <c r="S27" s="771"/>
      <c r="T27" s="772"/>
      <c r="U27" s="748"/>
      <c r="V27" s="748"/>
      <c r="W27" s="749"/>
      <c r="X27" s="750"/>
    </row>
    <row r="28" spans="1:24" s="751" customFormat="1" ht="16.5" customHeight="1">
      <c r="A28" s="993"/>
      <c r="B28" s="980"/>
      <c r="C28" s="769" t="s">
        <v>885</v>
      </c>
      <c r="D28" s="769" t="s">
        <v>886</v>
      </c>
      <c r="E28" s="769" t="s">
        <v>902</v>
      </c>
      <c r="F28" s="769"/>
      <c r="G28" s="532"/>
      <c r="H28" s="533">
        <v>7.9999999999999988E-2</v>
      </c>
      <c r="I28" s="533">
        <f t="shared" si="0"/>
        <v>7.9999999999999988E-2</v>
      </c>
      <c r="J28" s="533"/>
      <c r="K28" s="533"/>
      <c r="L28" s="539"/>
      <c r="M28" s="596"/>
      <c r="N28" s="106"/>
      <c r="O28" s="539"/>
      <c r="P28" s="534"/>
      <c r="Q28" s="535"/>
      <c r="R28" s="770"/>
      <c r="S28" s="771"/>
      <c r="T28" s="772"/>
      <c r="U28" s="748"/>
      <c r="V28" s="748"/>
      <c r="W28" s="749"/>
      <c r="X28" s="750"/>
    </row>
    <row r="29" spans="1:24" s="751" customFormat="1" ht="16.5" customHeight="1">
      <c r="A29" s="993"/>
      <c r="B29" s="980"/>
      <c r="C29" s="769" t="s">
        <v>885</v>
      </c>
      <c r="D29" s="769" t="s">
        <v>886</v>
      </c>
      <c r="E29" s="769" t="s">
        <v>903</v>
      </c>
      <c r="F29" s="769"/>
      <c r="G29" s="532"/>
      <c r="H29" s="533">
        <v>0.14000000000000001</v>
      </c>
      <c r="I29" s="533">
        <f t="shared" si="0"/>
        <v>0.14000000000000001</v>
      </c>
      <c r="J29" s="533"/>
      <c r="K29" s="533"/>
      <c r="L29" s="539"/>
      <c r="M29" s="596"/>
      <c r="N29" s="106"/>
      <c r="O29" s="539"/>
      <c r="P29" s="534"/>
      <c r="Q29" s="535"/>
      <c r="R29" s="770"/>
      <c r="S29" s="771"/>
      <c r="T29" s="772"/>
      <c r="U29" s="748"/>
      <c r="V29" s="748"/>
      <c r="W29" s="749"/>
      <c r="X29" s="750"/>
    </row>
    <row r="30" spans="1:24" s="751" customFormat="1" ht="16.5" customHeight="1">
      <c r="A30" s="993"/>
      <c r="B30" s="980"/>
      <c r="C30" s="766" t="s">
        <v>904</v>
      </c>
      <c r="D30" s="766" t="s">
        <v>905</v>
      </c>
      <c r="E30" s="766" t="s">
        <v>906</v>
      </c>
      <c r="F30" s="769"/>
      <c r="G30" s="532"/>
      <c r="H30" s="768">
        <v>0.09</v>
      </c>
      <c r="I30" s="533">
        <f t="shared" si="0"/>
        <v>0.09</v>
      </c>
      <c r="J30" s="533"/>
      <c r="K30" s="533"/>
      <c r="L30" s="539"/>
      <c r="M30" s="596"/>
      <c r="N30" s="106"/>
      <c r="O30" s="539"/>
      <c r="P30" s="534"/>
      <c r="Q30" s="535"/>
      <c r="R30" s="770"/>
      <c r="S30" s="771"/>
      <c r="T30" s="772"/>
      <c r="U30" s="748"/>
      <c r="V30" s="748"/>
      <c r="W30" s="749"/>
      <c r="X30" s="750"/>
    </row>
    <row r="31" spans="1:24" s="751" customFormat="1" ht="16.5" customHeight="1">
      <c r="A31" s="979"/>
      <c r="B31" s="980"/>
      <c r="C31" s="766" t="s">
        <v>904</v>
      </c>
      <c r="D31" s="766" t="s">
        <v>905</v>
      </c>
      <c r="E31" s="766" t="s">
        <v>907</v>
      </c>
      <c r="F31" s="769"/>
      <c r="G31" s="532"/>
      <c r="H31" s="768">
        <v>0.53</v>
      </c>
      <c r="I31" s="533">
        <f t="shared" si="0"/>
        <v>0.53</v>
      </c>
      <c r="J31" s="533"/>
      <c r="K31" s="533"/>
      <c r="L31" s="539"/>
      <c r="M31" s="596"/>
      <c r="N31" s="106"/>
      <c r="O31" s="539"/>
      <c r="P31" s="534"/>
      <c r="Q31" s="535"/>
      <c r="R31" s="770"/>
      <c r="S31" s="771"/>
      <c r="T31" s="772"/>
      <c r="U31" s="748"/>
      <c r="V31" s="748"/>
      <c r="W31" s="749"/>
      <c r="X31" s="750"/>
    </row>
    <row r="32" spans="1:24" s="751" customFormat="1" ht="16.5" customHeight="1">
      <c r="A32" s="979"/>
      <c r="B32" s="980"/>
      <c r="C32" s="766" t="s">
        <v>904</v>
      </c>
      <c r="D32" s="766" t="s">
        <v>905</v>
      </c>
      <c r="E32" s="766" t="s">
        <v>908</v>
      </c>
      <c r="F32" s="769"/>
      <c r="G32" s="532"/>
      <c r="H32" s="768">
        <v>0.16000000000000003</v>
      </c>
      <c r="I32" s="533">
        <f t="shared" si="0"/>
        <v>0.16000000000000003</v>
      </c>
      <c r="J32" s="533"/>
      <c r="K32" s="533"/>
      <c r="L32" s="539"/>
      <c r="M32" s="596"/>
      <c r="N32" s="106"/>
      <c r="O32" s="539"/>
      <c r="P32" s="534"/>
      <c r="Q32" s="535"/>
      <c r="R32" s="770"/>
      <c r="S32" s="771"/>
      <c r="T32" s="772"/>
      <c r="U32" s="748"/>
      <c r="V32" s="748"/>
      <c r="W32" s="749"/>
      <c r="X32" s="750"/>
    </row>
    <row r="33" spans="1:24" s="751" customFormat="1" ht="16.5" customHeight="1">
      <c r="A33" s="979"/>
      <c r="B33" s="980"/>
      <c r="C33" s="766" t="s">
        <v>904</v>
      </c>
      <c r="D33" s="766" t="s">
        <v>905</v>
      </c>
      <c r="E33" s="766">
        <v>1015</v>
      </c>
      <c r="F33" s="769"/>
      <c r="G33" s="532"/>
      <c r="H33" s="768">
        <v>0.66</v>
      </c>
      <c r="I33" s="533">
        <f t="shared" si="0"/>
        <v>0.66</v>
      </c>
      <c r="J33" s="533"/>
      <c r="K33" s="533"/>
      <c r="L33" s="539"/>
      <c r="M33" s="596"/>
      <c r="N33" s="106"/>
      <c r="O33" s="539"/>
      <c r="P33" s="534"/>
      <c r="Q33" s="535"/>
      <c r="R33" s="770"/>
      <c r="S33" s="771"/>
      <c r="T33" s="772"/>
      <c r="U33" s="748"/>
      <c r="V33" s="748"/>
      <c r="W33" s="749"/>
      <c r="X33" s="750"/>
    </row>
    <row r="34" spans="1:24" s="751" customFormat="1" ht="16.5" customHeight="1">
      <c r="A34" s="979"/>
      <c r="B34" s="980"/>
      <c r="C34" s="766" t="s">
        <v>904</v>
      </c>
      <c r="D34" s="766" t="s">
        <v>905</v>
      </c>
      <c r="E34" s="767" t="s">
        <v>909</v>
      </c>
      <c r="F34" s="769"/>
      <c r="G34" s="532"/>
      <c r="H34" s="768">
        <v>0.03</v>
      </c>
      <c r="I34" s="533">
        <f t="shared" si="0"/>
        <v>0.03</v>
      </c>
      <c r="J34" s="533"/>
      <c r="K34" s="533"/>
      <c r="L34" s="539"/>
      <c r="M34" s="596"/>
      <c r="N34" s="106"/>
      <c r="O34" s="539"/>
      <c r="P34" s="534"/>
      <c r="Q34" s="535"/>
      <c r="R34" s="770"/>
      <c r="S34" s="771"/>
      <c r="T34" s="772"/>
      <c r="U34" s="748"/>
      <c r="V34" s="748"/>
      <c r="W34" s="749"/>
      <c r="X34" s="750"/>
    </row>
    <row r="35" spans="1:24" s="751" customFormat="1" ht="16.5" customHeight="1">
      <c r="A35" s="979"/>
      <c r="B35" s="980"/>
      <c r="C35" s="766" t="s">
        <v>904</v>
      </c>
      <c r="D35" s="766" t="s">
        <v>905</v>
      </c>
      <c r="E35" s="767" t="s">
        <v>910</v>
      </c>
      <c r="F35" s="769"/>
      <c r="G35" s="532"/>
      <c r="H35" s="768">
        <v>0.31</v>
      </c>
      <c r="I35" s="533">
        <f t="shared" si="0"/>
        <v>0.31</v>
      </c>
      <c r="J35" s="533"/>
      <c r="K35" s="533"/>
      <c r="L35" s="539"/>
      <c r="M35" s="596"/>
      <c r="N35" s="106"/>
      <c r="O35" s="539"/>
      <c r="P35" s="534"/>
      <c r="Q35" s="535"/>
      <c r="R35" s="770"/>
      <c r="S35" s="771"/>
      <c r="T35" s="772"/>
      <c r="U35" s="748"/>
      <c r="V35" s="748"/>
      <c r="W35" s="749"/>
      <c r="X35" s="750"/>
    </row>
    <row r="36" spans="1:24" s="751" customFormat="1" ht="16.5" customHeight="1">
      <c r="A36" s="979"/>
      <c r="B36" s="980"/>
      <c r="C36" s="766" t="s">
        <v>904</v>
      </c>
      <c r="D36" s="766" t="s">
        <v>905</v>
      </c>
      <c r="E36" s="767" t="s">
        <v>911</v>
      </c>
      <c r="F36" s="769"/>
      <c r="G36" s="532"/>
      <c r="H36" s="768">
        <v>0.04</v>
      </c>
      <c r="I36" s="533">
        <f t="shared" si="0"/>
        <v>0.04</v>
      </c>
      <c r="J36" s="533"/>
      <c r="K36" s="533"/>
      <c r="L36" s="539"/>
      <c r="M36" s="596"/>
      <c r="N36" s="106"/>
      <c r="O36" s="539"/>
      <c r="P36" s="534"/>
      <c r="Q36" s="535"/>
      <c r="R36" s="770"/>
      <c r="S36" s="771"/>
      <c r="T36" s="772"/>
      <c r="U36" s="748"/>
      <c r="V36" s="748"/>
      <c r="W36" s="749"/>
      <c r="X36" s="750"/>
    </row>
    <row r="37" spans="1:24" s="751" customFormat="1" ht="16.5" customHeight="1">
      <c r="A37" s="979"/>
      <c r="B37" s="980"/>
      <c r="C37" s="766" t="s">
        <v>904</v>
      </c>
      <c r="D37" s="766" t="s">
        <v>905</v>
      </c>
      <c r="E37" s="767" t="s">
        <v>912</v>
      </c>
      <c r="F37" s="769"/>
      <c r="G37" s="532"/>
      <c r="H37" s="768">
        <v>7.0000000000000007E-2</v>
      </c>
      <c r="I37" s="533">
        <f t="shared" si="0"/>
        <v>7.0000000000000007E-2</v>
      </c>
      <c r="J37" s="533"/>
      <c r="K37" s="533"/>
      <c r="L37" s="539"/>
      <c r="M37" s="596"/>
      <c r="N37" s="106"/>
      <c r="O37" s="539"/>
      <c r="P37" s="534"/>
      <c r="Q37" s="535"/>
      <c r="R37" s="770"/>
      <c r="S37" s="771"/>
      <c r="T37" s="772"/>
      <c r="U37" s="748"/>
      <c r="V37" s="748"/>
      <c r="W37" s="749"/>
      <c r="X37" s="750"/>
    </row>
    <row r="38" spans="1:24" s="317" customFormat="1" ht="22.5" customHeight="1">
      <c r="A38" s="983" t="s">
        <v>607</v>
      </c>
      <c r="B38" s="984"/>
      <c r="C38" s="984"/>
      <c r="D38" s="985"/>
      <c r="E38" s="574">
        <f>COUNTA(E12:E37)</f>
        <v>26</v>
      </c>
      <c r="F38" s="574"/>
      <c r="G38" s="575" t="e">
        <f>SUM(#REF!)</f>
        <v>#REF!</v>
      </c>
      <c r="H38" s="575">
        <f>SUM(H12:H37)</f>
        <v>4.5200000000000005</v>
      </c>
      <c r="I38" s="575">
        <f>SUM(I12:I37)</f>
        <v>4.5200000000000005</v>
      </c>
      <c r="J38" s="575">
        <f>SUM(J10:J37)</f>
        <v>0</v>
      </c>
      <c r="K38" s="575">
        <f>SUM(K10:K37)</f>
        <v>0</v>
      </c>
      <c r="L38" s="598"/>
      <c r="M38" s="595"/>
      <c r="N38" s="575"/>
      <c r="O38" s="575"/>
      <c r="P38" s="575"/>
      <c r="Q38" s="576"/>
      <c r="R38" s="577"/>
      <c r="S38" s="578"/>
      <c r="T38" s="579"/>
      <c r="U38" s="753"/>
      <c r="V38" s="754"/>
      <c r="W38" s="755"/>
      <c r="X38" s="756"/>
    </row>
    <row r="39" spans="1:24" s="751" customFormat="1" ht="16.5" customHeight="1">
      <c r="A39" s="966" t="s">
        <v>882</v>
      </c>
      <c r="B39" s="967"/>
      <c r="C39" s="773" t="s">
        <v>885</v>
      </c>
      <c r="D39" s="773" t="s">
        <v>913</v>
      </c>
      <c r="E39" s="773" t="s">
        <v>914</v>
      </c>
      <c r="F39" s="773"/>
      <c r="G39" s="774"/>
      <c r="H39" s="775">
        <v>0.17</v>
      </c>
      <c r="I39" s="775"/>
      <c r="J39" s="775"/>
      <c r="K39" s="775">
        <f>H39</f>
        <v>0.17</v>
      </c>
      <c r="L39" s="776"/>
      <c r="M39" s="777"/>
      <c r="O39" s="776"/>
      <c r="P39" s="778"/>
      <c r="Q39" s="779"/>
      <c r="R39" s="780"/>
      <c r="S39" s="781"/>
      <c r="T39" s="782"/>
      <c r="U39" s="752"/>
      <c r="V39" s="748"/>
      <c r="W39" s="749"/>
      <c r="X39" s="750"/>
    </row>
    <row r="40" spans="1:24" s="751" customFormat="1" ht="16.5" customHeight="1">
      <c r="A40" s="966"/>
      <c r="B40" s="967"/>
      <c r="C40" s="773" t="s">
        <v>885</v>
      </c>
      <c r="D40" s="773" t="s">
        <v>913</v>
      </c>
      <c r="E40" s="773" t="s">
        <v>915</v>
      </c>
      <c r="F40" s="773"/>
      <c r="G40" s="774"/>
      <c r="H40" s="775">
        <v>6.0000000000000005E-2</v>
      </c>
      <c r="I40" s="775"/>
      <c r="J40" s="775"/>
      <c r="K40" s="775">
        <f t="shared" ref="K40:K103" si="1">H40</f>
        <v>6.0000000000000005E-2</v>
      </c>
      <c r="L40" s="776"/>
      <c r="M40" s="777"/>
      <c r="O40" s="776"/>
      <c r="P40" s="778"/>
      <c r="Q40" s="779"/>
      <c r="R40" s="780"/>
      <c r="S40" s="781"/>
      <c r="T40" s="782"/>
      <c r="U40" s="752"/>
      <c r="V40" s="748"/>
      <c r="W40" s="749"/>
      <c r="X40" s="750"/>
    </row>
    <row r="41" spans="1:24" s="751" customFormat="1" ht="16.5" customHeight="1">
      <c r="A41" s="966"/>
      <c r="B41" s="967"/>
      <c r="C41" s="773" t="s">
        <v>885</v>
      </c>
      <c r="D41" s="773" t="s">
        <v>913</v>
      </c>
      <c r="E41" s="773" t="s">
        <v>916</v>
      </c>
      <c r="F41" s="773"/>
      <c r="G41" s="774"/>
      <c r="H41" s="775">
        <v>0.12</v>
      </c>
      <c r="I41" s="775"/>
      <c r="J41" s="775"/>
      <c r="K41" s="775">
        <f t="shared" si="1"/>
        <v>0.12</v>
      </c>
      <c r="L41" s="776"/>
      <c r="M41" s="777"/>
      <c r="O41" s="776"/>
      <c r="P41" s="778"/>
      <c r="Q41" s="779"/>
      <c r="R41" s="780"/>
      <c r="S41" s="781"/>
      <c r="T41" s="782"/>
      <c r="U41" s="752"/>
      <c r="V41" s="748"/>
      <c r="W41" s="749"/>
      <c r="X41" s="750"/>
    </row>
    <row r="42" spans="1:24" s="751" customFormat="1" ht="16.5" customHeight="1">
      <c r="A42" s="966"/>
      <c r="B42" s="967"/>
      <c r="C42" s="773" t="s">
        <v>885</v>
      </c>
      <c r="D42" s="773" t="s">
        <v>913</v>
      </c>
      <c r="E42" s="773">
        <v>454</v>
      </c>
      <c r="F42" s="773"/>
      <c r="G42" s="774"/>
      <c r="H42" s="775">
        <v>0.14000000000000001</v>
      </c>
      <c r="I42" s="775"/>
      <c r="J42" s="775"/>
      <c r="K42" s="775">
        <f t="shared" si="1"/>
        <v>0.14000000000000001</v>
      </c>
      <c r="L42" s="776"/>
      <c r="M42" s="777"/>
      <c r="O42" s="776"/>
      <c r="P42" s="778"/>
      <c r="Q42" s="779"/>
      <c r="R42" s="780"/>
      <c r="S42" s="781"/>
      <c r="T42" s="782"/>
      <c r="U42" s="752"/>
      <c r="V42" s="748"/>
      <c r="W42" s="749"/>
      <c r="X42" s="750"/>
    </row>
    <row r="43" spans="1:24" s="751" customFormat="1" ht="16.5" customHeight="1">
      <c r="A43" s="966"/>
      <c r="B43" s="967"/>
      <c r="C43" s="773" t="s">
        <v>885</v>
      </c>
      <c r="D43" s="773" t="s">
        <v>913</v>
      </c>
      <c r="E43" s="773">
        <v>453</v>
      </c>
      <c r="F43" s="773"/>
      <c r="G43" s="774"/>
      <c r="H43" s="775">
        <v>7.9999999999999988E-2</v>
      </c>
      <c r="I43" s="775"/>
      <c r="J43" s="775"/>
      <c r="K43" s="775">
        <f t="shared" si="1"/>
        <v>7.9999999999999988E-2</v>
      </c>
      <c r="L43" s="776"/>
      <c r="M43" s="777"/>
      <c r="O43" s="776"/>
      <c r="P43" s="778"/>
      <c r="Q43" s="779"/>
      <c r="R43" s="780"/>
      <c r="S43" s="781"/>
      <c r="T43" s="782"/>
      <c r="U43" s="752"/>
      <c r="V43" s="748"/>
      <c r="W43" s="749"/>
      <c r="X43" s="750"/>
    </row>
    <row r="44" spans="1:24" s="751" customFormat="1" ht="16.5" customHeight="1">
      <c r="A44" s="966"/>
      <c r="B44" s="967"/>
      <c r="C44" s="773" t="s">
        <v>885</v>
      </c>
      <c r="D44" s="773" t="s">
        <v>913</v>
      </c>
      <c r="E44" s="773" t="s">
        <v>917</v>
      </c>
      <c r="F44" s="773"/>
      <c r="G44" s="774"/>
      <c r="H44" s="775">
        <v>7.9999999999999988E-2</v>
      </c>
      <c r="I44" s="775"/>
      <c r="J44" s="775"/>
      <c r="K44" s="775">
        <f t="shared" si="1"/>
        <v>7.9999999999999988E-2</v>
      </c>
      <c r="L44" s="776"/>
      <c r="M44" s="777"/>
      <c r="O44" s="776"/>
      <c r="P44" s="778"/>
      <c r="Q44" s="779"/>
      <c r="R44" s="780"/>
      <c r="S44" s="781"/>
      <c r="T44" s="782"/>
      <c r="U44" s="752"/>
      <c r="V44" s="748"/>
      <c r="W44" s="749"/>
      <c r="X44" s="750"/>
    </row>
    <row r="45" spans="1:24" s="751" customFormat="1" ht="16.5" customHeight="1">
      <c r="A45" s="966"/>
      <c r="B45" s="967"/>
      <c r="C45" s="773" t="s">
        <v>885</v>
      </c>
      <c r="D45" s="773" t="s">
        <v>913</v>
      </c>
      <c r="E45" s="773" t="s">
        <v>918</v>
      </c>
      <c r="F45" s="773"/>
      <c r="G45" s="774"/>
      <c r="H45" s="775">
        <v>7.0000000000000007E-2</v>
      </c>
      <c r="I45" s="775"/>
      <c r="J45" s="775"/>
      <c r="K45" s="775">
        <f t="shared" si="1"/>
        <v>7.0000000000000007E-2</v>
      </c>
      <c r="L45" s="776"/>
      <c r="M45" s="777"/>
      <c r="O45" s="776"/>
      <c r="P45" s="778"/>
      <c r="Q45" s="779"/>
      <c r="R45" s="780"/>
      <c r="S45" s="781"/>
      <c r="T45" s="782"/>
      <c r="U45" s="752"/>
      <c r="V45" s="748"/>
      <c r="W45" s="749"/>
      <c r="X45" s="750"/>
    </row>
    <row r="46" spans="1:24" s="751" customFormat="1" ht="16.5" customHeight="1">
      <c r="A46" s="966"/>
      <c r="B46" s="967"/>
      <c r="C46" s="773" t="s">
        <v>885</v>
      </c>
      <c r="D46" s="773" t="s">
        <v>913</v>
      </c>
      <c r="E46" s="773" t="s">
        <v>919</v>
      </c>
      <c r="F46" s="773"/>
      <c r="G46" s="774"/>
      <c r="H46" s="775">
        <v>6.0000000000000005E-2</v>
      </c>
      <c r="I46" s="775"/>
      <c r="J46" s="775"/>
      <c r="K46" s="775">
        <f t="shared" si="1"/>
        <v>6.0000000000000005E-2</v>
      </c>
      <c r="L46" s="776"/>
      <c r="M46" s="777"/>
      <c r="O46" s="776"/>
      <c r="P46" s="778"/>
      <c r="Q46" s="779"/>
      <c r="R46" s="780"/>
      <c r="S46" s="781"/>
      <c r="T46" s="782"/>
      <c r="U46" s="752"/>
      <c r="V46" s="748"/>
      <c r="W46" s="749"/>
      <c r="X46" s="750"/>
    </row>
    <row r="47" spans="1:24" s="751" customFormat="1" ht="16.5" customHeight="1">
      <c r="A47" s="966"/>
      <c r="B47" s="967"/>
      <c r="C47" s="773" t="s">
        <v>885</v>
      </c>
      <c r="D47" s="773" t="s">
        <v>913</v>
      </c>
      <c r="E47" s="773" t="s">
        <v>920</v>
      </c>
      <c r="F47" s="773"/>
      <c r="G47" s="774"/>
      <c r="H47" s="775">
        <v>0.10999999999999999</v>
      </c>
      <c r="I47" s="775"/>
      <c r="J47" s="775"/>
      <c r="K47" s="775">
        <f t="shared" si="1"/>
        <v>0.10999999999999999</v>
      </c>
      <c r="L47" s="776"/>
      <c r="M47" s="777"/>
      <c r="O47" s="776"/>
      <c r="P47" s="778"/>
      <c r="Q47" s="779"/>
      <c r="R47" s="780"/>
      <c r="S47" s="781"/>
      <c r="T47" s="782"/>
      <c r="U47" s="752"/>
      <c r="V47" s="748"/>
      <c r="W47" s="749"/>
      <c r="X47" s="750"/>
    </row>
    <row r="48" spans="1:24" s="751" customFormat="1" ht="16.5" customHeight="1">
      <c r="A48" s="966"/>
      <c r="B48" s="967"/>
      <c r="C48" s="773" t="s">
        <v>885</v>
      </c>
      <c r="D48" s="773" t="s">
        <v>913</v>
      </c>
      <c r="E48" s="773" t="s">
        <v>921</v>
      </c>
      <c r="F48" s="773"/>
      <c r="G48" s="774"/>
      <c r="H48" s="775">
        <v>0.03</v>
      </c>
      <c r="I48" s="775"/>
      <c r="J48" s="775"/>
      <c r="K48" s="775">
        <f t="shared" si="1"/>
        <v>0.03</v>
      </c>
      <c r="L48" s="776"/>
      <c r="M48" s="777"/>
      <c r="O48" s="776"/>
      <c r="P48" s="778"/>
      <c r="Q48" s="779"/>
      <c r="R48" s="780"/>
      <c r="S48" s="781"/>
      <c r="T48" s="782"/>
      <c r="U48" s="752"/>
      <c r="V48" s="748"/>
      <c r="W48" s="749"/>
      <c r="X48" s="750"/>
    </row>
    <row r="49" spans="1:24" s="751" customFormat="1" ht="16.5" customHeight="1">
      <c r="A49" s="966"/>
      <c r="B49" s="967"/>
      <c r="C49" s="773" t="s">
        <v>885</v>
      </c>
      <c r="D49" s="773" t="s">
        <v>913</v>
      </c>
      <c r="E49" s="773" t="s">
        <v>922</v>
      </c>
      <c r="F49" s="773"/>
      <c r="G49" s="774"/>
      <c r="H49" s="775">
        <v>0.03</v>
      </c>
      <c r="I49" s="775"/>
      <c r="J49" s="775"/>
      <c r="K49" s="775">
        <f t="shared" si="1"/>
        <v>0.03</v>
      </c>
      <c r="L49" s="776"/>
      <c r="M49" s="777"/>
      <c r="O49" s="776"/>
      <c r="P49" s="778"/>
      <c r="Q49" s="779"/>
      <c r="R49" s="780"/>
      <c r="S49" s="781"/>
      <c r="T49" s="782"/>
      <c r="U49" s="752"/>
      <c r="V49" s="748"/>
      <c r="W49" s="749"/>
      <c r="X49" s="750"/>
    </row>
    <row r="50" spans="1:24" s="751" customFormat="1" ht="16.5" customHeight="1">
      <c r="A50" s="966"/>
      <c r="B50" s="967"/>
      <c r="C50" s="773" t="s">
        <v>885</v>
      </c>
      <c r="D50" s="773" t="s">
        <v>913</v>
      </c>
      <c r="E50" s="773" t="s">
        <v>923</v>
      </c>
      <c r="F50" s="773"/>
      <c r="G50" s="774"/>
      <c r="H50" s="775">
        <v>0.27</v>
      </c>
      <c r="I50" s="775"/>
      <c r="J50" s="775"/>
      <c r="K50" s="775">
        <f t="shared" si="1"/>
        <v>0.27</v>
      </c>
      <c r="L50" s="776"/>
      <c r="M50" s="777"/>
      <c r="O50" s="776"/>
      <c r="P50" s="778"/>
      <c r="Q50" s="779"/>
      <c r="R50" s="780"/>
      <c r="S50" s="781"/>
      <c r="T50" s="782"/>
      <c r="U50" s="752"/>
      <c r="V50" s="748"/>
      <c r="W50" s="749"/>
      <c r="X50" s="750"/>
    </row>
    <row r="51" spans="1:24" s="751" customFormat="1" ht="16.5" customHeight="1">
      <c r="A51" s="966"/>
      <c r="B51" s="967"/>
      <c r="C51" s="773" t="s">
        <v>885</v>
      </c>
      <c r="D51" s="773" t="s">
        <v>913</v>
      </c>
      <c r="E51" s="773" t="s">
        <v>924</v>
      </c>
      <c r="F51" s="773"/>
      <c r="G51" s="774"/>
      <c r="H51" s="775">
        <v>0.23</v>
      </c>
      <c r="I51" s="775"/>
      <c r="J51" s="775"/>
      <c r="K51" s="775">
        <f t="shared" si="1"/>
        <v>0.23</v>
      </c>
      <c r="L51" s="776"/>
      <c r="M51" s="777"/>
      <c r="O51" s="776"/>
      <c r="P51" s="778"/>
      <c r="Q51" s="779"/>
      <c r="R51" s="780"/>
      <c r="S51" s="781"/>
      <c r="T51" s="782"/>
      <c r="U51" s="752"/>
      <c r="V51" s="748"/>
      <c r="W51" s="749"/>
      <c r="X51" s="750"/>
    </row>
    <row r="52" spans="1:24" s="751" customFormat="1" ht="16.5" customHeight="1">
      <c r="A52" s="966"/>
      <c r="B52" s="967"/>
      <c r="C52" s="773" t="s">
        <v>885</v>
      </c>
      <c r="D52" s="773" t="s">
        <v>913</v>
      </c>
      <c r="E52" s="773" t="s">
        <v>925</v>
      </c>
      <c r="F52" s="773"/>
      <c r="G52" s="774"/>
      <c r="H52" s="775">
        <v>0.09</v>
      </c>
      <c r="I52" s="775"/>
      <c r="J52" s="775"/>
      <c r="K52" s="775">
        <f t="shared" si="1"/>
        <v>0.09</v>
      </c>
      <c r="L52" s="776"/>
      <c r="M52" s="777"/>
      <c r="O52" s="776"/>
      <c r="P52" s="778"/>
      <c r="Q52" s="779"/>
      <c r="R52" s="780"/>
      <c r="S52" s="781"/>
      <c r="T52" s="782"/>
      <c r="U52" s="752"/>
      <c r="V52" s="748"/>
      <c r="W52" s="749"/>
      <c r="X52" s="750"/>
    </row>
    <row r="53" spans="1:24" s="751" customFormat="1" ht="16.5" customHeight="1">
      <c r="A53" s="966"/>
      <c r="B53" s="967"/>
      <c r="C53" s="773" t="s">
        <v>885</v>
      </c>
      <c r="D53" s="773" t="s">
        <v>913</v>
      </c>
      <c r="E53" s="773">
        <v>455</v>
      </c>
      <c r="F53" s="773"/>
      <c r="G53" s="774"/>
      <c r="H53" s="775">
        <v>0.14000000000000001</v>
      </c>
      <c r="I53" s="775"/>
      <c r="J53" s="775"/>
      <c r="K53" s="775">
        <f t="shared" si="1"/>
        <v>0.14000000000000001</v>
      </c>
      <c r="L53" s="776"/>
      <c r="M53" s="777"/>
      <c r="O53" s="776"/>
      <c r="P53" s="778"/>
      <c r="Q53" s="779"/>
      <c r="R53" s="780"/>
      <c r="S53" s="781"/>
      <c r="T53" s="782"/>
      <c r="U53" s="752"/>
      <c r="V53" s="748"/>
      <c r="W53" s="749"/>
      <c r="X53" s="750"/>
    </row>
    <row r="54" spans="1:24" s="751" customFormat="1" ht="16.5" customHeight="1">
      <c r="A54" s="966"/>
      <c r="B54" s="967"/>
      <c r="C54" s="773" t="s">
        <v>885</v>
      </c>
      <c r="D54" s="773" t="s">
        <v>913</v>
      </c>
      <c r="E54" s="773">
        <v>456</v>
      </c>
      <c r="F54" s="773"/>
      <c r="G54" s="774"/>
      <c r="H54" s="775">
        <v>0.12</v>
      </c>
      <c r="I54" s="775"/>
      <c r="J54" s="775"/>
      <c r="K54" s="775">
        <f t="shared" si="1"/>
        <v>0.12</v>
      </c>
      <c r="L54" s="776"/>
      <c r="M54" s="777"/>
      <c r="O54" s="776"/>
      <c r="P54" s="778"/>
      <c r="Q54" s="779"/>
      <c r="R54" s="780"/>
      <c r="S54" s="781"/>
      <c r="T54" s="782"/>
      <c r="U54" s="748"/>
      <c r="V54" s="748"/>
      <c r="W54" s="749"/>
      <c r="X54" s="750"/>
    </row>
    <row r="55" spans="1:24" s="751" customFormat="1" ht="16.5" customHeight="1">
      <c r="A55" s="966" t="s">
        <v>882</v>
      </c>
      <c r="B55" s="967"/>
      <c r="C55" s="773" t="s">
        <v>885</v>
      </c>
      <c r="D55" s="773" t="s">
        <v>913</v>
      </c>
      <c r="E55" s="773">
        <v>457</v>
      </c>
      <c r="F55" s="773"/>
      <c r="G55" s="774"/>
      <c r="H55" s="775">
        <v>0.15000000000000002</v>
      </c>
      <c r="I55" s="775"/>
      <c r="J55" s="775"/>
      <c r="K55" s="775">
        <f t="shared" si="1"/>
        <v>0.15000000000000002</v>
      </c>
      <c r="L55" s="776"/>
      <c r="M55" s="777"/>
      <c r="O55" s="776"/>
      <c r="P55" s="778"/>
      <c r="Q55" s="779"/>
      <c r="R55" s="780"/>
      <c r="S55" s="781"/>
      <c r="T55" s="782"/>
      <c r="U55" s="752"/>
      <c r="V55" s="748"/>
      <c r="W55" s="749"/>
      <c r="X55" s="750"/>
    </row>
    <row r="56" spans="1:24" s="751" customFormat="1" ht="16.5" customHeight="1">
      <c r="A56" s="966"/>
      <c r="B56" s="967"/>
      <c r="C56" s="773" t="s">
        <v>885</v>
      </c>
      <c r="D56" s="773" t="s">
        <v>913</v>
      </c>
      <c r="E56" s="773">
        <v>459</v>
      </c>
      <c r="F56" s="773"/>
      <c r="G56" s="774"/>
      <c r="H56" s="775">
        <v>0.14000000000000001</v>
      </c>
      <c r="I56" s="775"/>
      <c r="J56" s="775"/>
      <c r="K56" s="775">
        <f t="shared" si="1"/>
        <v>0.14000000000000001</v>
      </c>
      <c r="L56" s="776"/>
      <c r="M56" s="777"/>
      <c r="O56" s="776"/>
      <c r="P56" s="778"/>
      <c r="Q56" s="779"/>
      <c r="R56" s="780"/>
      <c r="S56" s="781"/>
      <c r="T56" s="782"/>
      <c r="U56" s="752"/>
      <c r="V56" s="748"/>
      <c r="W56" s="749"/>
      <c r="X56" s="750"/>
    </row>
    <row r="57" spans="1:24" s="751" customFormat="1" ht="16.5" customHeight="1">
      <c r="A57" s="966"/>
      <c r="B57" s="967"/>
      <c r="C57" s="773" t="s">
        <v>885</v>
      </c>
      <c r="D57" s="773" t="s">
        <v>913</v>
      </c>
      <c r="E57" s="773" t="s">
        <v>926</v>
      </c>
      <c r="F57" s="773"/>
      <c r="G57" s="774"/>
      <c r="H57" s="775">
        <v>6.0000000000000005E-2</v>
      </c>
      <c r="I57" s="775"/>
      <c r="J57" s="775"/>
      <c r="K57" s="775">
        <f t="shared" si="1"/>
        <v>6.0000000000000005E-2</v>
      </c>
      <c r="L57" s="776"/>
      <c r="M57" s="777"/>
      <c r="O57" s="776"/>
      <c r="P57" s="778"/>
      <c r="Q57" s="779"/>
      <c r="R57" s="780"/>
      <c r="S57" s="781"/>
      <c r="T57" s="782"/>
      <c r="U57" s="752"/>
      <c r="V57" s="748"/>
      <c r="W57" s="749"/>
      <c r="X57" s="750"/>
    </row>
    <row r="58" spans="1:24" s="751" customFormat="1" ht="16.5" customHeight="1">
      <c r="A58" s="966"/>
      <c r="B58" s="967"/>
      <c r="C58" s="773" t="s">
        <v>885</v>
      </c>
      <c r="D58" s="773" t="s">
        <v>913</v>
      </c>
      <c r="E58" s="773">
        <v>466</v>
      </c>
      <c r="F58" s="773"/>
      <c r="G58" s="774"/>
      <c r="H58" s="775">
        <v>9.9999999999999992E-2</v>
      </c>
      <c r="I58" s="775"/>
      <c r="J58" s="775"/>
      <c r="K58" s="775">
        <f t="shared" si="1"/>
        <v>9.9999999999999992E-2</v>
      </c>
      <c r="L58" s="776"/>
      <c r="M58" s="777"/>
      <c r="O58" s="776"/>
      <c r="P58" s="778"/>
      <c r="Q58" s="779"/>
      <c r="R58" s="780"/>
      <c r="S58" s="781"/>
      <c r="T58" s="782"/>
      <c r="U58" s="752"/>
      <c r="V58" s="748"/>
      <c r="W58" s="749"/>
      <c r="X58" s="750"/>
    </row>
    <row r="59" spans="1:24" s="751" customFormat="1" ht="16.5" customHeight="1">
      <c r="A59" s="966"/>
      <c r="B59" s="967"/>
      <c r="C59" s="773" t="s">
        <v>885</v>
      </c>
      <c r="D59" s="773" t="s">
        <v>913</v>
      </c>
      <c r="E59" s="773" t="s">
        <v>927</v>
      </c>
      <c r="F59" s="773"/>
      <c r="G59" s="774"/>
      <c r="H59" s="775">
        <v>6.0000000000000005E-2</v>
      </c>
      <c r="I59" s="775"/>
      <c r="J59" s="775"/>
      <c r="K59" s="775">
        <f t="shared" si="1"/>
        <v>6.0000000000000005E-2</v>
      </c>
      <c r="L59" s="776"/>
      <c r="M59" s="777"/>
      <c r="O59" s="776"/>
      <c r="P59" s="778"/>
      <c r="Q59" s="779"/>
      <c r="R59" s="780"/>
      <c r="S59" s="781"/>
      <c r="T59" s="782"/>
      <c r="U59" s="752"/>
      <c r="V59" s="748"/>
      <c r="W59" s="749"/>
      <c r="X59" s="750"/>
    </row>
    <row r="60" spans="1:24" s="751" customFormat="1" ht="16.5" customHeight="1">
      <c r="A60" s="966"/>
      <c r="B60" s="967"/>
      <c r="C60" s="773" t="s">
        <v>885</v>
      </c>
      <c r="D60" s="773" t="s">
        <v>913</v>
      </c>
      <c r="E60" s="773" t="s">
        <v>928</v>
      </c>
      <c r="F60" s="773"/>
      <c r="G60" s="774"/>
      <c r="H60" s="775">
        <v>0.15000000000000002</v>
      </c>
      <c r="I60" s="775"/>
      <c r="J60" s="775"/>
      <c r="K60" s="775">
        <f t="shared" si="1"/>
        <v>0.15000000000000002</v>
      </c>
      <c r="L60" s="776"/>
      <c r="M60" s="777"/>
      <c r="O60" s="776"/>
      <c r="P60" s="778"/>
      <c r="Q60" s="779"/>
      <c r="R60" s="780"/>
      <c r="S60" s="781"/>
      <c r="T60" s="782"/>
      <c r="U60" s="752"/>
      <c r="V60" s="748"/>
      <c r="W60" s="749"/>
      <c r="X60" s="750"/>
    </row>
    <row r="61" spans="1:24" s="751" customFormat="1" ht="16.5" customHeight="1">
      <c r="A61" s="966"/>
      <c r="B61" s="967"/>
      <c r="C61" s="773" t="s">
        <v>885</v>
      </c>
      <c r="D61" s="773" t="s">
        <v>913</v>
      </c>
      <c r="E61" s="773" t="s">
        <v>929</v>
      </c>
      <c r="F61" s="773"/>
      <c r="G61" s="774"/>
      <c r="H61" s="775">
        <v>0.09</v>
      </c>
      <c r="I61" s="775"/>
      <c r="J61" s="775"/>
      <c r="K61" s="775">
        <f t="shared" si="1"/>
        <v>0.09</v>
      </c>
      <c r="L61" s="776"/>
      <c r="M61" s="777"/>
      <c r="O61" s="776"/>
      <c r="P61" s="778"/>
      <c r="Q61" s="779"/>
      <c r="R61" s="780"/>
      <c r="S61" s="781"/>
      <c r="T61" s="782"/>
      <c r="U61" s="752"/>
      <c r="V61" s="748"/>
      <c r="W61" s="749"/>
      <c r="X61" s="750"/>
    </row>
    <row r="62" spans="1:24" s="751" customFormat="1" ht="16.5" customHeight="1">
      <c r="A62" s="966"/>
      <c r="B62" s="967"/>
      <c r="C62" s="773" t="s">
        <v>885</v>
      </c>
      <c r="D62" s="773" t="s">
        <v>913</v>
      </c>
      <c r="E62" s="773" t="s">
        <v>930</v>
      </c>
      <c r="F62" s="773"/>
      <c r="G62" s="774"/>
      <c r="H62" s="775">
        <v>6.0000000000000005E-2</v>
      </c>
      <c r="I62" s="775"/>
      <c r="J62" s="775"/>
      <c r="K62" s="775">
        <f t="shared" si="1"/>
        <v>6.0000000000000005E-2</v>
      </c>
      <c r="L62" s="776"/>
      <c r="M62" s="777"/>
      <c r="O62" s="776"/>
      <c r="P62" s="778"/>
      <c r="Q62" s="779"/>
      <c r="R62" s="780"/>
      <c r="S62" s="781"/>
      <c r="T62" s="782"/>
      <c r="U62" s="752"/>
      <c r="V62" s="748"/>
      <c r="W62" s="749"/>
      <c r="X62" s="750"/>
    </row>
    <row r="63" spans="1:24" s="751" customFormat="1" ht="16.5" customHeight="1">
      <c r="A63" s="966"/>
      <c r="B63" s="967"/>
      <c r="C63" s="773" t="s">
        <v>885</v>
      </c>
      <c r="D63" s="773" t="s">
        <v>913</v>
      </c>
      <c r="E63" s="773" t="s">
        <v>931</v>
      </c>
      <c r="F63" s="773"/>
      <c r="G63" s="774"/>
      <c r="H63" s="775">
        <v>6.0000000000000005E-2</v>
      </c>
      <c r="I63" s="775"/>
      <c r="J63" s="775"/>
      <c r="K63" s="775">
        <f t="shared" si="1"/>
        <v>6.0000000000000005E-2</v>
      </c>
      <c r="L63" s="776"/>
      <c r="M63" s="777"/>
      <c r="O63" s="776"/>
      <c r="P63" s="778"/>
      <c r="Q63" s="779"/>
      <c r="R63" s="780"/>
      <c r="S63" s="781"/>
      <c r="T63" s="782"/>
      <c r="U63" s="752"/>
      <c r="V63" s="748"/>
      <c r="W63" s="749"/>
      <c r="X63" s="750"/>
    </row>
    <row r="64" spans="1:24" s="751" customFormat="1" ht="16.5" customHeight="1">
      <c r="A64" s="966"/>
      <c r="B64" s="967"/>
      <c r="C64" s="773" t="s">
        <v>885</v>
      </c>
      <c r="D64" s="773" t="s">
        <v>913</v>
      </c>
      <c r="E64" s="773" t="s">
        <v>932</v>
      </c>
      <c r="F64" s="773"/>
      <c r="G64" s="774"/>
      <c r="H64" s="775">
        <v>0.19000000000000003</v>
      </c>
      <c r="I64" s="775"/>
      <c r="J64" s="775"/>
      <c r="K64" s="775">
        <f t="shared" si="1"/>
        <v>0.19000000000000003</v>
      </c>
      <c r="L64" s="776"/>
      <c r="M64" s="777"/>
      <c r="O64" s="776"/>
      <c r="P64" s="778"/>
      <c r="Q64" s="779"/>
      <c r="R64" s="780"/>
      <c r="S64" s="781"/>
      <c r="T64" s="782"/>
      <c r="U64" s="752"/>
      <c r="V64" s="748"/>
      <c r="W64" s="749"/>
      <c r="X64" s="750"/>
    </row>
    <row r="65" spans="1:24" s="751" customFormat="1" ht="16.5" customHeight="1">
      <c r="A65" s="966"/>
      <c r="B65" s="967"/>
      <c r="C65" s="773" t="s">
        <v>885</v>
      </c>
      <c r="D65" s="773" t="s">
        <v>913</v>
      </c>
      <c r="E65" s="773" t="s">
        <v>933</v>
      </c>
      <c r="F65" s="773"/>
      <c r="G65" s="774"/>
      <c r="H65" s="775">
        <v>0.03</v>
      </c>
      <c r="I65" s="775"/>
      <c r="J65" s="775"/>
      <c r="K65" s="775">
        <f t="shared" si="1"/>
        <v>0.03</v>
      </c>
      <c r="L65" s="776"/>
      <c r="M65" s="777"/>
      <c r="O65" s="776"/>
      <c r="P65" s="778"/>
      <c r="Q65" s="779"/>
      <c r="R65" s="780"/>
      <c r="S65" s="781"/>
      <c r="T65" s="782"/>
      <c r="U65" s="752"/>
      <c r="V65" s="748"/>
      <c r="W65" s="749"/>
      <c r="X65" s="750"/>
    </row>
    <row r="66" spans="1:24" s="751" customFormat="1" ht="16.5" customHeight="1">
      <c r="A66" s="966"/>
      <c r="B66" s="967"/>
      <c r="C66" s="773" t="s">
        <v>885</v>
      </c>
      <c r="D66" s="773" t="s">
        <v>913</v>
      </c>
      <c r="E66" s="773" t="s">
        <v>934</v>
      </c>
      <c r="F66" s="773"/>
      <c r="G66" s="774"/>
      <c r="H66" s="775">
        <v>0.03</v>
      </c>
      <c r="I66" s="775"/>
      <c r="J66" s="775"/>
      <c r="K66" s="775">
        <f t="shared" si="1"/>
        <v>0.03</v>
      </c>
      <c r="L66" s="776"/>
      <c r="M66" s="777"/>
      <c r="O66" s="776"/>
      <c r="P66" s="778"/>
      <c r="Q66" s="779"/>
      <c r="R66" s="780"/>
      <c r="S66" s="781"/>
      <c r="T66" s="782"/>
      <c r="U66" s="752"/>
      <c r="V66" s="748"/>
      <c r="W66" s="749"/>
      <c r="X66" s="750"/>
    </row>
    <row r="67" spans="1:24" s="751" customFormat="1" ht="16.5" customHeight="1">
      <c r="A67" s="966"/>
      <c r="B67" s="967"/>
      <c r="C67" s="773" t="s">
        <v>885</v>
      </c>
      <c r="D67" s="773" t="s">
        <v>913</v>
      </c>
      <c r="E67" s="773" t="s">
        <v>935</v>
      </c>
      <c r="F67" s="773"/>
      <c r="G67" s="774"/>
      <c r="H67" s="775">
        <v>9.9999999999999992E-2</v>
      </c>
      <c r="I67" s="775"/>
      <c r="J67" s="775"/>
      <c r="K67" s="775">
        <f t="shared" si="1"/>
        <v>9.9999999999999992E-2</v>
      </c>
      <c r="L67" s="776"/>
      <c r="M67" s="777"/>
      <c r="O67" s="776"/>
      <c r="P67" s="778"/>
      <c r="Q67" s="779"/>
      <c r="R67" s="780"/>
      <c r="S67" s="781"/>
      <c r="T67" s="782"/>
      <c r="U67" s="752"/>
      <c r="V67" s="748"/>
      <c r="W67" s="749"/>
      <c r="X67" s="750"/>
    </row>
    <row r="68" spans="1:24" s="751" customFormat="1" ht="16.5" customHeight="1">
      <c r="A68" s="966"/>
      <c r="B68" s="967"/>
      <c r="C68" s="773" t="s">
        <v>885</v>
      </c>
      <c r="D68" s="773" t="s">
        <v>913</v>
      </c>
      <c r="E68" s="773" t="s">
        <v>936</v>
      </c>
      <c r="F68" s="773"/>
      <c r="G68" s="774"/>
      <c r="H68" s="775">
        <v>0.04</v>
      </c>
      <c r="I68" s="775"/>
      <c r="J68" s="775"/>
      <c r="K68" s="775">
        <f t="shared" si="1"/>
        <v>0.04</v>
      </c>
      <c r="L68" s="776"/>
      <c r="M68" s="777"/>
      <c r="O68" s="776"/>
      <c r="P68" s="778"/>
      <c r="Q68" s="779"/>
      <c r="R68" s="780"/>
      <c r="S68" s="781"/>
      <c r="T68" s="782"/>
      <c r="U68" s="752"/>
      <c r="V68" s="748"/>
      <c r="W68" s="749"/>
      <c r="X68" s="750"/>
    </row>
    <row r="69" spans="1:24" s="751" customFormat="1" ht="16.5" customHeight="1">
      <c r="A69" s="966"/>
      <c r="B69" s="967"/>
      <c r="C69" s="773" t="s">
        <v>885</v>
      </c>
      <c r="D69" s="773" t="s">
        <v>913</v>
      </c>
      <c r="E69" s="773" t="s">
        <v>937</v>
      </c>
      <c r="F69" s="773"/>
      <c r="G69" s="774"/>
      <c r="H69" s="775">
        <v>0.18000000000000002</v>
      </c>
      <c r="I69" s="775"/>
      <c r="J69" s="775"/>
      <c r="K69" s="775">
        <f t="shared" si="1"/>
        <v>0.18000000000000002</v>
      </c>
      <c r="L69" s="776"/>
      <c r="M69" s="777"/>
      <c r="O69" s="776"/>
      <c r="P69" s="778"/>
      <c r="Q69" s="779"/>
      <c r="R69" s="780"/>
      <c r="S69" s="781"/>
      <c r="T69" s="782"/>
      <c r="U69" s="752"/>
      <c r="V69" s="748"/>
      <c r="W69" s="749"/>
      <c r="X69" s="750"/>
    </row>
    <row r="70" spans="1:24" s="751" customFormat="1" ht="16.5" customHeight="1">
      <c r="A70" s="966"/>
      <c r="B70" s="967"/>
      <c r="C70" s="773" t="s">
        <v>885</v>
      </c>
      <c r="D70" s="773" t="s">
        <v>913</v>
      </c>
      <c r="E70" s="773" t="s">
        <v>938</v>
      </c>
      <c r="F70" s="773"/>
      <c r="G70" s="774"/>
      <c r="H70" s="775">
        <v>0.03</v>
      </c>
      <c r="I70" s="775"/>
      <c r="J70" s="775"/>
      <c r="K70" s="775">
        <f t="shared" si="1"/>
        <v>0.03</v>
      </c>
      <c r="L70" s="776"/>
      <c r="M70" s="777"/>
      <c r="O70" s="776"/>
      <c r="P70" s="778"/>
      <c r="Q70" s="779"/>
      <c r="R70" s="780"/>
      <c r="S70" s="781"/>
      <c r="T70" s="782"/>
      <c r="U70" s="752"/>
      <c r="V70" s="748"/>
      <c r="W70" s="749"/>
      <c r="X70" s="750"/>
    </row>
    <row r="71" spans="1:24" s="751" customFormat="1" ht="16.5" customHeight="1">
      <c r="A71" s="966"/>
      <c r="B71" s="967"/>
      <c r="C71" s="773" t="s">
        <v>885</v>
      </c>
      <c r="D71" s="773" t="s">
        <v>913</v>
      </c>
      <c r="E71" s="773" t="s">
        <v>939</v>
      </c>
      <c r="F71" s="773"/>
      <c r="G71" s="774"/>
      <c r="H71" s="775">
        <v>0.15000000000000002</v>
      </c>
      <c r="I71" s="775"/>
      <c r="J71" s="775"/>
      <c r="K71" s="775">
        <f t="shared" si="1"/>
        <v>0.15000000000000002</v>
      </c>
      <c r="L71" s="776"/>
      <c r="M71" s="777"/>
      <c r="O71" s="776"/>
      <c r="P71" s="778"/>
      <c r="Q71" s="779"/>
      <c r="R71" s="780"/>
      <c r="S71" s="781"/>
      <c r="T71" s="782"/>
      <c r="U71" s="752"/>
      <c r="V71" s="748"/>
      <c r="W71" s="749"/>
      <c r="X71" s="750"/>
    </row>
    <row r="72" spans="1:24" s="751" customFormat="1" ht="16.5" customHeight="1">
      <c r="A72" s="966"/>
      <c r="B72" s="967"/>
      <c r="C72" s="773" t="s">
        <v>885</v>
      </c>
      <c r="D72" s="773" t="s">
        <v>913</v>
      </c>
      <c r="E72" s="773" t="s">
        <v>940</v>
      </c>
      <c r="F72" s="773"/>
      <c r="G72" s="774"/>
      <c r="H72" s="775">
        <v>7.9999999999999988E-2</v>
      </c>
      <c r="I72" s="775"/>
      <c r="J72" s="775"/>
      <c r="K72" s="775">
        <f t="shared" si="1"/>
        <v>7.9999999999999988E-2</v>
      </c>
      <c r="L72" s="776"/>
      <c r="M72" s="777"/>
      <c r="O72" s="776"/>
      <c r="P72" s="778"/>
      <c r="Q72" s="779"/>
      <c r="R72" s="780"/>
      <c r="S72" s="781"/>
      <c r="T72" s="782"/>
      <c r="U72" s="752"/>
      <c r="V72" s="748"/>
      <c r="W72" s="749"/>
      <c r="X72" s="750"/>
    </row>
    <row r="73" spans="1:24" s="751" customFormat="1" ht="16.5" customHeight="1">
      <c r="A73" s="966"/>
      <c r="B73" s="967"/>
      <c r="C73" s="773" t="s">
        <v>885</v>
      </c>
      <c r="D73" s="773" t="s">
        <v>913</v>
      </c>
      <c r="E73" s="773" t="s">
        <v>941</v>
      </c>
      <c r="F73" s="773"/>
      <c r="G73" s="774"/>
      <c r="H73" s="775">
        <v>0.09</v>
      </c>
      <c r="I73" s="775"/>
      <c r="J73" s="775"/>
      <c r="K73" s="775">
        <f t="shared" si="1"/>
        <v>0.09</v>
      </c>
      <c r="L73" s="776"/>
      <c r="M73" s="777"/>
      <c r="O73" s="776"/>
      <c r="P73" s="778"/>
      <c r="Q73" s="779"/>
      <c r="R73" s="780"/>
      <c r="S73" s="781"/>
      <c r="T73" s="782"/>
      <c r="U73" s="752"/>
      <c r="V73" s="748"/>
      <c r="W73" s="749"/>
      <c r="X73" s="750"/>
    </row>
    <row r="74" spans="1:24" s="751" customFormat="1" ht="16.5" customHeight="1">
      <c r="A74" s="966"/>
      <c r="B74" s="967"/>
      <c r="C74" s="773" t="s">
        <v>885</v>
      </c>
      <c r="D74" s="773" t="s">
        <v>913</v>
      </c>
      <c r="E74" s="773" t="s">
        <v>942</v>
      </c>
      <c r="F74" s="773"/>
      <c r="G74" s="774"/>
      <c r="H74" s="775">
        <v>0.09</v>
      </c>
      <c r="I74" s="775"/>
      <c r="J74" s="775"/>
      <c r="K74" s="775">
        <f t="shared" si="1"/>
        <v>0.09</v>
      </c>
      <c r="L74" s="776"/>
      <c r="M74" s="777"/>
      <c r="O74" s="776"/>
      <c r="P74" s="778"/>
      <c r="Q74" s="779"/>
      <c r="R74" s="780"/>
      <c r="S74" s="781"/>
      <c r="T74" s="782"/>
      <c r="U74" s="752"/>
      <c r="V74" s="748"/>
      <c r="W74" s="749"/>
      <c r="X74" s="750"/>
    </row>
    <row r="75" spans="1:24" s="751" customFormat="1" ht="16.5" customHeight="1">
      <c r="A75" s="966"/>
      <c r="B75" s="967"/>
      <c r="C75" s="773" t="s">
        <v>885</v>
      </c>
      <c r="D75" s="773" t="s">
        <v>913</v>
      </c>
      <c r="E75" s="773" t="s">
        <v>943</v>
      </c>
      <c r="F75" s="773"/>
      <c r="G75" s="774"/>
      <c r="H75" s="775">
        <v>0.05</v>
      </c>
      <c r="I75" s="775"/>
      <c r="J75" s="775"/>
      <c r="K75" s="775">
        <f t="shared" si="1"/>
        <v>0.05</v>
      </c>
      <c r="L75" s="776"/>
      <c r="M75" s="777"/>
      <c r="O75" s="776"/>
      <c r="P75" s="778"/>
      <c r="Q75" s="779"/>
      <c r="R75" s="780"/>
      <c r="S75" s="781"/>
      <c r="T75" s="782"/>
      <c r="U75" s="752"/>
      <c r="V75" s="748"/>
      <c r="W75" s="749"/>
      <c r="X75" s="750"/>
    </row>
    <row r="76" spans="1:24" s="751" customFormat="1" ht="16.5" customHeight="1">
      <c r="A76" s="966"/>
      <c r="B76" s="967"/>
      <c r="C76" s="773" t="s">
        <v>885</v>
      </c>
      <c r="D76" s="773" t="s">
        <v>913</v>
      </c>
      <c r="E76" s="773" t="s">
        <v>944</v>
      </c>
      <c r="F76" s="773"/>
      <c r="G76" s="774"/>
      <c r="H76" s="775">
        <v>0.14000000000000001</v>
      </c>
      <c r="I76" s="775"/>
      <c r="J76" s="775"/>
      <c r="K76" s="775">
        <f t="shared" si="1"/>
        <v>0.14000000000000001</v>
      </c>
      <c r="L76" s="776"/>
      <c r="M76" s="777"/>
      <c r="O76" s="776"/>
      <c r="P76" s="778"/>
      <c r="Q76" s="779"/>
      <c r="R76" s="780"/>
      <c r="S76" s="781"/>
      <c r="T76" s="782"/>
      <c r="U76" s="752"/>
      <c r="V76" s="748"/>
      <c r="W76" s="749"/>
      <c r="X76" s="750"/>
    </row>
    <row r="77" spans="1:24" s="751" customFormat="1" ht="16.5" customHeight="1">
      <c r="A77" s="966"/>
      <c r="B77" s="967"/>
      <c r="C77" s="773" t="s">
        <v>885</v>
      </c>
      <c r="D77" s="773" t="s">
        <v>913</v>
      </c>
      <c r="E77" s="773" t="s">
        <v>945</v>
      </c>
      <c r="F77" s="773"/>
      <c r="G77" s="774"/>
      <c r="H77" s="775">
        <v>0.15000000000000002</v>
      </c>
      <c r="I77" s="775"/>
      <c r="J77" s="775"/>
      <c r="K77" s="775">
        <f t="shared" si="1"/>
        <v>0.15000000000000002</v>
      </c>
      <c r="L77" s="776"/>
      <c r="M77" s="777"/>
      <c r="O77" s="776"/>
      <c r="P77" s="778"/>
      <c r="Q77" s="779"/>
      <c r="R77" s="780"/>
      <c r="S77" s="781"/>
      <c r="T77" s="782"/>
      <c r="U77" s="752"/>
      <c r="V77" s="748"/>
      <c r="W77" s="749"/>
      <c r="X77" s="750"/>
    </row>
    <row r="78" spans="1:24" s="751" customFormat="1" ht="16.5" customHeight="1">
      <c r="A78" s="966"/>
      <c r="B78" s="967"/>
      <c r="C78" s="773" t="s">
        <v>885</v>
      </c>
      <c r="D78" s="773" t="s">
        <v>913</v>
      </c>
      <c r="E78" s="773" t="s">
        <v>946</v>
      </c>
      <c r="F78" s="773"/>
      <c r="G78" s="774"/>
      <c r="H78" s="775">
        <v>0.42000000000000004</v>
      </c>
      <c r="I78" s="775"/>
      <c r="J78" s="775"/>
      <c r="K78" s="775">
        <f t="shared" si="1"/>
        <v>0.42000000000000004</v>
      </c>
      <c r="L78" s="776"/>
      <c r="M78" s="777"/>
      <c r="O78" s="776"/>
      <c r="P78" s="778"/>
      <c r="Q78" s="779"/>
      <c r="R78" s="780"/>
      <c r="S78" s="781"/>
      <c r="T78" s="782"/>
      <c r="U78" s="752"/>
      <c r="V78" s="748"/>
      <c r="W78" s="749"/>
      <c r="X78" s="750"/>
    </row>
    <row r="79" spans="1:24" s="751" customFormat="1" ht="16.5" customHeight="1">
      <c r="A79" s="966"/>
      <c r="B79" s="967"/>
      <c r="C79" s="773" t="s">
        <v>885</v>
      </c>
      <c r="D79" s="773" t="s">
        <v>913</v>
      </c>
      <c r="E79" s="773">
        <v>478</v>
      </c>
      <c r="F79" s="773"/>
      <c r="G79" s="774"/>
      <c r="H79" s="775">
        <v>0.05</v>
      </c>
      <c r="I79" s="775"/>
      <c r="J79" s="775"/>
      <c r="K79" s="775">
        <f t="shared" si="1"/>
        <v>0.05</v>
      </c>
      <c r="L79" s="776"/>
      <c r="M79" s="777"/>
      <c r="O79" s="776"/>
      <c r="P79" s="778"/>
      <c r="Q79" s="779"/>
      <c r="R79" s="780"/>
      <c r="S79" s="781"/>
      <c r="T79" s="782"/>
      <c r="U79" s="752"/>
      <c r="V79" s="748"/>
      <c r="W79" s="749"/>
      <c r="X79" s="750"/>
    </row>
    <row r="80" spans="1:24" s="751" customFormat="1" ht="16.5" customHeight="1">
      <c r="A80" s="966"/>
      <c r="B80" s="967"/>
      <c r="C80" s="773" t="s">
        <v>885</v>
      </c>
      <c r="D80" s="773" t="s">
        <v>913</v>
      </c>
      <c r="E80" s="773" t="s">
        <v>947</v>
      </c>
      <c r="F80" s="773"/>
      <c r="G80" s="774"/>
      <c r="H80" s="775">
        <v>0.09</v>
      </c>
      <c r="I80" s="775"/>
      <c r="J80" s="775"/>
      <c r="K80" s="775">
        <f t="shared" si="1"/>
        <v>0.09</v>
      </c>
      <c r="L80" s="776"/>
      <c r="M80" s="777"/>
      <c r="O80" s="776"/>
      <c r="P80" s="778"/>
      <c r="Q80" s="779"/>
      <c r="R80" s="780"/>
      <c r="S80" s="781"/>
      <c r="T80" s="782"/>
      <c r="U80" s="752"/>
      <c r="V80" s="748"/>
      <c r="W80" s="749"/>
      <c r="X80" s="750"/>
    </row>
    <row r="81" spans="1:24" s="751" customFormat="1" ht="16.5" customHeight="1">
      <c r="A81" s="966"/>
      <c r="B81" s="967"/>
      <c r="C81" s="773" t="s">
        <v>885</v>
      </c>
      <c r="D81" s="773" t="s">
        <v>913</v>
      </c>
      <c r="E81" s="773" t="s">
        <v>948</v>
      </c>
      <c r="F81" s="773"/>
      <c r="G81" s="774"/>
      <c r="H81" s="775">
        <v>0.05</v>
      </c>
      <c r="I81" s="775"/>
      <c r="J81" s="775"/>
      <c r="K81" s="775">
        <f t="shared" si="1"/>
        <v>0.05</v>
      </c>
      <c r="L81" s="776"/>
      <c r="M81" s="777"/>
      <c r="O81" s="776"/>
      <c r="P81" s="778"/>
      <c r="Q81" s="779"/>
      <c r="R81" s="780"/>
      <c r="S81" s="781"/>
      <c r="T81" s="782"/>
      <c r="U81" s="752"/>
      <c r="V81" s="748"/>
      <c r="W81" s="749"/>
      <c r="X81" s="750"/>
    </row>
    <row r="82" spans="1:24" s="751" customFormat="1" ht="16.5" customHeight="1">
      <c r="A82" s="966"/>
      <c r="B82" s="967"/>
      <c r="C82" s="773" t="s">
        <v>885</v>
      </c>
      <c r="D82" s="773" t="s">
        <v>913</v>
      </c>
      <c r="E82" s="773">
        <v>479</v>
      </c>
      <c r="F82" s="773"/>
      <c r="G82" s="774"/>
      <c r="H82" s="775">
        <v>0.22000000000000003</v>
      </c>
      <c r="I82" s="775"/>
      <c r="J82" s="775"/>
      <c r="K82" s="775">
        <f t="shared" si="1"/>
        <v>0.22000000000000003</v>
      </c>
      <c r="L82" s="776"/>
      <c r="M82" s="777"/>
      <c r="O82" s="776"/>
      <c r="P82" s="778"/>
      <c r="Q82" s="779"/>
      <c r="R82" s="780"/>
      <c r="S82" s="781"/>
      <c r="T82" s="782"/>
      <c r="U82" s="752"/>
      <c r="V82" s="748"/>
      <c r="W82" s="749"/>
      <c r="X82" s="750"/>
    </row>
    <row r="83" spans="1:24" s="751" customFormat="1" ht="16.5" customHeight="1">
      <c r="A83" s="966"/>
      <c r="B83" s="967"/>
      <c r="C83" s="773" t="s">
        <v>885</v>
      </c>
      <c r="D83" s="773" t="s">
        <v>913</v>
      </c>
      <c r="E83" s="773" t="s">
        <v>949</v>
      </c>
      <c r="F83" s="773"/>
      <c r="G83" s="774"/>
      <c r="H83" s="775">
        <v>0.04</v>
      </c>
      <c r="I83" s="775"/>
      <c r="J83" s="775"/>
      <c r="K83" s="775">
        <f t="shared" si="1"/>
        <v>0.04</v>
      </c>
      <c r="L83" s="776"/>
      <c r="M83" s="777"/>
      <c r="O83" s="776"/>
      <c r="P83" s="778"/>
      <c r="Q83" s="779"/>
      <c r="R83" s="780"/>
      <c r="S83" s="781"/>
      <c r="T83" s="782"/>
      <c r="U83" s="752"/>
      <c r="V83" s="748"/>
      <c r="W83" s="749"/>
      <c r="X83" s="750"/>
    </row>
    <row r="84" spans="1:24" s="751" customFormat="1" ht="16.5" customHeight="1">
      <c r="A84" s="966"/>
      <c r="B84" s="967"/>
      <c r="C84" s="773" t="s">
        <v>885</v>
      </c>
      <c r="D84" s="773" t="s">
        <v>913</v>
      </c>
      <c r="E84" s="773" t="s">
        <v>950</v>
      </c>
      <c r="F84" s="773"/>
      <c r="G84" s="774"/>
      <c r="H84" s="775">
        <v>0.22000000000000003</v>
      </c>
      <c r="I84" s="775"/>
      <c r="J84" s="775"/>
      <c r="K84" s="775">
        <f t="shared" si="1"/>
        <v>0.22000000000000003</v>
      </c>
      <c r="L84" s="776"/>
      <c r="M84" s="777"/>
      <c r="O84" s="776"/>
      <c r="P84" s="778"/>
      <c r="Q84" s="779"/>
      <c r="R84" s="780"/>
      <c r="S84" s="781"/>
      <c r="T84" s="782"/>
      <c r="U84" s="752"/>
      <c r="V84" s="748"/>
      <c r="W84" s="749"/>
      <c r="X84" s="750"/>
    </row>
    <row r="85" spans="1:24" s="751" customFormat="1" ht="16.5" customHeight="1">
      <c r="A85" s="966"/>
      <c r="B85" s="967"/>
      <c r="C85" s="773" t="s">
        <v>885</v>
      </c>
      <c r="D85" s="773" t="s">
        <v>913</v>
      </c>
      <c r="E85" s="773">
        <v>409</v>
      </c>
      <c r="F85" s="773"/>
      <c r="G85" s="774"/>
      <c r="H85" s="775">
        <v>0.18000000000000002</v>
      </c>
      <c r="I85" s="775"/>
      <c r="J85" s="775"/>
      <c r="K85" s="775">
        <f t="shared" si="1"/>
        <v>0.18000000000000002</v>
      </c>
      <c r="L85" s="776"/>
      <c r="M85" s="777"/>
      <c r="O85" s="776"/>
      <c r="P85" s="778"/>
      <c r="Q85" s="779"/>
      <c r="R85" s="780"/>
      <c r="S85" s="781"/>
      <c r="T85" s="782"/>
      <c r="U85" s="752"/>
      <c r="V85" s="748"/>
      <c r="W85" s="749"/>
      <c r="X85" s="750"/>
    </row>
    <row r="86" spans="1:24" s="751" customFormat="1" ht="16.5" customHeight="1">
      <c r="A86" s="966"/>
      <c r="B86" s="967"/>
      <c r="C86" s="773" t="s">
        <v>885</v>
      </c>
      <c r="D86" s="773" t="s">
        <v>913</v>
      </c>
      <c r="E86" s="773" t="s">
        <v>951</v>
      </c>
      <c r="F86" s="773"/>
      <c r="G86" s="774"/>
      <c r="H86" s="775">
        <v>0.09</v>
      </c>
      <c r="I86" s="775"/>
      <c r="J86" s="775"/>
      <c r="K86" s="775">
        <f t="shared" si="1"/>
        <v>0.09</v>
      </c>
      <c r="L86" s="776"/>
      <c r="M86" s="777"/>
      <c r="O86" s="776"/>
      <c r="P86" s="778"/>
      <c r="Q86" s="779"/>
      <c r="R86" s="780"/>
      <c r="S86" s="781"/>
      <c r="T86" s="782"/>
      <c r="U86" s="752"/>
      <c r="V86" s="748"/>
      <c r="W86" s="749"/>
      <c r="X86" s="750"/>
    </row>
    <row r="87" spans="1:24" s="751" customFormat="1" ht="16.5" customHeight="1">
      <c r="A87" s="966"/>
      <c r="B87" s="967"/>
      <c r="C87" s="773" t="s">
        <v>885</v>
      </c>
      <c r="D87" s="773" t="s">
        <v>913</v>
      </c>
      <c r="E87" s="773">
        <v>411</v>
      </c>
      <c r="F87" s="773"/>
      <c r="G87" s="774"/>
      <c r="H87" s="775">
        <v>9.9999999999999992E-2</v>
      </c>
      <c r="I87" s="775"/>
      <c r="J87" s="775"/>
      <c r="K87" s="775">
        <f t="shared" si="1"/>
        <v>9.9999999999999992E-2</v>
      </c>
      <c r="L87" s="776"/>
      <c r="M87" s="777"/>
      <c r="O87" s="776"/>
      <c r="P87" s="778"/>
      <c r="Q87" s="779"/>
      <c r="R87" s="780"/>
      <c r="S87" s="781"/>
      <c r="T87" s="782"/>
      <c r="U87" s="752"/>
      <c r="V87" s="748"/>
      <c r="W87" s="749"/>
      <c r="X87" s="750"/>
    </row>
    <row r="88" spans="1:24" s="751" customFormat="1" ht="16.5" customHeight="1">
      <c r="A88" s="966"/>
      <c r="B88" s="967"/>
      <c r="C88" s="773" t="s">
        <v>885</v>
      </c>
      <c r="D88" s="773" t="s">
        <v>913</v>
      </c>
      <c r="E88" s="773" t="s">
        <v>952</v>
      </c>
      <c r="F88" s="773"/>
      <c r="G88" s="774"/>
      <c r="H88" s="775">
        <v>0.09</v>
      </c>
      <c r="I88" s="775"/>
      <c r="J88" s="775"/>
      <c r="K88" s="775">
        <f t="shared" si="1"/>
        <v>0.09</v>
      </c>
      <c r="L88" s="776"/>
      <c r="M88" s="777"/>
      <c r="O88" s="776"/>
      <c r="P88" s="778"/>
      <c r="Q88" s="779"/>
      <c r="R88" s="780"/>
      <c r="S88" s="781"/>
      <c r="T88" s="782"/>
      <c r="U88" s="748"/>
      <c r="V88" s="748"/>
      <c r="W88" s="749"/>
      <c r="X88" s="750"/>
    </row>
    <row r="89" spans="1:24" s="751" customFormat="1" ht="16.5" customHeight="1">
      <c r="A89" s="966"/>
      <c r="B89" s="967"/>
      <c r="C89" s="773" t="s">
        <v>885</v>
      </c>
      <c r="D89" s="773" t="s">
        <v>913</v>
      </c>
      <c r="E89" s="773">
        <v>412</v>
      </c>
      <c r="F89" s="773"/>
      <c r="G89" s="774"/>
      <c r="H89" s="775">
        <v>0.21000000000000002</v>
      </c>
      <c r="I89" s="775"/>
      <c r="J89" s="775"/>
      <c r="K89" s="775">
        <f t="shared" si="1"/>
        <v>0.21000000000000002</v>
      </c>
      <c r="L89" s="776"/>
      <c r="M89" s="777"/>
      <c r="O89" s="776"/>
      <c r="P89" s="778"/>
      <c r="Q89" s="779"/>
      <c r="R89" s="780"/>
      <c r="S89" s="781"/>
      <c r="T89" s="782"/>
      <c r="U89" s="752"/>
      <c r="V89" s="748"/>
      <c r="W89" s="749"/>
      <c r="X89" s="750"/>
    </row>
    <row r="90" spans="1:24" s="751" customFormat="1" ht="16.5" customHeight="1">
      <c r="A90" s="966"/>
      <c r="B90" s="967"/>
      <c r="C90" s="773" t="s">
        <v>885</v>
      </c>
      <c r="D90" s="773" t="s">
        <v>913</v>
      </c>
      <c r="E90" s="773" t="s">
        <v>953</v>
      </c>
      <c r="F90" s="773"/>
      <c r="G90" s="774"/>
      <c r="H90" s="775">
        <v>0.12</v>
      </c>
      <c r="I90" s="775"/>
      <c r="J90" s="775"/>
      <c r="K90" s="775">
        <f t="shared" si="1"/>
        <v>0.12</v>
      </c>
      <c r="L90" s="776"/>
      <c r="M90" s="777"/>
      <c r="O90" s="776"/>
      <c r="P90" s="778"/>
      <c r="Q90" s="779"/>
      <c r="R90" s="780"/>
      <c r="S90" s="781"/>
      <c r="T90" s="782"/>
      <c r="U90" s="752"/>
      <c r="V90" s="748"/>
      <c r="W90" s="749"/>
      <c r="X90" s="750"/>
    </row>
    <row r="91" spans="1:24" s="751" customFormat="1" ht="16.5" customHeight="1">
      <c r="A91" s="966"/>
      <c r="B91" s="967"/>
      <c r="C91" s="773" t="s">
        <v>885</v>
      </c>
      <c r="D91" s="773" t="s">
        <v>913</v>
      </c>
      <c r="E91" s="773" t="s">
        <v>954</v>
      </c>
      <c r="F91" s="773"/>
      <c r="G91" s="774"/>
      <c r="H91" s="775">
        <v>1.1400000000000001</v>
      </c>
      <c r="I91" s="775"/>
      <c r="J91" s="775"/>
      <c r="K91" s="775">
        <f t="shared" si="1"/>
        <v>1.1400000000000001</v>
      </c>
      <c r="L91" s="776"/>
      <c r="M91" s="777"/>
      <c r="O91" s="776"/>
      <c r="P91" s="778"/>
      <c r="Q91" s="779"/>
      <c r="R91" s="780"/>
      <c r="S91" s="781"/>
      <c r="T91" s="782"/>
      <c r="U91" s="752"/>
      <c r="V91" s="748"/>
      <c r="W91" s="749"/>
      <c r="X91" s="750"/>
    </row>
    <row r="92" spans="1:24" s="751" customFormat="1" ht="16.5" customHeight="1">
      <c r="A92" s="966"/>
      <c r="B92" s="967"/>
      <c r="C92" s="773" t="s">
        <v>885</v>
      </c>
      <c r="D92" s="773" t="s">
        <v>913</v>
      </c>
      <c r="E92" s="773" t="s">
        <v>955</v>
      </c>
      <c r="F92" s="773"/>
      <c r="G92" s="774"/>
      <c r="H92" s="775">
        <v>0.17</v>
      </c>
      <c r="I92" s="775"/>
      <c r="J92" s="775"/>
      <c r="K92" s="775">
        <f t="shared" si="1"/>
        <v>0.17</v>
      </c>
      <c r="L92" s="776"/>
      <c r="M92" s="777"/>
      <c r="O92" s="776"/>
      <c r="P92" s="778"/>
      <c r="Q92" s="779"/>
      <c r="R92" s="780"/>
      <c r="S92" s="781"/>
      <c r="T92" s="782"/>
      <c r="U92" s="752"/>
      <c r="V92" s="748"/>
      <c r="W92" s="749"/>
      <c r="X92" s="750"/>
    </row>
    <row r="93" spans="1:24" s="751" customFormat="1" ht="16.5" customHeight="1">
      <c r="A93" s="966"/>
      <c r="B93" s="967"/>
      <c r="C93" s="773" t="s">
        <v>885</v>
      </c>
      <c r="D93" s="773" t="s">
        <v>913</v>
      </c>
      <c r="E93" s="773" t="s">
        <v>956</v>
      </c>
      <c r="F93" s="773"/>
      <c r="G93" s="774"/>
      <c r="H93" s="775">
        <v>0.42000000000000004</v>
      </c>
      <c r="I93" s="775"/>
      <c r="J93" s="775"/>
      <c r="K93" s="775">
        <f t="shared" si="1"/>
        <v>0.42000000000000004</v>
      </c>
      <c r="L93" s="776"/>
      <c r="M93" s="777"/>
      <c r="O93" s="776"/>
      <c r="P93" s="778"/>
      <c r="Q93" s="779"/>
      <c r="R93" s="780"/>
      <c r="S93" s="781"/>
      <c r="T93" s="782"/>
      <c r="U93" s="752"/>
      <c r="V93" s="748"/>
      <c r="W93" s="749"/>
      <c r="X93" s="750"/>
    </row>
    <row r="94" spans="1:24" s="751" customFormat="1" ht="16.5" customHeight="1">
      <c r="A94" s="966"/>
      <c r="B94" s="967"/>
      <c r="C94" s="773" t="s">
        <v>885</v>
      </c>
      <c r="D94" s="773" t="s">
        <v>913</v>
      </c>
      <c r="E94" s="773" t="s">
        <v>957</v>
      </c>
      <c r="F94" s="773"/>
      <c r="G94" s="774"/>
      <c r="H94" s="775">
        <v>0.14000000000000001</v>
      </c>
      <c r="I94" s="775"/>
      <c r="J94" s="775"/>
      <c r="K94" s="775">
        <f t="shared" si="1"/>
        <v>0.14000000000000001</v>
      </c>
      <c r="L94" s="776"/>
      <c r="M94" s="777"/>
      <c r="O94" s="776"/>
      <c r="P94" s="778"/>
      <c r="Q94" s="779"/>
      <c r="R94" s="780"/>
      <c r="S94" s="781"/>
      <c r="T94" s="782"/>
      <c r="U94" s="752"/>
      <c r="V94" s="748"/>
      <c r="W94" s="749"/>
      <c r="X94" s="750"/>
    </row>
    <row r="95" spans="1:24" s="751" customFormat="1" ht="16.5" customHeight="1">
      <c r="A95" s="966"/>
      <c r="B95" s="967"/>
      <c r="C95" s="773" t="s">
        <v>885</v>
      </c>
      <c r="D95" s="773" t="s">
        <v>913</v>
      </c>
      <c r="E95" s="773" t="s">
        <v>958</v>
      </c>
      <c r="F95" s="773"/>
      <c r="G95" s="774"/>
      <c r="H95" s="775">
        <v>0.32</v>
      </c>
      <c r="I95" s="775"/>
      <c r="J95" s="775"/>
      <c r="K95" s="775">
        <f t="shared" si="1"/>
        <v>0.32</v>
      </c>
      <c r="L95" s="776"/>
      <c r="M95" s="777"/>
      <c r="O95" s="776"/>
      <c r="P95" s="778"/>
      <c r="Q95" s="779"/>
      <c r="R95" s="780"/>
      <c r="S95" s="781"/>
      <c r="T95" s="782"/>
      <c r="U95" s="752"/>
      <c r="V95" s="748"/>
      <c r="W95" s="749"/>
      <c r="X95" s="750"/>
    </row>
    <row r="96" spans="1:24" s="751" customFormat="1" ht="16.5" customHeight="1">
      <c r="A96" s="966"/>
      <c r="B96" s="967"/>
      <c r="C96" s="773" t="s">
        <v>885</v>
      </c>
      <c r="D96" s="773" t="s">
        <v>913</v>
      </c>
      <c r="E96" s="773">
        <v>649</v>
      </c>
      <c r="F96" s="773"/>
      <c r="G96" s="774"/>
      <c r="H96" s="775">
        <v>0.2</v>
      </c>
      <c r="I96" s="775"/>
      <c r="J96" s="775"/>
      <c r="K96" s="775">
        <f t="shared" si="1"/>
        <v>0.2</v>
      </c>
      <c r="L96" s="776"/>
      <c r="M96" s="777"/>
      <c r="O96" s="776"/>
      <c r="P96" s="778"/>
      <c r="Q96" s="779"/>
      <c r="R96" s="780"/>
      <c r="S96" s="781"/>
      <c r="T96" s="782"/>
      <c r="U96" s="752"/>
      <c r="V96" s="748"/>
      <c r="W96" s="749"/>
      <c r="X96" s="750"/>
    </row>
    <row r="97" spans="1:24" s="751" customFormat="1" ht="16.5" customHeight="1">
      <c r="A97" s="966"/>
      <c r="B97" s="967"/>
      <c r="C97" s="773" t="s">
        <v>885</v>
      </c>
      <c r="D97" s="773" t="s">
        <v>913</v>
      </c>
      <c r="E97" s="773" t="s">
        <v>959</v>
      </c>
      <c r="F97" s="773"/>
      <c r="G97" s="774"/>
      <c r="H97" s="775">
        <v>0.16000000000000003</v>
      </c>
      <c r="I97" s="775"/>
      <c r="J97" s="775"/>
      <c r="K97" s="775">
        <f t="shared" si="1"/>
        <v>0.16000000000000003</v>
      </c>
      <c r="L97" s="776"/>
      <c r="M97" s="777"/>
      <c r="O97" s="776"/>
      <c r="P97" s="778"/>
      <c r="Q97" s="779"/>
      <c r="R97" s="780"/>
      <c r="S97" s="781"/>
      <c r="T97" s="782"/>
      <c r="U97" s="752"/>
      <c r="V97" s="748"/>
      <c r="W97" s="749"/>
      <c r="X97" s="750"/>
    </row>
    <row r="98" spans="1:24" s="751" customFormat="1" ht="16.5" customHeight="1">
      <c r="A98" s="966"/>
      <c r="B98" s="967"/>
      <c r="C98" s="773" t="s">
        <v>885</v>
      </c>
      <c r="D98" s="773" t="s">
        <v>913</v>
      </c>
      <c r="E98" s="773" t="s">
        <v>960</v>
      </c>
      <c r="F98" s="773"/>
      <c r="G98" s="774"/>
      <c r="H98" s="775">
        <v>0.14000000000000001</v>
      </c>
      <c r="I98" s="775"/>
      <c r="J98" s="775"/>
      <c r="K98" s="775">
        <f t="shared" si="1"/>
        <v>0.14000000000000001</v>
      </c>
      <c r="L98" s="776"/>
      <c r="M98" s="777"/>
      <c r="O98" s="776"/>
      <c r="P98" s="778"/>
      <c r="Q98" s="779"/>
      <c r="R98" s="780"/>
      <c r="S98" s="781"/>
      <c r="T98" s="782"/>
      <c r="U98" s="752"/>
      <c r="V98" s="748"/>
      <c r="W98" s="749"/>
      <c r="X98" s="750"/>
    </row>
    <row r="99" spans="1:24" s="751" customFormat="1" ht="16.5" customHeight="1">
      <c r="A99" s="966"/>
      <c r="B99" s="967"/>
      <c r="C99" s="773" t="s">
        <v>885</v>
      </c>
      <c r="D99" s="773" t="s">
        <v>913</v>
      </c>
      <c r="E99" s="773" t="s">
        <v>961</v>
      </c>
      <c r="F99" s="773"/>
      <c r="G99" s="774"/>
      <c r="H99" s="775">
        <v>7.0000000000000007E-2</v>
      </c>
      <c r="I99" s="775"/>
      <c r="J99" s="775"/>
      <c r="K99" s="775">
        <f t="shared" si="1"/>
        <v>7.0000000000000007E-2</v>
      </c>
      <c r="L99" s="776"/>
      <c r="M99" s="777"/>
      <c r="O99" s="776"/>
      <c r="P99" s="778"/>
      <c r="Q99" s="779"/>
      <c r="R99" s="780"/>
      <c r="S99" s="781"/>
      <c r="T99" s="782"/>
      <c r="U99" s="752"/>
      <c r="V99" s="748"/>
      <c r="W99" s="749"/>
      <c r="X99" s="750"/>
    </row>
    <row r="100" spans="1:24" s="751" customFormat="1" ht="16.5" customHeight="1">
      <c r="A100" s="966"/>
      <c r="B100" s="967"/>
      <c r="C100" s="773" t="s">
        <v>885</v>
      </c>
      <c r="D100" s="773" t="s">
        <v>913</v>
      </c>
      <c r="E100" s="773" t="s">
        <v>962</v>
      </c>
      <c r="F100" s="773"/>
      <c r="G100" s="774"/>
      <c r="H100" s="775">
        <v>0.17</v>
      </c>
      <c r="I100" s="775"/>
      <c r="J100" s="775"/>
      <c r="K100" s="775">
        <f t="shared" si="1"/>
        <v>0.17</v>
      </c>
      <c r="L100" s="776"/>
      <c r="M100" s="777"/>
      <c r="O100" s="776"/>
      <c r="P100" s="778"/>
      <c r="Q100" s="779"/>
      <c r="R100" s="780"/>
      <c r="S100" s="781"/>
      <c r="T100" s="782"/>
      <c r="U100" s="752"/>
      <c r="V100" s="748"/>
      <c r="W100" s="749"/>
      <c r="X100" s="750"/>
    </row>
    <row r="101" spans="1:24" s="751" customFormat="1" ht="16.5" customHeight="1">
      <c r="A101" s="966" t="s">
        <v>882</v>
      </c>
      <c r="B101" s="967"/>
      <c r="C101" s="773" t="s">
        <v>885</v>
      </c>
      <c r="D101" s="773" t="s">
        <v>913</v>
      </c>
      <c r="E101" s="773" t="s">
        <v>963</v>
      </c>
      <c r="F101" s="773"/>
      <c r="G101" s="774"/>
      <c r="H101" s="775">
        <v>0.15000000000000002</v>
      </c>
      <c r="I101" s="775"/>
      <c r="J101" s="775"/>
      <c r="K101" s="775">
        <f t="shared" si="1"/>
        <v>0.15000000000000002</v>
      </c>
      <c r="L101" s="776"/>
      <c r="M101" s="777"/>
      <c r="O101" s="776"/>
      <c r="P101" s="778"/>
      <c r="Q101" s="779"/>
      <c r="R101" s="780"/>
      <c r="S101" s="781"/>
      <c r="T101" s="782"/>
      <c r="U101" s="752"/>
      <c r="V101" s="748"/>
      <c r="W101" s="749"/>
      <c r="X101" s="750"/>
    </row>
    <row r="102" spans="1:24" s="751" customFormat="1" ht="16.5" customHeight="1">
      <c r="A102" s="966"/>
      <c r="B102" s="967"/>
      <c r="C102" s="773" t="s">
        <v>885</v>
      </c>
      <c r="D102" s="773" t="s">
        <v>913</v>
      </c>
      <c r="E102" s="773" t="s">
        <v>964</v>
      </c>
      <c r="F102" s="773"/>
      <c r="G102" s="774"/>
      <c r="H102" s="775">
        <v>0.05</v>
      </c>
      <c r="I102" s="775"/>
      <c r="J102" s="775"/>
      <c r="K102" s="775">
        <f t="shared" si="1"/>
        <v>0.05</v>
      </c>
      <c r="L102" s="776"/>
      <c r="M102" s="777"/>
      <c r="O102" s="776"/>
      <c r="P102" s="778"/>
      <c r="Q102" s="779"/>
      <c r="R102" s="780"/>
      <c r="S102" s="781"/>
      <c r="T102" s="782"/>
      <c r="U102" s="752"/>
      <c r="V102" s="748"/>
      <c r="W102" s="749"/>
      <c r="X102" s="750"/>
    </row>
    <row r="103" spans="1:24" s="751" customFormat="1" ht="16.5" customHeight="1">
      <c r="A103" s="966"/>
      <c r="B103" s="967"/>
      <c r="C103" s="773" t="s">
        <v>885</v>
      </c>
      <c r="D103" s="773" t="s">
        <v>913</v>
      </c>
      <c r="E103" s="773" t="s">
        <v>965</v>
      </c>
      <c r="F103" s="773"/>
      <c r="G103" s="774"/>
      <c r="H103" s="775">
        <v>7.9999999999999988E-2</v>
      </c>
      <c r="I103" s="775"/>
      <c r="J103" s="775"/>
      <c r="K103" s="775">
        <f t="shared" si="1"/>
        <v>7.9999999999999988E-2</v>
      </c>
      <c r="L103" s="776"/>
      <c r="M103" s="777"/>
      <c r="O103" s="776"/>
      <c r="P103" s="778"/>
      <c r="Q103" s="779"/>
      <c r="R103" s="780"/>
      <c r="S103" s="781"/>
      <c r="T103" s="782"/>
      <c r="U103" s="752"/>
      <c r="V103" s="748"/>
      <c r="W103" s="749"/>
      <c r="X103" s="750"/>
    </row>
    <row r="104" spans="1:24" s="751" customFormat="1" ht="16.5" customHeight="1">
      <c r="A104" s="966"/>
      <c r="B104" s="967"/>
      <c r="C104" s="773" t="s">
        <v>885</v>
      </c>
      <c r="D104" s="773" t="s">
        <v>913</v>
      </c>
      <c r="E104" s="773" t="s">
        <v>966</v>
      </c>
      <c r="F104" s="773"/>
      <c r="G104" s="774"/>
      <c r="H104" s="775">
        <v>0.13</v>
      </c>
      <c r="I104" s="775"/>
      <c r="J104" s="775"/>
      <c r="K104" s="775">
        <f t="shared" ref="K104:K164" si="2">H104</f>
        <v>0.13</v>
      </c>
      <c r="L104" s="776"/>
      <c r="M104" s="777"/>
      <c r="O104" s="776"/>
      <c r="P104" s="778"/>
      <c r="Q104" s="779"/>
      <c r="R104" s="780"/>
      <c r="S104" s="781"/>
      <c r="T104" s="782"/>
      <c r="U104" s="752"/>
      <c r="V104" s="748"/>
      <c r="W104" s="749"/>
      <c r="X104" s="750"/>
    </row>
    <row r="105" spans="1:24" s="751" customFormat="1" ht="16.5" customHeight="1">
      <c r="A105" s="966"/>
      <c r="B105" s="967"/>
      <c r="C105" s="773" t="s">
        <v>885</v>
      </c>
      <c r="D105" s="773" t="s">
        <v>913</v>
      </c>
      <c r="E105" s="773" t="s">
        <v>967</v>
      </c>
      <c r="F105" s="773"/>
      <c r="G105" s="774"/>
      <c r="H105" s="775">
        <v>0.16000000000000003</v>
      </c>
      <c r="I105" s="775"/>
      <c r="J105" s="775"/>
      <c r="K105" s="775">
        <f t="shared" si="2"/>
        <v>0.16000000000000003</v>
      </c>
      <c r="L105" s="776"/>
      <c r="M105" s="777"/>
      <c r="O105" s="776"/>
      <c r="P105" s="778"/>
      <c r="Q105" s="779"/>
      <c r="R105" s="780"/>
      <c r="S105" s="781"/>
      <c r="T105" s="782"/>
      <c r="U105" s="752"/>
      <c r="V105" s="748"/>
      <c r="W105" s="749"/>
      <c r="X105" s="750"/>
    </row>
    <row r="106" spans="1:24" s="751" customFormat="1" ht="16.5" customHeight="1">
      <c r="A106" s="966"/>
      <c r="B106" s="967"/>
      <c r="C106" s="773" t="s">
        <v>885</v>
      </c>
      <c r="D106" s="773" t="s">
        <v>913</v>
      </c>
      <c r="E106" s="773" t="s">
        <v>968</v>
      </c>
      <c r="F106" s="773"/>
      <c r="G106" s="774"/>
      <c r="H106" s="775">
        <v>0.25</v>
      </c>
      <c r="I106" s="775"/>
      <c r="J106" s="775"/>
      <c r="K106" s="775">
        <f t="shared" si="2"/>
        <v>0.25</v>
      </c>
      <c r="L106" s="776"/>
      <c r="M106" s="777"/>
      <c r="O106" s="776"/>
      <c r="P106" s="778"/>
      <c r="Q106" s="779"/>
      <c r="R106" s="780"/>
      <c r="S106" s="781"/>
      <c r="T106" s="782"/>
      <c r="U106" s="752"/>
      <c r="V106" s="748"/>
      <c r="W106" s="749"/>
      <c r="X106" s="750"/>
    </row>
    <row r="107" spans="1:24" s="751" customFormat="1" ht="16.5" customHeight="1">
      <c r="A107" s="966"/>
      <c r="B107" s="967"/>
      <c r="C107" s="773" t="s">
        <v>885</v>
      </c>
      <c r="D107" s="773" t="s">
        <v>913</v>
      </c>
      <c r="E107" s="773">
        <v>659</v>
      </c>
      <c r="F107" s="773"/>
      <c r="G107" s="774"/>
      <c r="H107" s="775">
        <v>0.21000000000000002</v>
      </c>
      <c r="I107" s="775"/>
      <c r="J107" s="775"/>
      <c r="K107" s="775">
        <f t="shared" si="2"/>
        <v>0.21000000000000002</v>
      </c>
      <c r="L107" s="776"/>
      <c r="M107" s="777"/>
      <c r="O107" s="776"/>
      <c r="P107" s="778"/>
      <c r="Q107" s="779"/>
      <c r="R107" s="780"/>
      <c r="S107" s="781"/>
      <c r="T107" s="782"/>
      <c r="U107" s="752"/>
      <c r="V107" s="748"/>
      <c r="W107" s="749"/>
      <c r="X107" s="750"/>
    </row>
    <row r="108" spans="1:24" s="751" customFormat="1" ht="16.5" customHeight="1">
      <c r="A108" s="966"/>
      <c r="B108" s="967"/>
      <c r="C108" s="773" t="s">
        <v>885</v>
      </c>
      <c r="D108" s="773" t="s">
        <v>913</v>
      </c>
      <c r="E108" s="773">
        <v>660</v>
      </c>
      <c r="F108" s="773"/>
      <c r="G108" s="774"/>
      <c r="H108" s="775">
        <v>6.0000000000000005E-2</v>
      </c>
      <c r="I108" s="775"/>
      <c r="J108" s="775"/>
      <c r="K108" s="775">
        <f t="shared" si="2"/>
        <v>6.0000000000000005E-2</v>
      </c>
      <c r="L108" s="776"/>
      <c r="M108" s="777"/>
      <c r="O108" s="776"/>
      <c r="P108" s="778"/>
      <c r="Q108" s="779"/>
      <c r="R108" s="780"/>
      <c r="S108" s="781"/>
      <c r="T108" s="782"/>
      <c r="U108" s="752"/>
      <c r="V108" s="748"/>
      <c r="W108" s="749"/>
      <c r="X108" s="750"/>
    </row>
    <row r="109" spans="1:24" s="751" customFormat="1" ht="16.5" customHeight="1">
      <c r="A109" s="966"/>
      <c r="B109" s="967"/>
      <c r="C109" s="773" t="s">
        <v>885</v>
      </c>
      <c r="D109" s="773" t="s">
        <v>913</v>
      </c>
      <c r="E109" s="773">
        <v>661</v>
      </c>
      <c r="F109" s="773"/>
      <c r="G109" s="774"/>
      <c r="H109" s="775">
        <v>7.0000000000000007E-2</v>
      </c>
      <c r="I109" s="775"/>
      <c r="J109" s="775"/>
      <c r="K109" s="775">
        <f t="shared" si="2"/>
        <v>7.0000000000000007E-2</v>
      </c>
      <c r="L109" s="776"/>
      <c r="M109" s="777"/>
      <c r="O109" s="776"/>
      <c r="P109" s="778"/>
      <c r="Q109" s="779"/>
      <c r="R109" s="780"/>
      <c r="S109" s="781"/>
      <c r="T109" s="782"/>
      <c r="U109" s="752"/>
      <c r="V109" s="748"/>
      <c r="W109" s="749"/>
      <c r="X109" s="750"/>
    </row>
    <row r="110" spans="1:24" s="751" customFormat="1" ht="16.5" customHeight="1">
      <c r="A110" s="966"/>
      <c r="B110" s="967"/>
      <c r="C110" s="773" t="s">
        <v>885</v>
      </c>
      <c r="D110" s="773" t="s">
        <v>913</v>
      </c>
      <c r="E110" s="773" t="s">
        <v>969</v>
      </c>
      <c r="F110" s="773"/>
      <c r="G110" s="774"/>
      <c r="H110" s="775">
        <v>6.0000000000000005E-2</v>
      </c>
      <c r="I110" s="775"/>
      <c r="J110" s="775"/>
      <c r="K110" s="775">
        <f t="shared" si="2"/>
        <v>6.0000000000000005E-2</v>
      </c>
      <c r="L110" s="776"/>
      <c r="M110" s="777"/>
      <c r="O110" s="776"/>
      <c r="P110" s="778"/>
      <c r="Q110" s="779"/>
      <c r="R110" s="780"/>
      <c r="S110" s="781"/>
      <c r="T110" s="782"/>
      <c r="U110" s="752"/>
      <c r="V110" s="748"/>
      <c r="W110" s="749"/>
      <c r="X110" s="750"/>
    </row>
    <row r="111" spans="1:24" s="751" customFormat="1" ht="16.5" customHeight="1">
      <c r="A111" s="966"/>
      <c r="B111" s="967"/>
      <c r="C111" s="773" t="s">
        <v>885</v>
      </c>
      <c r="D111" s="773" t="s">
        <v>913</v>
      </c>
      <c r="E111" s="773" t="s">
        <v>970</v>
      </c>
      <c r="F111" s="773"/>
      <c r="G111" s="774"/>
      <c r="H111" s="775">
        <v>0.31</v>
      </c>
      <c r="I111" s="775"/>
      <c r="J111" s="775"/>
      <c r="K111" s="775">
        <f t="shared" si="2"/>
        <v>0.31</v>
      </c>
      <c r="L111" s="776"/>
      <c r="M111" s="777"/>
      <c r="O111" s="776"/>
      <c r="P111" s="778"/>
      <c r="Q111" s="779"/>
      <c r="R111" s="780"/>
      <c r="S111" s="781"/>
      <c r="T111" s="782"/>
      <c r="U111" s="752"/>
      <c r="V111" s="748"/>
      <c r="W111" s="749"/>
      <c r="X111" s="750"/>
    </row>
    <row r="112" spans="1:24" s="751" customFormat="1" ht="16.5" customHeight="1">
      <c r="A112" s="966"/>
      <c r="B112" s="967"/>
      <c r="C112" s="773" t="s">
        <v>885</v>
      </c>
      <c r="D112" s="773" t="s">
        <v>913</v>
      </c>
      <c r="E112" s="773" t="s">
        <v>971</v>
      </c>
      <c r="F112" s="773"/>
      <c r="G112" s="774"/>
      <c r="H112" s="775">
        <v>9.9999999999999992E-2</v>
      </c>
      <c r="I112" s="775"/>
      <c r="J112" s="775"/>
      <c r="K112" s="775">
        <f t="shared" si="2"/>
        <v>9.9999999999999992E-2</v>
      </c>
      <c r="L112" s="776"/>
      <c r="M112" s="777"/>
      <c r="O112" s="776"/>
      <c r="P112" s="778"/>
      <c r="Q112" s="779"/>
      <c r="R112" s="780"/>
      <c r="S112" s="781"/>
      <c r="T112" s="782"/>
      <c r="U112" s="752"/>
      <c r="V112" s="748"/>
      <c r="W112" s="749"/>
      <c r="X112" s="750"/>
    </row>
    <row r="113" spans="1:24" s="751" customFormat="1" ht="16.5" customHeight="1">
      <c r="A113" s="966"/>
      <c r="B113" s="967"/>
      <c r="C113" s="773" t="s">
        <v>885</v>
      </c>
      <c r="D113" s="773" t="s">
        <v>913</v>
      </c>
      <c r="E113" s="773" t="s">
        <v>972</v>
      </c>
      <c r="F113" s="773"/>
      <c r="G113" s="774"/>
      <c r="H113" s="775">
        <v>0.12</v>
      </c>
      <c r="I113" s="775"/>
      <c r="J113" s="775"/>
      <c r="K113" s="775">
        <f t="shared" si="2"/>
        <v>0.12</v>
      </c>
      <c r="L113" s="776"/>
      <c r="M113" s="777"/>
      <c r="O113" s="776"/>
      <c r="P113" s="778"/>
      <c r="Q113" s="779"/>
      <c r="R113" s="780"/>
      <c r="S113" s="781"/>
      <c r="T113" s="782"/>
      <c r="U113" s="752"/>
      <c r="V113" s="748"/>
      <c r="W113" s="749"/>
      <c r="X113" s="750"/>
    </row>
    <row r="114" spans="1:24" s="751" customFormat="1" ht="16.5" customHeight="1">
      <c r="A114" s="966"/>
      <c r="B114" s="967"/>
      <c r="C114" s="773" t="s">
        <v>885</v>
      </c>
      <c r="D114" s="773" t="s">
        <v>913</v>
      </c>
      <c r="E114" s="773" t="s">
        <v>973</v>
      </c>
      <c r="F114" s="773"/>
      <c r="G114" s="774"/>
      <c r="H114" s="775">
        <v>0.23</v>
      </c>
      <c r="I114" s="775"/>
      <c r="J114" s="775"/>
      <c r="K114" s="775">
        <f t="shared" si="2"/>
        <v>0.23</v>
      </c>
      <c r="L114" s="776"/>
      <c r="M114" s="777"/>
      <c r="O114" s="776"/>
      <c r="P114" s="778"/>
      <c r="Q114" s="779"/>
      <c r="R114" s="780"/>
      <c r="S114" s="781"/>
      <c r="T114" s="782"/>
      <c r="U114" s="748"/>
      <c r="V114" s="748"/>
      <c r="W114" s="749"/>
      <c r="X114" s="750"/>
    </row>
    <row r="115" spans="1:24" s="751" customFormat="1" ht="16.5" customHeight="1">
      <c r="A115" s="966"/>
      <c r="B115" s="967"/>
      <c r="C115" s="773" t="s">
        <v>885</v>
      </c>
      <c r="D115" s="773" t="s">
        <v>913</v>
      </c>
      <c r="E115" s="773" t="s">
        <v>974</v>
      </c>
      <c r="F115" s="773"/>
      <c r="G115" s="774"/>
      <c r="H115" s="775">
        <v>9.9999999999999992E-2</v>
      </c>
      <c r="I115" s="775"/>
      <c r="J115" s="775"/>
      <c r="K115" s="775">
        <f t="shared" si="2"/>
        <v>9.9999999999999992E-2</v>
      </c>
      <c r="L115" s="776"/>
      <c r="M115" s="777"/>
      <c r="O115" s="776"/>
      <c r="P115" s="778"/>
      <c r="Q115" s="779"/>
      <c r="R115" s="780"/>
      <c r="S115" s="781"/>
      <c r="T115" s="782"/>
      <c r="U115" s="752"/>
      <c r="V115" s="748"/>
      <c r="W115" s="749"/>
      <c r="X115" s="750"/>
    </row>
    <row r="116" spans="1:24" s="751" customFormat="1" ht="16.5" customHeight="1">
      <c r="A116" s="966"/>
      <c r="B116" s="967"/>
      <c r="C116" s="773" t="s">
        <v>885</v>
      </c>
      <c r="D116" s="773" t="s">
        <v>913</v>
      </c>
      <c r="E116" s="773" t="s">
        <v>975</v>
      </c>
      <c r="F116" s="773"/>
      <c r="G116" s="774"/>
      <c r="H116" s="775">
        <v>6.0000000000000005E-2</v>
      </c>
      <c r="I116" s="775"/>
      <c r="J116" s="775"/>
      <c r="K116" s="775">
        <f t="shared" si="2"/>
        <v>6.0000000000000005E-2</v>
      </c>
      <c r="L116" s="776"/>
      <c r="M116" s="777"/>
      <c r="O116" s="776"/>
      <c r="P116" s="778"/>
      <c r="Q116" s="779"/>
      <c r="R116" s="780"/>
      <c r="S116" s="781"/>
      <c r="T116" s="782"/>
      <c r="U116" s="752"/>
      <c r="V116" s="748"/>
      <c r="W116" s="749"/>
      <c r="X116" s="750"/>
    </row>
    <row r="117" spans="1:24" s="751" customFormat="1" ht="16.5" customHeight="1">
      <c r="A117" s="966"/>
      <c r="B117" s="967"/>
      <c r="C117" s="773" t="s">
        <v>885</v>
      </c>
      <c r="D117" s="773" t="s">
        <v>913</v>
      </c>
      <c r="E117" s="773">
        <v>662</v>
      </c>
      <c r="F117" s="773"/>
      <c r="G117" s="774"/>
      <c r="H117" s="775">
        <v>0.2</v>
      </c>
      <c r="I117" s="775"/>
      <c r="J117" s="775"/>
      <c r="K117" s="775">
        <f t="shared" si="2"/>
        <v>0.2</v>
      </c>
      <c r="L117" s="776"/>
      <c r="M117" s="777"/>
      <c r="O117" s="776"/>
      <c r="P117" s="778"/>
      <c r="Q117" s="779"/>
      <c r="R117" s="780"/>
      <c r="S117" s="781"/>
      <c r="T117" s="782"/>
      <c r="U117" s="752"/>
      <c r="V117" s="748"/>
      <c r="W117" s="749"/>
      <c r="X117" s="750"/>
    </row>
    <row r="118" spans="1:24" s="751" customFormat="1" ht="16.5" customHeight="1">
      <c r="A118" s="966"/>
      <c r="B118" s="967"/>
      <c r="C118" s="773" t="s">
        <v>885</v>
      </c>
      <c r="D118" s="773" t="s">
        <v>913</v>
      </c>
      <c r="E118" s="773" t="s">
        <v>976</v>
      </c>
      <c r="F118" s="773"/>
      <c r="G118" s="774"/>
      <c r="H118" s="775">
        <v>6.0000000000000005E-2</v>
      </c>
      <c r="I118" s="775"/>
      <c r="J118" s="775"/>
      <c r="K118" s="775">
        <f t="shared" si="2"/>
        <v>6.0000000000000005E-2</v>
      </c>
      <c r="L118" s="776"/>
      <c r="M118" s="777"/>
      <c r="O118" s="776"/>
      <c r="P118" s="778"/>
      <c r="Q118" s="779"/>
      <c r="R118" s="780"/>
      <c r="S118" s="781"/>
      <c r="T118" s="782"/>
      <c r="U118" s="752"/>
      <c r="V118" s="748"/>
      <c r="W118" s="749"/>
      <c r="X118" s="750"/>
    </row>
    <row r="119" spans="1:24" s="751" customFormat="1" ht="16.5" customHeight="1">
      <c r="A119" s="966"/>
      <c r="B119" s="967"/>
      <c r="C119" s="773" t="s">
        <v>885</v>
      </c>
      <c r="D119" s="773" t="s">
        <v>913</v>
      </c>
      <c r="E119" s="773" t="s">
        <v>977</v>
      </c>
      <c r="F119" s="773"/>
      <c r="G119" s="774"/>
      <c r="H119" s="775">
        <v>0.10999999999999999</v>
      </c>
      <c r="I119" s="775"/>
      <c r="J119" s="775"/>
      <c r="K119" s="775">
        <f t="shared" si="2"/>
        <v>0.10999999999999999</v>
      </c>
      <c r="L119" s="776"/>
      <c r="M119" s="777"/>
      <c r="O119" s="776"/>
      <c r="P119" s="778"/>
      <c r="Q119" s="779"/>
      <c r="R119" s="780"/>
      <c r="S119" s="781"/>
      <c r="T119" s="782"/>
      <c r="U119" s="752"/>
      <c r="V119" s="748"/>
      <c r="W119" s="749"/>
      <c r="X119" s="750"/>
    </row>
    <row r="120" spans="1:24" s="751" customFormat="1" ht="16.5" customHeight="1">
      <c r="A120" s="966"/>
      <c r="B120" s="967"/>
      <c r="C120" s="773" t="s">
        <v>885</v>
      </c>
      <c r="D120" s="773" t="s">
        <v>913</v>
      </c>
      <c r="E120" s="773" t="s">
        <v>978</v>
      </c>
      <c r="F120" s="773"/>
      <c r="G120" s="774"/>
      <c r="H120" s="775">
        <v>7.9999999999999988E-2</v>
      </c>
      <c r="I120" s="775"/>
      <c r="J120" s="775"/>
      <c r="K120" s="775">
        <f t="shared" si="2"/>
        <v>7.9999999999999988E-2</v>
      </c>
      <c r="L120" s="776"/>
      <c r="M120" s="777"/>
      <c r="O120" s="776"/>
      <c r="P120" s="778"/>
      <c r="Q120" s="779"/>
      <c r="R120" s="780"/>
      <c r="S120" s="781"/>
      <c r="T120" s="782"/>
      <c r="U120" s="752"/>
      <c r="V120" s="748"/>
      <c r="W120" s="749"/>
      <c r="X120" s="750"/>
    </row>
    <row r="121" spans="1:24" s="751" customFormat="1" ht="16.5" customHeight="1">
      <c r="A121" s="966"/>
      <c r="B121" s="967"/>
      <c r="C121" s="773" t="s">
        <v>885</v>
      </c>
      <c r="D121" s="773" t="s">
        <v>913</v>
      </c>
      <c r="E121" s="773" t="s">
        <v>979</v>
      </c>
      <c r="F121" s="773"/>
      <c r="G121" s="774"/>
      <c r="H121" s="775">
        <v>0.05</v>
      </c>
      <c r="I121" s="775"/>
      <c r="J121" s="775"/>
      <c r="K121" s="775">
        <f t="shared" si="2"/>
        <v>0.05</v>
      </c>
      <c r="L121" s="776"/>
      <c r="M121" s="777"/>
      <c r="O121" s="776"/>
      <c r="P121" s="778"/>
      <c r="Q121" s="779"/>
      <c r="R121" s="780"/>
      <c r="S121" s="781"/>
      <c r="T121" s="782"/>
      <c r="U121" s="752"/>
      <c r="V121" s="748"/>
      <c r="W121" s="749"/>
      <c r="X121" s="750"/>
    </row>
    <row r="122" spans="1:24" s="751" customFormat="1" ht="16.5" customHeight="1">
      <c r="A122" s="966"/>
      <c r="B122" s="967"/>
      <c r="C122" s="773" t="s">
        <v>885</v>
      </c>
      <c r="D122" s="773" t="s">
        <v>913</v>
      </c>
      <c r="E122" s="773" t="s">
        <v>980</v>
      </c>
      <c r="F122" s="773"/>
      <c r="G122" s="774"/>
      <c r="H122" s="775">
        <v>7.9999999999999988E-2</v>
      </c>
      <c r="I122" s="775"/>
      <c r="J122" s="775"/>
      <c r="K122" s="775">
        <f t="shared" si="2"/>
        <v>7.9999999999999988E-2</v>
      </c>
      <c r="L122" s="776"/>
      <c r="M122" s="777"/>
      <c r="O122" s="776"/>
      <c r="P122" s="778"/>
      <c r="Q122" s="779"/>
      <c r="R122" s="780"/>
      <c r="S122" s="781"/>
      <c r="T122" s="782"/>
      <c r="U122" s="752"/>
      <c r="V122" s="748"/>
      <c r="W122" s="749"/>
      <c r="X122" s="750"/>
    </row>
    <row r="123" spans="1:24" s="751" customFormat="1" ht="16.5" customHeight="1">
      <c r="A123" s="966"/>
      <c r="B123" s="967"/>
      <c r="C123" s="773" t="s">
        <v>885</v>
      </c>
      <c r="D123" s="773" t="s">
        <v>913</v>
      </c>
      <c r="E123" s="773" t="s">
        <v>981</v>
      </c>
      <c r="F123" s="773"/>
      <c r="G123" s="774"/>
      <c r="H123" s="775">
        <v>0.31</v>
      </c>
      <c r="I123" s="775"/>
      <c r="J123" s="775"/>
      <c r="K123" s="775">
        <f t="shared" si="2"/>
        <v>0.31</v>
      </c>
      <c r="L123" s="776"/>
      <c r="M123" s="777"/>
      <c r="O123" s="776"/>
      <c r="P123" s="778"/>
      <c r="Q123" s="779"/>
      <c r="R123" s="780"/>
      <c r="S123" s="781"/>
      <c r="T123" s="782"/>
      <c r="U123" s="752"/>
      <c r="V123" s="748"/>
      <c r="W123" s="749"/>
      <c r="X123" s="750"/>
    </row>
    <row r="124" spans="1:24" s="751" customFormat="1" ht="16.5" customHeight="1">
      <c r="A124" s="966"/>
      <c r="B124" s="967"/>
      <c r="C124" s="773" t="s">
        <v>885</v>
      </c>
      <c r="D124" s="773" t="s">
        <v>913</v>
      </c>
      <c r="E124" s="773">
        <v>663</v>
      </c>
      <c r="F124" s="773"/>
      <c r="G124" s="774"/>
      <c r="H124" s="775">
        <v>0.09</v>
      </c>
      <c r="I124" s="775"/>
      <c r="J124" s="775"/>
      <c r="K124" s="775">
        <f t="shared" si="2"/>
        <v>0.09</v>
      </c>
      <c r="L124" s="776"/>
      <c r="M124" s="777"/>
      <c r="O124" s="776"/>
      <c r="P124" s="778"/>
      <c r="Q124" s="779"/>
      <c r="R124" s="780"/>
      <c r="S124" s="781"/>
      <c r="T124" s="782"/>
      <c r="U124" s="752"/>
      <c r="V124" s="748"/>
      <c r="W124" s="749"/>
      <c r="X124" s="750"/>
    </row>
    <row r="125" spans="1:24" s="751" customFormat="1" ht="16.5" customHeight="1">
      <c r="A125" s="966"/>
      <c r="B125" s="967"/>
      <c r="C125" s="773" t="s">
        <v>885</v>
      </c>
      <c r="D125" s="773" t="s">
        <v>913</v>
      </c>
      <c r="E125" s="773">
        <v>664</v>
      </c>
      <c r="F125" s="773"/>
      <c r="G125" s="774"/>
      <c r="H125" s="775">
        <v>0.19000000000000003</v>
      </c>
      <c r="I125" s="775"/>
      <c r="J125" s="775"/>
      <c r="K125" s="775">
        <f t="shared" si="2"/>
        <v>0.19000000000000003</v>
      </c>
      <c r="L125" s="776"/>
      <c r="M125" s="777"/>
      <c r="O125" s="776"/>
      <c r="P125" s="778"/>
      <c r="Q125" s="779"/>
      <c r="R125" s="780"/>
      <c r="S125" s="781"/>
      <c r="T125" s="782"/>
      <c r="U125" s="752"/>
      <c r="V125" s="748"/>
      <c r="W125" s="749"/>
      <c r="X125" s="750"/>
    </row>
    <row r="126" spans="1:24" s="751" customFormat="1" ht="16.5" customHeight="1">
      <c r="A126" s="966"/>
      <c r="B126" s="967"/>
      <c r="C126" s="773" t="s">
        <v>885</v>
      </c>
      <c r="D126" s="773" t="s">
        <v>913</v>
      </c>
      <c r="E126" s="773">
        <v>665</v>
      </c>
      <c r="F126" s="773"/>
      <c r="G126" s="774"/>
      <c r="H126" s="775">
        <v>0.10999999999999999</v>
      </c>
      <c r="I126" s="775"/>
      <c r="J126" s="775"/>
      <c r="K126" s="775">
        <f t="shared" si="2"/>
        <v>0.10999999999999999</v>
      </c>
      <c r="L126" s="776"/>
      <c r="M126" s="777"/>
      <c r="O126" s="776"/>
      <c r="P126" s="778"/>
      <c r="Q126" s="779"/>
      <c r="R126" s="780"/>
      <c r="S126" s="781"/>
      <c r="T126" s="782"/>
      <c r="U126" s="752"/>
      <c r="V126" s="748"/>
      <c r="W126" s="749"/>
      <c r="X126" s="750"/>
    </row>
    <row r="127" spans="1:24" s="751" customFormat="1" ht="16.5" customHeight="1">
      <c r="A127" s="966"/>
      <c r="B127" s="967"/>
      <c r="C127" s="773" t="s">
        <v>885</v>
      </c>
      <c r="D127" s="773" t="s">
        <v>913</v>
      </c>
      <c r="E127" s="773" t="s">
        <v>982</v>
      </c>
      <c r="F127" s="773"/>
      <c r="G127" s="774"/>
      <c r="H127" s="775">
        <v>0.18000000000000002</v>
      </c>
      <c r="I127" s="775"/>
      <c r="J127" s="775"/>
      <c r="K127" s="775">
        <f t="shared" si="2"/>
        <v>0.18000000000000002</v>
      </c>
      <c r="L127" s="776"/>
      <c r="M127" s="777"/>
      <c r="O127" s="776"/>
      <c r="P127" s="778"/>
      <c r="Q127" s="779"/>
      <c r="R127" s="780"/>
      <c r="S127" s="781"/>
      <c r="T127" s="782"/>
      <c r="U127" s="752"/>
      <c r="V127" s="748"/>
      <c r="W127" s="749"/>
      <c r="X127" s="750"/>
    </row>
    <row r="128" spans="1:24" s="751" customFormat="1" ht="16.5" customHeight="1">
      <c r="A128" s="966"/>
      <c r="B128" s="967"/>
      <c r="C128" s="773" t="s">
        <v>885</v>
      </c>
      <c r="D128" s="773" t="s">
        <v>913</v>
      </c>
      <c r="E128" s="773" t="s">
        <v>983</v>
      </c>
      <c r="F128" s="773"/>
      <c r="G128" s="774"/>
      <c r="H128" s="775">
        <v>0.16000000000000003</v>
      </c>
      <c r="I128" s="775"/>
      <c r="J128" s="775"/>
      <c r="K128" s="775">
        <f t="shared" si="2"/>
        <v>0.16000000000000003</v>
      </c>
      <c r="L128" s="776"/>
      <c r="M128" s="777"/>
      <c r="O128" s="776"/>
      <c r="P128" s="778"/>
      <c r="Q128" s="779"/>
      <c r="R128" s="780"/>
      <c r="S128" s="781"/>
      <c r="T128" s="782"/>
      <c r="U128" s="752"/>
      <c r="V128" s="748"/>
      <c r="W128" s="749"/>
      <c r="X128" s="750"/>
    </row>
    <row r="129" spans="1:24" s="751" customFormat="1" ht="16.5" customHeight="1">
      <c r="A129" s="966"/>
      <c r="B129" s="967"/>
      <c r="C129" s="773" t="s">
        <v>885</v>
      </c>
      <c r="D129" s="773" t="s">
        <v>913</v>
      </c>
      <c r="E129" s="773" t="s">
        <v>984</v>
      </c>
      <c r="F129" s="773"/>
      <c r="G129" s="774"/>
      <c r="H129" s="775">
        <v>0.03</v>
      </c>
      <c r="I129" s="775"/>
      <c r="J129" s="775"/>
      <c r="K129" s="775">
        <f t="shared" si="2"/>
        <v>0.03</v>
      </c>
      <c r="L129" s="776"/>
      <c r="M129" s="777"/>
      <c r="O129" s="776"/>
      <c r="P129" s="778"/>
      <c r="Q129" s="779"/>
      <c r="R129" s="780"/>
      <c r="S129" s="781"/>
      <c r="T129" s="782"/>
      <c r="U129" s="752"/>
      <c r="V129" s="748"/>
      <c r="W129" s="749"/>
      <c r="X129" s="750"/>
    </row>
    <row r="130" spans="1:24" s="751" customFormat="1" ht="16.5" customHeight="1">
      <c r="A130" s="966"/>
      <c r="B130" s="967"/>
      <c r="C130" s="773" t="s">
        <v>885</v>
      </c>
      <c r="D130" s="773" t="s">
        <v>913</v>
      </c>
      <c r="E130" s="773" t="s">
        <v>985</v>
      </c>
      <c r="F130" s="773"/>
      <c r="G130" s="774"/>
      <c r="H130" s="775">
        <v>0.03</v>
      </c>
      <c r="I130" s="775"/>
      <c r="J130" s="775"/>
      <c r="K130" s="775">
        <f t="shared" si="2"/>
        <v>0.03</v>
      </c>
      <c r="L130" s="776"/>
      <c r="M130" s="777"/>
      <c r="O130" s="776"/>
      <c r="P130" s="778"/>
      <c r="Q130" s="779"/>
      <c r="R130" s="780"/>
      <c r="S130" s="781"/>
      <c r="T130" s="782"/>
      <c r="U130" s="752"/>
      <c r="V130" s="748"/>
      <c r="W130" s="749"/>
      <c r="X130" s="750"/>
    </row>
    <row r="131" spans="1:24" s="751" customFormat="1" ht="16.5" customHeight="1">
      <c r="A131" s="966"/>
      <c r="B131" s="967"/>
      <c r="C131" s="773" t="s">
        <v>885</v>
      </c>
      <c r="D131" s="773" t="s">
        <v>913</v>
      </c>
      <c r="E131" s="773" t="s">
        <v>986</v>
      </c>
      <c r="F131" s="773"/>
      <c r="G131" s="774"/>
      <c r="H131" s="775">
        <v>0.12</v>
      </c>
      <c r="I131" s="775"/>
      <c r="J131" s="775"/>
      <c r="K131" s="775">
        <f t="shared" si="2"/>
        <v>0.12</v>
      </c>
      <c r="L131" s="776"/>
      <c r="M131" s="777"/>
      <c r="O131" s="776"/>
      <c r="P131" s="778"/>
      <c r="Q131" s="779"/>
      <c r="R131" s="780"/>
      <c r="S131" s="781"/>
      <c r="T131" s="782"/>
      <c r="U131" s="752"/>
      <c r="V131" s="748"/>
      <c r="W131" s="749"/>
      <c r="X131" s="750"/>
    </row>
    <row r="132" spans="1:24" s="751" customFormat="1" ht="16.5" customHeight="1">
      <c r="A132" s="966"/>
      <c r="B132" s="967"/>
      <c r="C132" s="773" t="s">
        <v>885</v>
      </c>
      <c r="D132" s="773" t="s">
        <v>913</v>
      </c>
      <c r="E132" s="773" t="s">
        <v>987</v>
      </c>
      <c r="F132" s="773"/>
      <c r="G132" s="774"/>
      <c r="H132" s="775">
        <v>0.09</v>
      </c>
      <c r="I132" s="775"/>
      <c r="J132" s="775"/>
      <c r="K132" s="775">
        <f t="shared" si="2"/>
        <v>0.09</v>
      </c>
      <c r="L132" s="776"/>
      <c r="M132" s="777"/>
      <c r="O132" s="776"/>
      <c r="P132" s="778"/>
      <c r="Q132" s="779"/>
      <c r="R132" s="780"/>
      <c r="S132" s="781"/>
      <c r="T132" s="782"/>
      <c r="U132" s="752"/>
      <c r="V132" s="748"/>
      <c r="W132" s="749"/>
      <c r="X132" s="750"/>
    </row>
    <row r="133" spans="1:24" s="751" customFormat="1" ht="16.5" customHeight="1">
      <c r="A133" s="966"/>
      <c r="B133" s="967"/>
      <c r="C133" s="773" t="s">
        <v>885</v>
      </c>
      <c r="D133" s="773" t="s">
        <v>913</v>
      </c>
      <c r="E133" s="773" t="s">
        <v>988</v>
      </c>
      <c r="F133" s="773"/>
      <c r="G133" s="774"/>
      <c r="H133" s="775">
        <v>0.09</v>
      </c>
      <c r="I133" s="775"/>
      <c r="J133" s="775"/>
      <c r="K133" s="775">
        <f t="shared" si="2"/>
        <v>0.09</v>
      </c>
      <c r="L133" s="776"/>
      <c r="M133" s="777"/>
      <c r="O133" s="776"/>
      <c r="P133" s="778"/>
      <c r="Q133" s="779"/>
      <c r="R133" s="780"/>
      <c r="S133" s="781"/>
      <c r="T133" s="782"/>
      <c r="U133" s="752"/>
      <c r="V133" s="748"/>
      <c r="W133" s="749"/>
      <c r="X133" s="750"/>
    </row>
    <row r="134" spans="1:24" s="751" customFormat="1" ht="16.5" customHeight="1">
      <c r="A134" s="966"/>
      <c r="B134" s="967"/>
      <c r="C134" s="773" t="s">
        <v>885</v>
      </c>
      <c r="D134" s="773" t="s">
        <v>913</v>
      </c>
      <c r="E134" s="773" t="s">
        <v>989</v>
      </c>
      <c r="F134" s="773"/>
      <c r="G134" s="774"/>
      <c r="H134" s="775">
        <v>0.13</v>
      </c>
      <c r="I134" s="775"/>
      <c r="J134" s="775"/>
      <c r="K134" s="775">
        <f t="shared" si="2"/>
        <v>0.13</v>
      </c>
      <c r="L134" s="776"/>
      <c r="M134" s="777"/>
      <c r="O134" s="776"/>
      <c r="P134" s="778"/>
      <c r="Q134" s="779"/>
      <c r="R134" s="780"/>
      <c r="S134" s="781"/>
      <c r="T134" s="782"/>
      <c r="U134" s="752"/>
      <c r="V134" s="748"/>
      <c r="W134" s="749"/>
      <c r="X134" s="750"/>
    </row>
    <row r="135" spans="1:24" s="751" customFormat="1" ht="16.5" customHeight="1">
      <c r="A135" s="966"/>
      <c r="B135" s="967"/>
      <c r="C135" s="773" t="s">
        <v>885</v>
      </c>
      <c r="D135" s="773" t="s">
        <v>913</v>
      </c>
      <c r="E135" s="773" t="s">
        <v>990</v>
      </c>
      <c r="F135" s="773"/>
      <c r="G135" s="774"/>
      <c r="H135" s="775">
        <v>7.0000000000000007E-2</v>
      </c>
      <c r="I135" s="775"/>
      <c r="J135" s="775"/>
      <c r="K135" s="775">
        <f t="shared" si="2"/>
        <v>7.0000000000000007E-2</v>
      </c>
      <c r="L135" s="776"/>
      <c r="M135" s="777"/>
      <c r="O135" s="776"/>
      <c r="P135" s="778"/>
      <c r="Q135" s="779"/>
      <c r="R135" s="780"/>
      <c r="S135" s="781"/>
      <c r="T135" s="782"/>
      <c r="U135" s="752"/>
      <c r="V135" s="748"/>
      <c r="W135" s="749"/>
      <c r="X135" s="750"/>
    </row>
    <row r="136" spans="1:24" s="751" customFormat="1" ht="16.5" customHeight="1">
      <c r="A136" s="966"/>
      <c r="B136" s="967"/>
      <c r="C136" s="773" t="s">
        <v>885</v>
      </c>
      <c r="D136" s="773" t="s">
        <v>913</v>
      </c>
      <c r="E136" s="773" t="s">
        <v>991</v>
      </c>
      <c r="F136" s="773"/>
      <c r="G136" s="774"/>
      <c r="H136" s="775">
        <v>0.12</v>
      </c>
      <c r="I136" s="775"/>
      <c r="J136" s="775"/>
      <c r="K136" s="775">
        <f t="shared" si="2"/>
        <v>0.12</v>
      </c>
      <c r="L136" s="776"/>
      <c r="M136" s="777"/>
      <c r="O136" s="776"/>
      <c r="P136" s="778"/>
      <c r="Q136" s="779"/>
      <c r="R136" s="780"/>
      <c r="S136" s="781"/>
      <c r="T136" s="782"/>
      <c r="U136" s="752"/>
      <c r="V136" s="748"/>
      <c r="W136" s="749"/>
      <c r="X136" s="750"/>
    </row>
    <row r="137" spans="1:24" s="751" customFormat="1" ht="16.5" customHeight="1">
      <c r="A137" s="966"/>
      <c r="B137" s="967"/>
      <c r="C137" s="773" t="s">
        <v>885</v>
      </c>
      <c r="D137" s="773" t="s">
        <v>913</v>
      </c>
      <c r="E137" s="773">
        <v>667</v>
      </c>
      <c r="F137" s="773"/>
      <c r="G137" s="774"/>
      <c r="H137" s="775">
        <v>0.35000000000000003</v>
      </c>
      <c r="I137" s="775"/>
      <c r="J137" s="775"/>
      <c r="K137" s="775">
        <f t="shared" si="2"/>
        <v>0.35000000000000003</v>
      </c>
      <c r="L137" s="776"/>
      <c r="M137" s="777"/>
      <c r="O137" s="776"/>
      <c r="P137" s="778"/>
      <c r="Q137" s="779"/>
      <c r="R137" s="780"/>
      <c r="S137" s="781"/>
      <c r="T137" s="782"/>
      <c r="U137" s="752"/>
      <c r="V137" s="748"/>
      <c r="W137" s="749"/>
      <c r="X137" s="750"/>
    </row>
    <row r="138" spans="1:24" s="751" customFormat="1" ht="16.5" customHeight="1">
      <c r="A138" s="966"/>
      <c r="B138" s="967"/>
      <c r="C138" s="773" t="s">
        <v>885</v>
      </c>
      <c r="D138" s="773" t="s">
        <v>913</v>
      </c>
      <c r="E138" s="773" t="s">
        <v>992</v>
      </c>
      <c r="F138" s="773"/>
      <c r="G138" s="774"/>
      <c r="H138" s="775">
        <v>0.17</v>
      </c>
      <c r="I138" s="775"/>
      <c r="J138" s="775"/>
      <c r="K138" s="775">
        <f t="shared" si="2"/>
        <v>0.17</v>
      </c>
      <c r="L138" s="776"/>
      <c r="M138" s="777"/>
      <c r="O138" s="776"/>
      <c r="P138" s="778"/>
      <c r="Q138" s="779"/>
      <c r="R138" s="780"/>
      <c r="S138" s="781"/>
      <c r="T138" s="782"/>
      <c r="U138" s="748"/>
      <c r="V138" s="748"/>
      <c r="W138" s="749"/>
      <c r="X138" s="750"/>
    </row>
    <row r="139" spans="1:24" s="751" customFormat="1" ht="16.5" customHeight="1">
      <c r="A139" s="966"/>
      <c r="B139" s="967"/>
      <c r="C139" s="773" t="s">
        <v>885</v>
      </c>
      <c r="D139" s="773" t="s">
        <v>913</v>
      </c>
      <c r="E139" s="773" t="s">
        <v>993</v>
      </c>
      <c r="F139" s="773"/>
      <c r="G139" s="774"/>
      <c r="H139" s="775">
        <v>7.0000000000000007E-2</v>
      </c>
      <c r="I139" s="775"/>
      <c r="J139" s="775"/>
      <c r="K139" s="775">
        <f t="shared" si="2"/>
        <v>7.0000000000000007E-2</v>
      </c>
      <c r="L139" s="776"/>
      <c r="M139" s="777"/>
      <c r="O139" s="776"/>
      <c r="P139" s="778"/>
      <c r="Q139" s="779"/>
      <c r="R139" s="780"/>
      <c r="S139" s="781"/>
      <c r="T139" s="782"/>
      <c r="U139" s="752"/>
      <c r="V139" s="748"/>
      <c r="W139" s="749"/>
      <c r="X139" s="750"/>
    </row>
    <row r="140" spans="1:24" s="751" customFormat="1" ht="16.5" customHeight="1">
      <c r="A140" s="966"/>
      <c r="B140" s="967"/>
      <c r="C140" s="773" t="s">
        <v>885</v>
      </c>
      <c r="D140" s="773" t="s">
        <v>913</v>
      </c>
      <c r="E140" s="773">
        <v>666</v>
      </c>
      <c r="F140" s="773"/>
      <c r="G140" s="774"/>
      <c r="H140" s="775">
        <v>0.17</v>
      </c>
      <c r="I140" s="775"/>
      <c r="J140" s="775"/>
      <c r="K140" s="775">
        <f t="shared" si="2"/>
        <v>0.17</v>
      </c>
      <c r="L140" s="776"/>
      <c r="M140" s="777"/>
      <c r="O140" s="776"/>
      <c r="P140" s="778"/>
      <c r="Q140" s="779"/>
      <c r="R140" s="780"/>
      <c r="S140" s="781"/>
      <c r="T140" s="782"/>
      <c r="U140" s="752"/>
      <c r="V140" s="748"/>
      <c r="W140" s="749"/>
      <c r="X140" s="750"/>
    </row>
    <row r="141" spans="1:24" s="751" customFormat="1" ht="16.5" customHeight="1">
      <c r="A141" s="966"/>
      <c r="B141" s="967"/>
      <c r="C141" s="773" t="s">
        <v>885</v>
      </c>
      <c r="D141" s="773" t="s">
        <v>913</v>
      </c>
      <c r="E141" s="773" t="s">
        <v>994</v>
      </c>
      <c r="F141" s="773"/>
      <c r="G141" s="774"/>
      <c r="H141" s="775">
        <v>0.13</v>
      </c>
      <c r="I141" s="775"/>
      <c r="J141" s="775"/>
      <c r="K141" s="775">
        <f t="shared" si="2"/>
        <v>0.13</v>
      </c>
      <c r="L141" s="776"/>
      <c r="M141" s="777"/>
      <c r="O141" s="776"/>
      <c r="P141" s="778"/>
      <c r="Q141" s="779"/>
      <c r="R141" s="780"/>
      <c r="S141" s="781"/>
      <c r="T141" s="782"/>
      <c r="U141" s="752"/>
      <c r="V141" s="748"/>
      <c r="W141" s="749"/>
      <c r="X141" s="750"/>
    </row>
    <row r="142" spans="1:24" s="751" customFormat="1" ht="16.5" customHeight="1">
      <c r="A142" s="966"/>
      <c r="B142" s="967"/>
      <c r="C142" s="773" t="s">
        <v>885</v>
      </c>
      <c r="D142" s="773" t="s">
        <v>913</v>
      </c>
      <c r="E142" s="773" t="s">
        <v>995</v>
      </c>
      <c r="F142" s="773"/>
      <c r="G142" s="774"/>
      <c r="H142" s="775">
        <v>0.14000000000000001</v>
      </c>
      <c r="I142" s="775"/>
      <c r="J142" s="775"/>
      <c r="K142" s="775">
        <f t="shared" si="2"/>
        <v>0.14000000000000001</v>
      </c>
      <c r="L142" s="776"/>
      <c r="M142" s="777"/>
      <c r="O142" s="776"/>
      <c r="P142" s="778"/>
      <c r="Q142" s="779"/>
      <c r="R142" s="780"/>
      <c r="S142" s="781"/>
      <c r="T142" s="782"/>
      <c r="U142" s="752"/>
      <c r="V142" s="748"/>
      <c r="W142" s="749"/>
      <c r="X142" s="750"/>
    </row>
    <row r="143" spans="1:24" s="751" customFormat="1" ht="16.5" customHeight="1">
      <c r="A143" s="966"/>
      <c r="B143" s="967"/>
      <c r="C143" s="773" t="s">
        <v>885</v>
      </c>
      <c r="D143" s="773" t="s">
        <v>913</v>
      </c>
      <c r="E143" s="773" t="s">
        <v>996</v>
      </c>
      <c r="F143" s="773"/>
      <c r="G143" s="774"/>
      <c r="H143" s="775">
        <v>7.0000000000000007E-2</v>
      </c>
      <c r="I143" s="775"/>
      <c r="J143" s="775"/>
      <c r="K143" s="775">
        <f t="shared" si="2"/>
        <v>7.0000000000000007E-2</v>
      </c>
      <c r="L143" s="776"/>
      <c r="M143" s="777"/>
      <c r="O143" s="776"/>
      <c r="P143" s="778"/>
      <c r="Q143" s="779"/>
      <c r="R143" s="780"/>
      <c r="S143" s="781"/>
      <c r="T143" s="782"/>
      <c r="U143" s="752"/>
      <c r="V143" s="748"/>
      <c r="W143" s="749"/>
      <c r="X143" s="750"/>
    </row>
    <row r="144" spans="1:24" s="751" customFormat="1" ht="16.5" customHeight="1">
      <c r="A144" s="966"/>
      <c r="B144" s="967"/>
      <c r="C144" s="773" t="s">
        <v>885</v>
      </c>
      <c r="D144" s="773" t="s">
        <v>913</v>
      </c>
      <c r="E144" s="773" t="s">
        <v>997</v>
      </c>
      <c r="F144" s="773"/>
      <c r="G144" s="774"/>
      <c r="H144" s="775">
        <v>0.10999999999999999</v>
      </c>
      <c r="I144" s="775"/>
      <c r="J144" s="775"/>
      <c r="K144" s="775">
        <f t="shared" si="2"/>
        <v>0.10999999999999999</v>
      </c>
      <c r="L144" s="776"/>
      <c r="M144" s="777"/>
      <c r="O144" s="776"/>
      <c r="P144" s="778"/>
      <c r="Q144" s="779"/>
      <c r="R144" s="780"/>
      <c r="S144" s="781"/>
      <c r="T144" s="782"/>
      <c r="U144" s="752"/>
      <c r="V144" s="748"/>
      <c r="W144" s="749"/>
      <c r="X144" s="750"/>
    </row>
    <row r="145" spans="1:24" s="751" customFormat="1" ht="16.5" customHeight="1">
      <c r="A145" s="966"/>
      <c r="B145" s="967"/>
      <c r="C145" s="773" t="s">
        <v>885</v>
      </c>
      <c r="D145" s="773" t="s">
        <v>913</v>
      </c>
      <c r="E145" s="773" t="s">
        <v>998</v>
      </c>
      <c r="F145" s="773"/>
      <c r="G145" s="774"/>
      <c r="H145" s="775">
        <v>7.9999999999999988E-2</v>
      </c>
      <c r="I145" s="775"/>
      <c r="J145" s="775"/>
      <c r="K145" s="775">
        <f t="shared" si="2"/>
        <v>7.9999999999999988E-2</v>
      </c>
      <c r="L145" s="776"/>
      <c r="M145" s="777"/>
      <c r="O145" s="776"/>
      <c r="P145" s="778"/>
      <c r="Q145" s="779"/>
      <c r="R145" s="780"/>
      <c r="S145" s="781"/>
      <c r="T145" s="782"/>
      <c r="U145" s="752"/>
      <c r="V145" s="748"/>
      <c r="W145" s="749"/>
      <c r="X145" s="750"/>
    </row>
    <row r="146" spans="1:24" s="751" customFormat="1" ht="16.5" customHeight="1">
      <c r="A146" s="966"/>
      <c r="B146" s="967"/>
      <c r="C146" s="773" t="s">
        <v>885</v>
      </c>
      <c r="D146" s="773" t="s">
        <v>913</v>
      </c>
      <c r="E146" s="773" t="s">
        <v>999</v>
      </c>
      <c r="F146" s="773"/>
      <c r="G146" s="774"/>
      <c r="H146" s="775">
        <v>0.19000000000000003</v>
      </c>
      <c r="I146" s="775"/>
      <c r="J146" s="775"/>
      <c r="K146" s="775">
        <f t="shared" si="2"/>
        <v>0.19000000000000003</v>
      </c>
      <c r="L146" s="776"/>
      <c r="M146" s="777"/>
      <c r="O146" s="776"/>
      <c r="P146" s="778"/>
      <c r="Q146" s="779"/>
      <c r="R146" s="780"/>
      <c r="S146" s="781"/>
      <c r="T146" s="782"/>
      <c r="U146" s="752"/>
      <c r="V146" s="748"/>
      <c r="W146" s="749"/>
      <c r="X146" s="750"/>
    </row>
    <row r="147" spans="1:24" s="751" customFormat="1" ht="16.5" customHeight="1">
      <c r="A147" s="966" t="s">
        <v>882</v>
      </c>
      <c r="B147" s="967"/>
      <c r="C147" s="773" t="s">
        <v>885</v>
      </c>
      <c r="D147" s="773" t="s">
        <v>913</v>
      </c>
      <c r="E147" s="773" t="s">
        <v>1000</v>
      </c>
      <c r="F147" s="773"/>
      <c r="G147" s="774"/>
      <c r="H147" s="775">
        <v>0.05</v>
      </c>
      <c r="I147" s="775"/>
      <c r="J147" s="775"/>
      <c r="K147" s="775">
        <f t="shared" si="2"/>
        <v>0.05</v>
      </c>
      <c r="L147" s="776"/>
      <c r="M147" s="777"/>
      <c r="O147" s="776"/>
      <c r="P147" s="778"/>
      <c r="Q147" s="779"/>
      <c r="R147" s="780"/>
      <c r="S147" s="781"/>
      <c r="T147" s="782"/>
      <c r="U147" s="752"/>
      <c r="V147" s="748"/>
      <c r="W147" s="749"/>
      <c r="X147" s="750"/>
    </row>
    <row r="148" spans="1:24" s="751" customFormat="1" ht="16.5" customHeight="1">
      <c r="A148" s="966"/>
      <c r="B148" s="967"/>
      <c r="C148" s="773" t="s">
        <v>885</v>
      </c>
      <c r="D148" s="773" t="s">
        <v>913</v>
      </c>
      <c r="E148" s="773" t="s">
        <v>1001</v>
      </c>
      <c r="F148" s="773"/>
      <c r="G148" s="774"/>
      <c r="H148" s="775">
        <v>0.04</v>
      </c>
      <c r="I148" s="775"/>
      <c r="J148" s="775"/>
      <c r="K148" s="775">
        <f t="shared" si="2"/>
        <v>0.04</v>
      </c>
      <c r="L148" s="776"/>
      <c r="M148" s="777"/>
      <c r="O148" s="776"/>
      <c r="P148" s="778"/>
      <c r="Q148" s="779"/>
      <c r="R148" s="780"/>
      <c r="S148" s="781"/>
      <c r="T148" s="782"/>
      <c r="U148" s="752"/>
      <c r="V148" s="748"/>
      <c r="W148" s="749"/>
      <c r="X148" s="750"/>
    </row>
    <row r="149" spans="1:24" s="751" customFormat="1" ht="16.5" customHeight="1">
      <c r="A149" s="966"/>
      <c r="B149" s="967"/>
      <c r="C149" s="773" t="s">
        <v>885</v>
      </c>
      <c r="D149" s="773" t="s">
        <v>913</v>
      </c>
      <c r="E149" s="773" t="s">
        <v>1002</v>
      </c>
      <c r="F149" s="773"/>
      <c r="G149" s="774"/>
      <c r="H149" s="775">
        <v>0.04</v>
      </c>
      <c r="I149" s="775"/>
      <c r="J149" s="775"/>
      <c r="K149" s="775">
        <f t="shared" si="2"/>
        <v>0.04</v>
      </c>
      <c r="L149" s="776"/>
      <c r="M149" s="777"/>
      <c r="O149" s="776"/>
      <c r="P149" s="778"/>
      <c r="Q149" s="779"/>
      <c r="R149" s="780"/>
      <c r="S149" s="781"/>
      <c r="T149" s="782"/>
      <c r="U149" s="752"/>
      <c r="V149" s="748"/>
      <c r="W149" s="749"/>
      <c r="X149" s="750"/>
    </row>
    <row r="150" spans="1:24" s="751" customFormat="1" ht="16.5" customHeight="1">
      <c r="A150" s="966"/>
      <c r="B150" s="967"/>
      <c r="C150" s="773" t="s">
        <v>885</v>
      </c>
      <c r="D150" s="773" t="s">
        <v>913</v>
      </c>
      <c r="E150" s="773" t="s">
        <v>1003</v>
      </c>
      <c r="F150" s="773"/>
      <c r="G150" s="774"/>
      <c r="H150" s="775">
        <v>0.17</v>
      </c>
      <c r="I150" s="775"/>
      <c r="J150" s="775"/>
      <c r="K150" s="775">
        <f t="shared" si="2"/>
        <v>0.17</v>
      </c>
      <c r="L150" s="776"/>
      <c r="M150" s="777"/>
      <c r="O150" s="776"/>
      <c r="P150" s="778"/>
      <c r="Q150" s="779"/>
      <c r="R150" s="780"/>
      <c r="S150" s="781"/>
      <c r="T150" s="782"/>
      <c r="U150" s="752"/>
      <c r="V150" s="748"/>
      <c r="W150" s="749"/>
      <c r="X150" s="750"/>
    </row>
    <row r="151" spans="1:24" s="751" customFormat="1" ht="16.5" customHeight="1">
      <c r="A151" s="966"/>
      <c r="B151" s="967"/>
      <c r="C151" s="773" t="s">
        <v>885</v>
      </c>
      <c r="D151" s="773" t="s">
        <v>913</v>
      </c>
      <c r="E151" s="773" t="s">
        <v>1004</v>
      </c>
      <c r="F151" s="773"/>
      <c r="G151" s="774"/>
      <c r="H151" s="775">
        <v>0.22000000000000003</v>
      </c>
      <c r="I151" s="775"/>
      <c r="J151" s="775"/>
      <c r="K151" s="775">
        <f t="shared" si="2"/>
        <v>0.22000000000000003</v>
      </c>
      <c r="L151" s="776"/>
      <c r="M151" s="777"/>
      <c r="O151" s="776"/>
      <c r="P151" s="778"/>
      <c r="Q151" s="779"/>
      <c r="R151" s="780"/>
      <c r="S151" s="781"/>
      <c r="T151" s="782"/>
      <c r="U151" s="752"/>
      <c r="V151" s="748"/>
      <c r="W151" s="749"/>
      <c r="X151" s="750"/>
    </row>
    <row r="152" spans="1:24" s="751" customFormat="1" ht="16.5" customHeight="1">
      <c r="A152" s="966"/>
      <c r="B152" s="967"/>
      <c r="C152" s="773" t="s">
        <v>885</v>
      </c>
      <c r="D152" s="773" t="s">
        <v>913</v>
      </c>
      <c r="E152" s="773" t="s">
        <v>1005</v>
      </c>
      <c r="F152" s="773"/>
      <c r="G152" s="774"/>
      <c r="H152" s="775">
        <v>0.04</v>
      </c>
      <c r="I152" s="775"/>
      <c r="J152" s="775"/>
      <c r="K152" s="775">
        <f t="shared" si="2"/>
        <v>0.04</v>
      </c>
      <c r="L152" s="776"/>
      <c r="M152" s="777"/>
      <c r="O152" s="776"/>
      <c r="P152" s="778"/>
      <c r="Q152" s="779"/>
      <c r="R152" s="780"/>
      <c r="S152" s="781"/>
      <c r="T152" s="782"/>
      <c r="U152" s="752"/>
      <c r="V152" s="748"/>
      <c r="W152" s="749"/>
      <c r="X152" s="750"/>
    </row>
    <row r="153" spans="1:24" s="751" customFormat="1" ht="16.5" customHeight="1">
      <c r="A153" s="966"/>
      <c r="B153" s="967"/>
      <c r="C153" s="773" t="s">
        <v>885</v>
      </c>
      <c r="D153" s="773" t="s">
        <v>913</v>
      </c>
      <c r="E153" s="773" t="s">
        <v>1006</v>
      </c>
      <c r="F153" s="773"/>
      <c r="G153" s="774"/>
      <c r="H153" s="775">
        <v>0.03</v>
      </c>
      <c r="I153" s="775"/>
      <c r="J153" s="775"/>
      <c r="K153" s="775">
        <f t="shared" si="2"/>
        <v>0.03</v>
      </c>
      <c r="L153" s="776"/>
      <c r="M153" s="777"/>
      <c r="O153" s="776"/>
      <c r="P153" s="778"/>
      <c r="Q153" s="779"/>
      <c r="R153" s="780"/>
      <c r="S153" s="781"/>
      <c r="T153" s="782"/>
      <c r="U153" s="752"/>
      <c r="V153" s="748"/>
      <c r="W153" s="749"/>
      <c r="X153" s="750"/>
    </row>
    <row r="154" spans="1:24" s="751" customFormat="1" ht="16.5" customHeight="1">
      <c r="A154" s="966"/>
      <c r="B154" s="967"/>
      <c r="C154" s="773" t="s">
        <v>885</v>
      </c>
      <c r="D154" s="773" t="s">
        <v>913</v>
      </c>
      <c r="E154" s="773" t="s">
        <v>1007</v>
      </c>
      <c r="F154" s="773"/>
      <c r="G154" s="774"/>
      <c r="H154" s="775">
        <v>0.19000000000000003</v>
      </c>
      <c r="I154" s="775"/>
      <c r="J154" s="775"/>
      <c r="K154" s="775">
        <f t="shared" si="2"/>
        <v>0.19000000000000003</v>
      </c>
      <c r="L154" s="776"/>
      <c r="M154" s="777"/>
      <c r="O154" s="776"/>
      <c r="P154" s="778"/>
      <c r="Q154" s="779"/>
      <c r="R154" s="780"/>
      <c r="S154" s="781"/>
      <c r="T154" s="782"/>
      <c r="U154" s="752"/>
      <c r="V154" s="748"/>
      <c r="W154" s="749"/>
      <c r="X154" s="750"/>
    </row>
    <row r="155" spans="1:24" s="751" customFormat="1" ht="16.5" customHeight="1">
      <c r="A155" s="966"/>
      <c r="B155" s="967"/>
      <c r="C155" s="773" t="s">
        <v>885</v>
      </c>
      <c r="D155" s="773" t="s">
        <v>913</v>
      </c>
      <c r="E155" s="773" t="s">
        <v>1008</v>
      </c>
      <c r="F155" s="773"/>
      <c r="G155" s="774"/>
      <c r="H155" s="775">
        <v>0.05</v>
      </c>
      <c r="I155" s="775"/>
      <c r="J155" s="775"/>
      <c r="K155" s="775">
        <f t="shared" si="2"/>
        <v>0.05</v>
      </c>
      <c r="L155" s="776"/>
      <c r="M155" s="777"/>
      <c r="O155" s="776"/>
      <c r="P155" s="778"/>
      <c r="Q155" s="779"/>
      <c r="R155" s="780"/>
      <c r="S155" s="781"/>
      <c r="T155" s="782"/>
      <c r="U155" s="752"/>
      <c r="V155" s="748"/>
      <c r="W155" s="749"/>
      <c r="X155" s="750"/>
    </row>
    <row r="156" spans="1:24" s="751" customFormat="1" ht="16.5" customHeight="1">
      <c r="A156" s="966"/>
      <c r="B156" s="967"/>
      <c r="C156" s="773" t="s">
        <v>885</v>
      </c>
      <c r="D156" s="773" t="s">
        <v>913</v>
      </c>
      <c r="E156" s="773" t="s">
        <v>1009</v>
      </c>
      <c r="F156" s="773"/>
      <c r="G156" s="774"/>
      <c r="H156" s="775">
        <v>0.03</v>
      </c>
      <c r="I156" s="775"/>
      <c r="J156" s="775"/>
      <c r="K156" s="775">
        <f t="shared" si="2"/>
        <v>0.03</v>
      </c>
      <c r="L156" s="776"/>
      <c r="M156" s="777"/>
      <c r="O156" s="776"/>
      <c r="P156" s="778"/>
      <c r="Q156" s="779"/>
      <c r="R156" s="780"/>
      <c r="S156" s="781"/>
      <c r="T156" s="782"/>
      <c r="U156" s="752"/>
      <c r="V156" s="748"/>
      <c r="W156" s="749"/>
      <c r="X156" s="750"/>
    </row>
    <row r="157" spans="1:24" s="751" customFormat="1" ht="16.5" customHeight="1">
      <c r="A157" s="966"/>
      <c r="B157" s="967"/>
      <c r="C157" s="773" t="s">
        <v>885</v>
      </c>
      <c r="D157" s="773" t="s">
        <v>913</v>
      </c>
      <c r="E157" s="773" t="s">
        <v>1010</v>
      </c>
      <c r="F157" s="773"/>
      <c r="G157" s="774"/>
      <c r="H157" s="775">
        <v>0.03</v>
      </c>
      <c r="I157" s="775"/>
      <c r="J157" s="775"/>
      <c r="K157" s="775">
        <f t="shared" si="2"/>
        <v>0.03</v>
      </c>
      <c r="L157" s="776"/>
      <c r="M157" s="777"/>
      <c r="O157" s="776"/>
      <c r="P157" s="778"/>
      <c r="Q157" s="779"/>
      <c r="R157" s="780"/>
      <c r="S157" s="781"/>
      <c r="T157" s="782"/>
      <c r="U157" s="752"/>
      <c r="V157" s="748"/>
      <c r="W157" s="749"/>
      <c r="X157" s="750"/>
    </row>
    <row r="158" spans="1:24" s="751" customFormat="1" ht="16.5" customHeight="1">
      <c r="A158" s="966"/>
      <c r="B158" s="967"/>
      <c r="C158" s="773" t="s">
        <v>885</v>
      </c>
      <c r="D158" s="773" t="s">
        <v>913</v>
      </c>
      <c r="E158" s="773" t="s">
        <v>1011</v>
      </c>
      <c r="F158" s="773"/>
      <c r="G158" s="774"/>
      <c r="H158" s="775">
        <v>0.05</v>
      </c>
      <c r="I158" s="775"/>
      <c r="J158" s="775"/>
      <c r="K158" s="775">
        <f t="shared" si="2"/>
        <v>0.05</v>
      </c>
      <c r="L158" s="776"/>
      <c r="M158" s="777"/>
      <c r="O158" s="776"/>
      <c r="P158" s="778"/>
      <c r="Q158" s="779"/>
      <c r="R158" s="780"/>
      <c r="S158" s="781"/>
      <c r="T158" s="782"/>
      <c r="U158" s="752"/>
      <c r="V158" s="748"/>
      <c r="W158" s="749"/>
      <c r="X158" s="750"/>
    </row>
    <row r="159" spans="1:24" s="751" customFormat="1" ht="16.5" customHeight="1">
      <c r="A159" s="966"/>
      <c r="B159" s="967"/>
      <c r="C159" s="773" t="s">
        <v>885</v>
      </c>
      <c r="D159" s="773" t="s">
        <v>913</v>
      </c>
      <c r="E159" s="773" t="s">
        <v>1012</v>
      </c>
      <c r="F159" s="773"/>
      <c r="G159" s="774"/>
      <c r="H159" s="775">
        <v>7.0000000000000007E-2</v>
      </c>
      <c r="I159" s="775"/>
      <c r="J159" s="775"/>
      <c r="K159" s="775">
        <f t="shared" si="2"/>
        <v>7.0000000000000007E-2</v>
      </c>
      <c r="L159" s="776"/>
      <c r="M159" s="777"/>
      <c r="O159" s="776"/>
      <c r="P159" s="778"/>
      <c r="Q159" s="779"/>
      <c r="R159" s="780"/>
      <c r="S159" s="781"/>
      <c r="T159" s="782"/>
      <c r="U159" s="752"/>
      <c r="V159" s="748"/>
      <c r="W159" s="749"/>
      <c r="X159" s="750"/>
    </row>
    <row r="160" spans="1:24" s="751" customFormat="1" ht="16.5" customHeight="1">
      <c r="A160" s="966"/>
      <c r="B160" s="967"/>
      <c r="C160" s="773" t="s">
        <v>885</v>
      </c>
      <c r="D160" s="773" t="s">
        <v>913</v>
      </c>
      <c r="E160" s="773" t="s">
        <v>1013</v>
      </c>
      <c r="F160" s="773"/>
      <c r="G160" s="774"/>
      <c r="H160" s="775">
        <v>0.31</v>
      </c>
      <c r="I160" s="775"/>
      <c r="J160" s="775"/>
      <c r="K160" s="775">
        <f t="shared" si="2"/>
        <v>0.31</v>
      </c>
      <c r="L160" s="776"/>
      <c r="M160" s="777"/>
      <c r="O160" s="776"/>
      <c r="P160" s="778"/>
      <c r="Q160" s="779"/>
      <c r="R160" s="780"/>
      <c r="S160" s="781"/>
      <c r="T160" s="782"/>
      <c r="U160" s="752"/>
      <c r="V160" s="748"/>
      <c r="W160" s="749"/>
      <c r="X160" s="750"/>
    </row>
    <row r="161" spans="1:24" s="751" customFormat="1" ht="16.5" customHeight="1">
      <c r="A161" s="966"/>
      <c r="B161" s="967"/>
      <c r="C161" s="773" t="s">
        <v>885</v>
      </c>
      <c r="D161" s="773" t="s">
        <v>913</v>
      </c>
      <c r="E161" s="773" t="s">
        <v>1014</v>
      </c>
      <c r="F161" s="773"/>
      <c r="G161" s="774"/>
      <c r="H161" s="775">
        <v>0.32</v>
      </c>
      <c r="I161" s="775"/>
      <c r="J161" s="775"/>
      <c r="K161" s="775">
        <f t="shared" si="2"/>
        <v>0.32</v>
      </c>
      <c r="L161" s="776"/>
      <c r="M161" s="777"/>
      <c r="O161" s="776"/>
      <c r="P161" s="778"/>
      <c r="Q161" s="779"/>
      <c r="R161" s="780"/>
      <c r="S161" s="781"/>
      <c r="T161" s="782"/>
      <c r="U161" s="752"/>
      <c r="V161" s="748"/>
      <c r="W161" s="749"/>
      <c r="X161" s="750"/>
    </row>
    <row r="162" spans="1:24" s="751" customFormat="1" ht="16.5" customHeight="1">
      <c r="A162" s="966"/>
      <c r="B162" s="967"/>
      <c r="C162" s="773" t="s">
        <v>885</v>
      </c>
      <c r="D162" s="773" t="s">
        <v>913</v>
      </c>
      <c r="E162" s="773" t="s">
        <v>1015</v>
      </c>
      <c r="F162" s="773"/>
      <c r="G162" s="774"/>
      <c r="H162" s="775">
        <v>6.0000000000000005E-2</v>
      </c>
      <c r="I162" s="775"/>
      <c r="J162" s="775"/>
      <c r="K162" s="775">
        <f t="shared" si="2"/>
        <v>6.0000000000000005E-2</v>
      </c>
      <c r="L162" s="776"/>
      <c r="M162" s="777"/>
      <c r="O162" s="776"/>
      <c r="P162" s="778"/>
      <c r="Q162" s="779"/>
      <c r="R162" s="780"/>
      <c r="S162" s="781"/>
      <c r="T162" s="782"/>
      <c r="U162" s="752"/>
      <c r="V162" s="748"/>
      <c r="W162" s="749"/>
      <c r="X162" s="750"/>
    </row>
    <row r="163" spans="1:24" s="751" customFormat="1" ht="16.5" customHeight="1">
      <c r="A163" s="966"/>
      <c r="B163" s="967"/>
      <c r="C163" s="773" t="s">
        <v>885</v>
      </c>
      <c r="D163" s="773" t="s">
        <v>913</v>
      </c>
      <c r="E163" s="773" t="s">
        <v>1016</v>
      </c>
      <c r="F163" s="773"/>
      <c r="G163" s="774"/>
      <c r="H163" s="775">
        <v>9.9999999999999992E-2</v>
      </c>
      <c r="I163" s="775"/>
      <c r="J163" s="775"/>
      <c r="K163" s="775">
        <f t="shared" si="2"/>
        <v>9.9999999999999992E-2</v>
      </c>
      <c r="L163" s="776"/>
      <c r="M163" s="777"/>
      <c r="O163" s="776"/>
      <c r="P163" s="778"/>
      <c r="Q163" s="779"/>
      <c r="R163" s="780"/>
      <c r="S163" s="781"/>
      <c r="T163" s="782"/>
      <c r="U163" s="752"/>
      <c r="V163" s="748"/>
      <c r="W163" s="749"/>
      <c r="X163" s="750"/>
    </row>
    <row r="164" spans="1:24" s="751" customFormat="1" ht="16.5" customHeight="1">
      <c r="A164" s="966"/>
      <c r="B164" s="967"/>
      <c r="C164" s="773" t="s">
        <v>885</v>
      </c>
      <c r="D164" s="773" t="s">
        <v>913</v>
      </c>
      <c r="E164" s="773" t="s">
        <v>1017</v>
      </c>
      <c r="F164" s="773"/>
      <c r="G164" s="774"/>
      <c r="H164" s="775">
        <v>0.12</v>
      </c>
      <c r="I164" s="775"/>
      <c r="J164" s="775"/>
      <c r="K164" s="775">
        <f t="shared" si="2"/>
        <v>0.12</v>
      </c>
      <c r="L164" s="776"/>
      <c r="M164" s="777"/>
      <c r="O164" s="776"/>
      <c r="P164" s="778"/>
      <c r="Q164" s="779"/>
      <c r="R164" s="780"/>
      <c r="S164" s="781"/>
      <c r="T164" s="782"/>
      <c r="U164" s="752"/>
      <c r="V164" s="748"/>
      <c r="W164" s="749"/>
      <c r="X164" s="750"/>
    </row>
    <row r="165" spans="1:24" s="317" customFormat="1" ht="22.5" customHeight="1">
      <c r="A165" s="983" t="s">
        <v>607</v>
      </c>
      <c r="B165" s="984"/>
      <c r="C165" s="984"/>
      <c r="D165" s="985"/>
      <c r="E165" s="574">
        <f>COUNTA(E39:E164)</f>
        <v>126</v>
      </c>
      <c r="F165" s="574"/>
      <c r="G165" s="575" t="e">
        <f>SUM(#REF!)</f>
        <v>#REF!</v>
      </c>
      <c r="H165" s="575">
        <f>SUM(H39:H164)</f>
        <v>16.669999999999998</v>
      </c>
      <c r="I165" s="575">
        <f>SUM(I39:I164)</f>
        <v>0</v>
      </c>
      <c r="J165" s="575">
        <f>SUM(J39:J164)</f>
        <v>0</v>
      </c>
      <c r="K165" s="575">
        <f>SUM(K39:K164)</f>
        <v>16.669999999999998</v>
      </c>
      <c r="L165" s="598"/>
      <c r="M165" s="595"/>
      <c r="N165" s="575"/>
      <c r="O165" s="575"/>
      <c r="P165" s="575"/>
      <c r="Q165" s="576"/>
      <c r="R165" s="577"/>
      <c r="S165" s="578"/>
      <c r="T165" s="579"/>
      <c r="U165" s="424"/>
      <c r="V165" s="580"/>
      <c r="W165" s="429"/>
      <c r="X165" s="581"/>
    </row>
    <row r="166" spans="1:24" s="106" customFormat="1" ht="15.95" customHeight="1">
      <c r="A166" s="973" t="s">
        <v>1088</v>
      </c>
      <c r="B166" s="974"/>
      <c r="C166" s="530" t="s">
        <v>1024</v>
      </c>
      <c r="D166" s="531" t="s">
        <v>1025</v>
      </c>
      <c r="E166" s="531" t="s">
        <v>1026</v>
      </c>
      <c r="F166" s="531"/>
      <c r="G166" s="532"/>
      <c r="H166" s="533">
        <v>0.19</v>
      </c>
      <c r="I166" s="533">
        <f>H166</f>
        <v>0.19</v>
      </c>
      <c r="J166" s="533"/>
      <c r="K166" s="533"/>
      <c r="L166" s="533"/>
      <c r="M166" s="533"/>
      <c r="N166" s="534"/>
      <c r="O166" s="534"/>
      <c r="P166" s="534"/>
      <c r="Q166" s="535"/>
      <c r="R166" s="536"/>
      <c r="S166" s="537"/>
      <c r="T166" s="538"/>
      <c r="U166" s="425"/>
      <c r="V166" s="737"/>
      <c r="W166" s="736"/>
      <c r="X166" s="320"/>
    </row>
    <row r="167" spans="1:24" s="106" customFormat="1" ht="15.95" customHeight="1">
      <c r="A167" s="975"/>
      <c r="B167" s="976"/>
      <c r="C167" s="530" t="s">
        <v>1024</v>
      </c>
      <c r="D167" s="531" t="s">
        <v>1025</v>
      </c>
      <c r="E167" s="531" t="s">
        <v>1027</v>
      </c>
      <c r="F167" s="531"/>
      <c r="G167" s="532"/>
      <c r="H167" s="533">
        <v>0.1</v>
      </c>
      <c r="I167" s="533">
        <f>H167</f>
        <v>0.1</v>
      </c>
      <c r="J167" s="533"/>
      <c r="K167" s="533"/>
      <c r="L167" s="533"/>
      <c r="M167" s="533"/>
      <c r="N167" s="534"/>
      <c r="O167" s="534"/>
      <c r="P167" s="534"/>
      <c r="Q167" s="535"/>
      <c r="R167" s="536"/>
      <c r="S167" s="537"/>
      <c r="T167" s="538"/>
      <c r="U167" s="425"/>
      <c r="V167" s="737"/>
      <c r="W167" s="736"/>
      <c r="X167" s="320"/>
    </row>
    <row r="168" spans="1:24" s="106" customFormat="1" ht="15.95" customHeight="1">
      <c r="A168" s="975"/>
      <c r="B168" s="976"/>
      <c r="C168" s="530" t="s">
        <v>1024</v>
      </c>
      <c r="D168" s="531" t="s">
        <v>1025</v>
      </c>
      <c r="E168" s="531" t="s">
        <v>1028</v>
      </c>
      <c r="F168" s="531"/>
      <c r="G168" s="532"/>
      <c r="H168" s="533">
        <v>0.08</v>
      </c>
      <c r="I168" s="533">
        <f>H168</f>
        <v>0.08</v>
      </c>
      <c r="J168" s="533"/>
      <c r="K168" s="533"/>
      <c r="L168" s="533"/>
      <c r="M168" s="533"/>
      <c r="N168" s="534"/>
      <c r="O168" s="534"/>
      <c r="P168" s="534"/>
      <c r="Q168" s="535"/>
      <c r="R168" s="536"/>
      <c r="S168" s="537"/>
      <c r="T168" s="538"/>
      <c r="U168" s="425"/>
      <c r="V168" s="737"/>
      <c r="W168" s="736"/>
      <c r="X168" s="320"/>
    </row>
    <row r="169" spans="1:24" s="106" customFormat="1" ht="15.95" customHeight="1">
      <c r="A169" s="975"/>
      <c r="B169" s="976"/>
      <c r="C169" s="530" t="s">
        <v>1024</v>
      </c>
      <c r="D169" s="531" t="s">
        <v>1025</v>
      </c>
      <c r="E169" s="531" t="s">
        <v>1029</v>
      </c>
      <c r="F169" s="531"/>
      <c r="G169" s="532"/>
      <c r="H169" s="533">
        <v>0.06</v>
      </c>
      <c r="I169" s="533">
        <f>H169</f>
        <v>0.06</v>
      </c>
      <c r="J169" s="533"/>
      <c r="K169" s="533"/>
      <c r="L169" s="533"/>
      <c r="M169" s="533"/>
      <c r="N169" s="534"/>
      <c r="O169" s="534"/>
      <c r="P169" s="534"/>
      <c r="Q169" s="535"/>
      <c r="R169" s="536"/>
      <c r="S169" s="537"/>
      <c r="T169" s="538"/>
      <c r="U169" s="425"/>
      <c r="V169" s="737"/>
      <c r="W169" s="736"/>
      <c r="X169" s="320"/>
    </row>
    <row r="170" spans="1:24" s="106" customFormat="1" ht="15.95" hidden="1" customHeight="1">
      <c r="A170" s="975"/>
      <c r="B170" s="976"/>
      <c r="C170" s="530"/>
      <c r="D170" s="531"/>
      <c r="E170" s="531"/>
      <c r="F170" s="531"/>
      <c r="G170" s="532"/>
      <c r="H170" s="533"/>
      <c r="I170" s="533"/>
      <c r="J170" s="533"/>
      <c r="K170" s="533"/>
      <c r="L170" s="533"/>
      <c r="M170" s="533"/>
      <c r="N170" s="534"/>
      <c r="O170" s="534"/>
      <c r="P170" s="534"/>
      <c r="Q170" s="535"/>
      <c r="R170" s="536"/>
      <c r="S170" s="537"/>
      <c r="T170" s="538"/>
      <c r="U170" s="425"/>
      <c r="V170" s="737"/>
      <c r="W170" s="736"/>
      <c r="X170" s="320"/>
    </row>
    <row r="171" spans="1:24" s="106" customFormat="1" ht="15.95" hidden="1" customHeight="1">
      <c r="A171" s="975"/>
      <c r="B171" s="976"/>
      <c r="C171" s="530"/>
      <c r="D171" s="531"/>
      <c r="E171" s="531"/>
      <c r="F171" s="531"/>
      <c r="G171" s="532"/>
      <c r="H171" s="533"/>
      <c r="I171" s="533"/>
      <c r="J171" s="533"/>
      <c r="K171" s="533"/>
      <c r="L171" s="533"/>
      <c r="M171" s="533"/>
      <c r="N171" s="534"/>
      <c r="O171" s="534"/>
      <c r="P171" s="534"/>
      <c r="Q171" s="535"/>
      <c r="R171" s="536"/>
      <c r="S171" s="537"/>
      <c r="T171" s="538"/>
      <c r="U171" s="425"/>
      <c r="V171" s="737"/>
      <c r="W171" s="736"/>
      <c r="X171" s="320"/>
    </row>
    <row r="172" spans="1:24" s="106" customFormat="1" ht="15.95" hidden="1" customHeight="1">
      <c r="A172" s="975"/>
      <c r="B172" s="976"/>
      <c r="C172" s="530"/>
      <c r="D172" s="531"/>
      <c r="E172" s="531"/>
      <c r="F172" s="531"/>
      <c r="G172" s="532"/>
      <c r="H172" s="533"/>
      <c r="I172" s="533"/>
      <c r="J172" s="533"/>
      <c r="K172" s="533"/>
      <c r="L172" s="533"/>
      <c r="M172" s="533"/>
      <c r="N172" s="534"/>
      <c r="O172" s="534"/>
      <c r="P172" s="534"/>
      <c r="Q172" s="535"/>
      <c r="R172" s="536"/>
      <c r="S172" s="537"/>
      <c r="T172" s="538"/>
      <c r="U172" s="425"/>
      <c r="V172" s="737"/>
      <c r="W172" s="736"/>
      <c r="X172" s="320"/>
    </row>
    <row r="173" spans="1:24" s="106" customFormat="1" ht="15.95" hidden="1" customHeight="1">
      <c r="A173" s="975"/>
      <c r="B173" s="976"/>
      <c r="C173" s="530"/>
      <c r="D173" s="531"/>
      <c r="E173" s="531"/>
      <c r="F173" s="531"/>
      <c r="G173" s="532"/>
      <c r="H173" s="533"/>
      <c r="I173" s="533"/>
      <c r="J173" s="533"/>
      <c r="K173" s="533"/>
      <c r="L173" s="533"/>
      <c r="M173" s="533"/>
      <c r="N173" s="534"/>
      <c r="O173" s="534"/>
      <c r="P173" s="534"/>
      <c r="Q173" s="535"/>
      <c r="R173" s="536"/>
      <c r="S173" s="537"/>
      <c r="T173" s="538"/>
      <c r="U173" s="425"/>
      <c r="V173" s="737"/>
      <c r="W173" s="736"/>
      <c r="X173" s="320"/>
    </row>
    <row r="174" spans="1:24" s="106" customFormat="1" ht="15.95" hidden="1" customHeight="1">
      <c r="A174" s="975"/>
      <c r="B174" s="976"/>
      <c r="C174" s="530"/>
      <c r="D174" s="531"/>
      <c r="E174" s="531"/>
      <c r="F174" s="531"/>
      <c r="G174" s="532"/>
      <c r="H174" s="533"/>
      <c r="I174" s="533"/>
      <c r="J174" s="533"/>
      <c r="K174" s="533"/>
      <c r="L174" s="533"/>
      <c r="M174" s="533"/>
      <c r="N174" s="534"/>
      <c r="O174" s="534"/>
      <c r="P174" s="534"/>
      <c r="Q174" s="535"/>
      <c r="R174" s="536"/>
      <c r="S174" s="537"/>
      <c r="T174" s="538"/>
      <c r="U174" s="425"/>
      <c r="V174" s="737"/>
      <c r="W174" s="736"/>
      <c r="X174" s="320"/>
    </row>
    <row r="175" spans="1:24" s="106" customFormat="1" ht="15.95" hidden="1" customHeight="1">
      <c r="A175" s="975"/>
      <c r="B175" s="976"/>
      <c r="C175" s="530"/>
      <c r="D175" s="531"/>
      <c r="E175" s="531"/>
      <c r="F175" s="531"/>
      <c r="G175" s="532"/>
      <c r="H175" s="533"/>
      <c r="I175" s="533"/>
      <c r="J175" s="533"/>
      <c r="K175" s="533"/>
      <c r="L175" s="533"/>
      <c r="M175" s="533"/>
      <c r="N175" s="534"/>
      <c r="O175" s="534"/>
      <c r="P175" s="534"/>
      <c r="Q175" s="535"/>
      <c r="R175" s="536"/>
      <c r="S175" s="537"/>
      <c r="T175" s="538"/>
      <c r="U175" s="425"/>
      <c r="V175" s="737"/>
      <c r="W175" s="736"/>
      <c r="X175" s="320"/>
    </row>
    <row r="176" spans="1:24" s="106" customFormat="1" ht="15.95" hidden="1" customHeight="1">
      <c r="A176" s="975"/>
      <c r="B176" s="976"/>
      <c r="C176" s="530"/>
      <c r="D176" s="531"/>
      <c r="E176" s="531"/>
      <c r="F176" s="531"/>
      <c r="G176" s="532"/>
      <c r="H176" s="533"/>
      <c r="I176" s="533"/>
      <c r="J176" s="533"/>
      <c r="K176" s="533"/>
      <c r="L176" s="533"/>
      <c r="M176" s="533"/>
      <c r="N176" s="534"/>
      <c r="O176" s="534"/>
      <c r="P176" s="534"/>
      <c r="Q176" s="535"/>
      <c r="R176" s="536"/>
      <c r="S176" s="537"/>
      <c r="T176" s="538"/>
      <c r="U176" s="425"/>
      <c r="V176" s="737"/>
      <c r="W176" s="736"/>
      <c r="X176" s="320"/>
    </row>
    <row r="177" spans="1:24" s="106" customFormat="1" ht="15.95" hidden="1" customHeight="1">
      <c r="A177" s="975"/>
      <c r="B177" s="976"/>
      <c r="C177" s="530"/>
      <c r="D177" s="531"/>
      <c r="E177" s="531"/>
      <c r="F177" s="531"/>
      <c r="G177" s="532"/>
      <c r="H177" s="533"/>
      <c r="I177" s="533"/>
      <c r="J177" s="533"/>
      <c r="K177" s="533"/>
      <c r="L177" s="533"/>
      <c r="M177" s="533"/>
      <c r="N177" s="534"/>
      <c r="O177" s="534"/>
      <c r="P177" s="534"/>
      <c r="Q177" s="535"/>
      <c r="R177" s="536"/>
      <c r="S177" s="537"/>
      <c r="T177" s="538"/>
      <c r="U177" s="425"/>
      <c r="V177" s="737"/>
      <c r="W177" s="736"/>
      <c r="X177" s="320"/>
    </row>
    <row r="178" spans="1:24" s="106" customFormat="1" ht="15.95" hidden="1" customHeight="1">
      <c r="A178" s="975"/>
      <c r="B178" s="976"/>
      <c r="C178" s="530"/>
      <c r="D178" s="531"/>
      <c r="E178" s="531"/>
      <c r="F178" s="531"/>
      <c r="G178" s="532"/>
      <c r="H178" s="533"/>
      <c r="I178" s="533"/>
      <c r="J178" s="533"/>
      <c r="K178" s="533"/>
      <c r="L178" s="533"/>
      <c r="M178" s="533"/>
      <c r="N178" s="534"/>
      <c r="O178" s="534"/>
      <c r="P178" s="534"/>
      <c r="Q178" s="535"/>
      <c r="R178" s="536"/>
      <c r="S178" s="537"/>
      <c r="T178" s="538"/>
      <c r="U178" s="425"/>
      <c r="V178" s="737"/>
      <c r="W178" s="736"/>
      <c r="X178" s="320"/>
    </row>
    <row r="179" spans="1:24" s="106" customFormat="1" ht="15.95" hidden="1" customHeight="1">
      <c r="A179" s="975"/>
      <c r="B179" s="976"/>
      <c r="C179" s="783"/>
      <c r="D179" s="773"/>
      <c r="E179" s="773"/>
      <c r="F179" s="773"/>
      <c r="G179" s="774"/>
      <c r="H179" s="775"/>
      <c r="I179" s="775"/>
      <c r="J179" s="775"/>
      <c r="K179" s="775"/>
      <c r="L179" s="775"/>
      <c r="M179" s="775"/>
      <c r="N179" s="778"/>
      <c r="O179" s="778"/>
      <c r="P179" s="778"/>
      <c r="Q179" s="779"/>
      <c r="R179" s="780"/>
      <c r="S179" s="781"/>
      <c r="T179" s="747"/>
      <c r="U179" s="425"/>
      <c r="V179" s="737"/>
      <c r="W179" s="736"/>
      <c r="X179" s="320"/>
    </row>
    <row r="180" spans="1:24" s="317" customFormat="1" ht="15.95" customHeight="1">
      <c r="A180" s="983" t="s">
        <v>607</v>
      </c>
      <c r="B180" s="984"/>
      <c r="C180" s="984"/>
      <c r="D180" s="985"/>
      <c r="E180" s="574">
        <f>COUNTA(E166:E179)</f>
        <v>4</v>
      </c>
      <c r="F180" s="574"/>
      <c r="G180" s="575" t="e">
        <f>SUM(#REF!)</f>
        <v>#REF!</v>
      </c>
      <c r="H180" s="575">
        <f>SUM(H166:H179)</f>
        <v>0.43000000000000005</v>
      </c>
      <c r="I180" s="575">
        <f>SUM(I166:I179)</f>
        <v>0.43000000000000005</v>
      </c>
      <c r="J180" s="575">
        <f>SUM(J166:J179)</f>
        <v>0</v>
      </c>
      <c r="K180" s="575">
        <f>SUM(K166:K179)</f>
        <v>0</v>
      </c>
      <c r="L180" s="598"/>
      <c r="M180" s="595"/>
      <c r="N180" s="575"/>
      <c r="O180" s="575"/>
      <c r="P180" s="575"/>
      <c r="Q180" s="576"/>
      <c r="R180" s="577"/>
      <c r="S180" s="578"/>
      <c r="T180" s="579"/>
      <c r="U180" s="424"/>
      <c r="V180" s="580"/>
      <c r="W180" s="429"/>
      <c r="X180" s="581"/>
    </row>
    <row r="181" spans="1:24" s="106" customFormat="1" ht="15.95" customHeight="1">
      <c r="A181" s="973" t="s">
        <v>1090</v>
      </c>
      <c r="B181" s="1004"/>
      <c r="C181" s="530" t="s">
        <v>1024</v>
      </c>
      <c r="D181" s="531" t="s">
        <v>1030</v>
      </c>
      <c r="E181" s="531" t="s">
        <v>1031</v>
      </c>
      <c r="F181" s="531"/>
      <c r="G181" s="532"/>
      <c r="H181" s="533">
        <v>0.05</v>
      </c>
      <c r="I181" s="533">
        <v>0.05</v>
      </c>
      <c r="J181" s="533"/>
      <c r="K181" s="533"/>
      <c r="L181" s="599"/>
      <c r="M181" s="596"/>
      <c r="N181" s="534"/>
      <c r="O181" s="534"/>
      <c r="P181" s="534"/>
      <c r="Q181" s="535"/>
      <c r="R181" s="536"/>
      <c r="S181" s="537"/>
      <c r="T181" s="538"/>
      <c r="U181" s="425"/>
      <c r="V181" s="426"/>
      <c r="W181" s="430"/>
      <c r="X181" s="320"/>
    </row>
    <row r="182" spans="1:24" s="106" customFormat="1" ht="15.95" customHeight="1">
      <c r="A182" s="1005"/>
      <c r="B182" s="1006"/>
      <c r="C182" s="530" t="s">
        <v>1024</v>
      </c>
      <c r="D182" s="531" t="s">
        <v>1030</v>
      </c>
      <c r="E182" s="531" t="s">
        <v>1032</v>
      </c>
      <c r="F182" s="531"/>
      <c r="G182" s="532"/>
      <c r="H182" s="533">
        <v>0.14000000000000001</v>
      </c>
      <c r="I182" s="533">
        <v>0.14000000000000001</v>
      </c>
      <c r="J182" s="533"/>
      <c r="K182" s="533"/>
      <c r="L182" s="599"/>
      <c r="M182" s="596"/>
      <c r="N182" s="534"/>
      <c r="O182" s="534"/>
      <c r="P182" s="534"/>
      <c r="Q182" s="535"/>
      <c r="R182" s="536"/>
      <c r="S182" s="537"/>
      <c r="T182" s="538"/>
      <c r="U182" s="425"/>
      <c r="V182" s="426"/>
      <c r="W182" s="430"/>
      <c r="X182" s="320"/>
    </row>
    <row r="183" spans="1:24" s="106" customFormat="1" ht="15.95" customHeight="1">
      <c r="A183" s="1005"/>
      <c r="B183" s="1006"/>
      <c r="C183" s="530" t="s">
        <v>1024</v>
      </c>
      <c r="D183" s="531" t="s">
        <v>1030</v>
      </c>
      <c r="E183" s="531" t="s">
        <v>1033</v>
      </c>
      <c r="F183" s="531"/>
      <c r="G183" s="532"/>
      <c r="H183" s="533">
        <v>0.31</v>
      </c>
      <c r="I183" s="533">
        <v>0.31</v>
      </c>
      <c r="J183" s="533"/>
      <c r="K183" s="533"/>
      <c r="L183" s="599"/>
      <c r="M183" s="596"/>
      <c r="N183" s="534"/>
      <c r="O183" s="534"/>
      <c r="P183" s="534"/>
      <c r="Q183" s="535"/>
      <c r="R183" s="536"/>
      <c r="S183" s="537"/>
      <c r="T183" s="538"/>
      <c r="U183" s="425"/>
      <c r="V183" s="426"/>
      <c r="W183" s="430"/>
      <c r="X183" s="320"/>
    </row>
    <row r="184" spans="1:24" s="106" customFormat="1" ht="15.95" customHeight="1">
      <c r="A184" s="1005"/>
      <c r="B184" s="1006"/>
      <c r="C184" s="530" t="s">
        <v>1024</v>
      </c>
      <c r="D184" s="531" t="s">
        <v>1030</v>
      </c>
      <c r="E184" s="531" t="s">
        <v>1034</v>
      </c>
      <c r="F184" s="531"/>
      <c r="G184" s="532"/>
      <c r="H184" s="533">
        <v>0.42</v>
      </c>
      <c r="I184" s="533">
        <v>0.42</v>
      </c>
      <c r="J184" s="533"/>
      <c r="K184" s="533"/>
      <c r="L184" s="599"/>
      <c r="M184" s="596"/>
      <c r="N184" s="534"/>
      <c r="O184" s="534"/>
      <c r="P184" s="534"/>
      <c r="Q184" s="535"/>
      <c r="R184" s="536"/>
      <c r="S184" s="537"/>
      <c r="T184" s="538"/>
      <c r="U184" s="425"/>
      <c r="V184" s="426"/>
      <c r="W184" s="430"/>
      <c r="X184" s="320"/>
    </row>
    <row r="185" spans="1:24" s="106" customFormat="1" ht="15.95" customHeight="1">
      <c r="A185" s="1005"/>
      <c r="B185" s="1006"/>
      <c r="C185" s="530" t="s">
        <v>1024</v>
      </c>
      <c r="D185" s="531" t="s">
        <v>1030</v>
      </c>
      <c r="E185" s="531" t="s">
        <v>1035</v>
      </c>
      <c r="F185" s="531"/>
      <c r="G185" s="532"/>
      <c r="H185" s="533">
        <v>0.26</v>
      </c>
      <c r="I185" s="533">
        <v>0.26</v>
      </c>
      <c r="J185" s="533"/>
      <c r="K185" s="533"/>
      <c r="L185" s="599"/>
      <c r="M185" s="596"/>
      <c r="N185" s="534"/>
      <c r="O185" s="534"/>
      <c r="P185" s="534"/>
      <c r="Q185" s="535"/>
      <c r="R185" s="536"/>
      <c r="S185" s="537"/>
      <c r="T185" s="538"/>
      <c r="U185" s="425"/>
      <c r="V185" s="426"/>
      <c r="W185" s="430"/>
      <c r="X185" s="320"/>
    </row>
    <row r="186" spans="1:24" s="106" customFormat="1" ht="15.95" customHeight="1">
      <c r="A186" s="1005"/>
      <c r="B186" s="1006"/>
      <c r="C186" s="530" t="s">
        <v>1024</v>
      </c>
      <c r="D186" s="531" t="s">
        <v>1030</v>
      </c>
      <c r="E186" s="531" t="s">
        <v>1036</v>
      </c>
      <c r="F186" s="531"/>
      <c r="G186" s="532"/>
      <c r="H186" s="533">
        <v>0.19</v>
      </c>
      <c r="I186" s="533">
        <v>0.19</v>
      </c>
      <c r="J186" s="533"/>
      <c r="K186" s="533"/>
      <c r="L186" s="599"/>
      <c r="M186" s="596"/>
      <c r="N186" s="534"/>
      <c r="O186" s="534"/>
      <c r="P186" s="534"/>
      <c r="Q186" s="535"/>
      <c r="R186" s="536"/>
      <c r="S186" s="537"/>
      <c r="T186" s="538"/>
      <c r="U186" s="425"/>
      <c r="V186" s="426"/>
      <c r="W186" s="430"/>
      <c r="X186" s="320"/>
    </row>
    <row r="187" spans="1:24" s="106" customFormat="1" ht="15.95" customHeight="1">
      <c r="A187" s="1005"/>
      <c r="B187" s="1006"/>
      <c r="C187" s="530" t="s">
        <v>1024</v>
      </c>
      <c r="D187" s="531" t="s">
        <v>1030</v>
      </c>
      <c r="E187" s="531" t="s">
        <v>1037</v>
      </c>
      <c r="F187" s="531"/>
      <c r="G187" s="532"/>
      <c r="H187" s="533">
        <v>0.12</v>
      </c>
      <c r="I187" s="533">
        <v>0.12</v>
      </c>
      <c r="J187" s="533"/>
      <c r="K187" s="533"/>
      <c r="L187" s="599"/>
      <c r="M187" s="596"/>
      <c r="N187" s="534"/>
      <c r="O187" s="534"/>
      <c r="P187" s="534"/>
      <c r="Q187" s="535"/>
      <c r="R187" s="536"/>
      <c r="S187" s="537"/>
      <c r="T187" s="538"/>
      <c r="U187" s="425"/>
      <c r="V187" s="426"/>
      <c r="W187" s="430"/>
      <c r="X187" s="320"/>
    </row>
    <row r="188" spans="1:24" s="106" customFormat="1" ht="15.95" customHeight="1">
      <c r="A188" s="1005"/>
      <c r="B188" s="1006"/>
      <c r="C188" s="530" t="s">
        <v>1024</v>
      </c>
      <c r="D188" s="531" t="s">
        <v>1030</v>
      </c>
      <c r="E188" s="533" t="s">
        <v>1038</v>
      </c>
      <c r="F188" s="531"/>
      <c r="G188" s="532"/>
      <c r="H188" s="533">
        <v>7.0000000000000007E-2</v>
      </c>
      <c r="I188" s="533">
        <v>7.0000000000000007E-2</v>
      </c>
      <c r="J188" s="533"/>
      <c r="K188" s="533"/>
      <c r="L188" s="599"/>
      <c r="M188" s="596"/>
      <c r="N188" s="534"/>
      <c r="O188" s="534"/>
      <c r="P188" s="534"/>
      <c r="Q188" s="535"/>
      <c r="R188" s="536"/>
      <c r="S188" s="537"/>
      <c r="T188" s="538"/>
      <c r="U188" s="425"/>
      <c r="V188" s="426"/>
      <c r="W188" s="430"/>
      <c r="X188" s="320"/>
    </row>
    <row r="189" spans="1:24" s="106" customFormat="1" ht="15.95" customHeight="1">
      <c r="A189" s="1005"/>
      <c r="B189" s="1006"/>
      <c r="C189" s="530" t="s">
        <v>1024</v>
      </c>
      <c r="D189" s="531" t="s">
        <v>1030</v>
      </c>
      <c r="E189" s="531" t="s">
        <v>1039</v>
      </c>
      <c r="F189" s="531"/>
      <c r="G189" s="532"/>
      <c r="H189" s="533">
        <v>0.11</v>
      </c>
      <c r="I189" s="533">
        <v>0.11</v>
      </c>
      <c r="J189" s="533"/>
      <c r="K189" s="533"/>
      <c r="L189" s="599"/>
      <c r="M189" s="596"/>
      <c r="N189" s="534"/>
      <c r="O189" s="534"/>
      <c r="P189" s="534"/>
      <c r="Q189" s="535"/>
      <c r="R189" s="536"/>
      <c r="S189" s="537"/>
      <c r="T189" s="538"/>
      <c r="U189" s="425"/>
      <c r="V189" s="426"/>
      <c r="W189" s="430"/>
      <c r="X189" s="320"/>
    </row>
    <row r="190" spans="1:24" s="106" customFormat="1" ht="15.95" customHeight="1">
      <c r="A190" s="1005"/>
      <c r="B190" s="1006"/>
      <c r="C190" s="530" t="s">
        <v>1024</v>
      </c>
      <c r="D190" s="531" t="s">
        <v>1030</v>
      </c>
      <c r="E190" s="531" t="s">
        <v>1040</v>
      </c>
      <c r="F190" s="531"/>
      <c r="G190" s="532"/>
      <c r="H190" s="533">
        <v>0.02</v>
      </c>
      <c r="I190" s="533">
        <v>0.02</v>
      </c>
      <c r="J190" s="533"/>
      <c r="K190" s="533"/>
      <c r="L190" s="599"/>
      <c r="M190" s="596"/>
      <c r="N190" s="534"/>
      <c r="O190" s="534"/>
      <c r="P190" s="534"/>
      <c r="Q190" s="535"/>
      <c r="R190" s="536"/>
      <c r="S190" s="537"/>
      <c r="T190" s="538"/>
      <c r="U190" s="425"/>
      <c r="V190" s="426"/>
      <c r="W190" s="430"/>
      <c r="X190" s="320"/>
    </row>
    <row r="191" spans="1:24" s="106" customFormat="1" ht="15.95" customHeight="1">
      <c r="A191" s="1005"/>
      <c r="B191" s="1006"/>
      <c r="C191" s="530" t="s">
        <v>1024</v>
      </c>
      <c r="D191" s="531" t="s">
        <v>1030</v>
      </c>
      <c r="E191" s="531" t="s">
        <v>1041</v>
      </c>
      <c r="F191" s="531"/>
      <c r="G191" s="532"/>
      <c r="H191" s="533">
        <v>0.06</v>
      </c>
      <c r="I191" s="533">
        <v>0.06</v>
      </c>
      <c r="J191" s="533"/>
      <c r="K191" s="533"/>
      <c r="L191" s="599"/>
      <c r="M191" s="596"/>
      <c r="N191" s="534"/>
      <c r="O191" s="534"/>
      <c r="P191" s="534"/>
      <c r="Q191" s="535"/>
      <c r="R191" s="536"/>
      <c r="S191" s="537"/>
      <c r="T191" s="538"/>
      <c r="U191" s="425"/>
      <c r="V191" s="426"/>
      <c r="W191" s="430"/>
      <c r="X191" s="320"/>
    </row>
    <row r="192" spans="1:24" s="106" customFormat="1" ht="15.95" customHeight="1">
      <c r="A192" s="1005"/>
      <c r="B192" s="1006"/>
      <c r="C192" s="530" t="s">
        <v>1024</v>
      </c>
      <c r="D192" s="531" t="s">
        <v>1030</v>
      </c>
      <c r="E192" s="531" t="s">
        <v>1042</v>
      </c>
      <c r="F192" s="531"/>
      <c r="G192" s="532"/>
      <c r="H192" s="533">
        <v>0.05</v>
      </c>
      <c r="I192" s="533">
        <v>0.05</v>
      </c>
      <c r="J192" s="533"/>
      <c r="K192" s="533"/>
      <c r="L192" s="599"/>
      <c r="M192" s="596"/>
      <c r="N192" s="534"/>
      <c r="O192" s="534"/>
      <c r="P192" s="534"/>
      <c r="Q192" s="535"/>
      <c r="R192" s="536"/>
      <c r="S192" s="537"/>
      <c r="T192" s="538"/>
      <c r="U192" s="425"/>
      <c r="V192" s="426"/>
      <c r="W192" s="430"/>
      <c r="X192" s="320"/>
    </row>
    <row r="193" spans="1:24" s="106" customFormat="1" ht="15.95" customHeight="1">
      <c r="A193" s="1005"/>
      <c r="B193" s="1006"/>
      <c r="C193" s="530" t="s">
        <v>1024</v>
      </c>
      <c r="D193" s="531" t="s">
        <v>1030</v>
      </c>
      <c r="E193" s="531" t="s">
        <v>1043</v>
      </c>
      <c r="F193" s="531"/>
      <c r="G193" s="532"/>
      <c r="H193" s="533">
        <v>0.08</v>
      </c>
      <c r="I193" s="533">
        <v>0.08</v>
      </c>
      <c r="J193" s="533"/>
      <c r="K193" s="533"/>
      <c r="L193" s="599"/>
      <c r="M193" s="596"/>
      <c r="N193" s="534"/>
      <c r="O193" s="534"/>
      <c r="P193" s="534"/>
      <c r="Q193" s="535"/>
      <c r="R193" s="536"/>
      <c r="S193" s="537"/>
      <c r="T193" s="538"/>
      <c r="U193" s="425"/>
      <c r="V193" s="426"/>
      <c r="W193" s="430"/>
      <c r="X193" s="320"/>
    </row>
    <row r="194" spans="1:24" s="106" customFormat="1" ht="15.95" customHeight="1">
      <c r="A194" s="1005"/>
      <c r="B194" s="1006"/>
      <c r="C194" s="530" t="s">
        <v>1024</v>
      </c>
      <c r="D194" s="531" t="s">
        <v>1030</v>
      </c>
      <c r="E194" s="531" t="s">
        <v>1044</v>
      </c>
      <c r="F194" s="531"/>
      <c r="G194" s="532"/>
      <c r="H194" s="533">
        <v>0.11</v>
      </c>
      <c r="I194" s="533">
        <v>0.11</v>
      </c>
      <c r="J194" s="533"/>
      <c r="K194" s="533"/>
      <c r="L194" s="599"/>
      <c r="M194" s="596"/>
      <c r="N194" s="534"/>
      <c r="O194" s="534"/>
      <c r="P194" s="534"/>
      <c r="Q194" s="535"/>
      <c r="R194" s="536"/>
      <c r="S194" s="537"/>
      <c r="T194" s="538"/>
      <c r="U194" s="425"/>
      <c r="V194" s="426"/>
      <c r="W194" s="430"/>
      <c r="X194" s="320"/>
    </row>
    <row r="195" spans="1:24" s="106" customFormat="1" ht="15.95" customHeight="1">
      <c r="A195" s="1005"/>
      <c r="B195" s="1006"/>
      <c r="C195" s="530" t="s">
        <v>1024</v>
      </c>
      <c r="D195" s="531" t="s">
        <v>1030</v>
      </c>
      <c r="E195" s="531" t="s">
        <v>1045</v>
      </c>
      <c r="F195" s="531"/>
      <c r="G195" s="532"/>
      <c r="H195" s="533">
        <v>7.0000000000000007E-2</v>
      </c>
      <c r="I195" s="533">
        <v>7.0000000000000007E-2</v>
      </c>
      <c r="J195" s="533"/>
      <c r="K195" s="533"/>
      <c r="L195" s="599"/>
      <c r="M195" s="596"/>
      <c r="N195" s="534"/>
      <c r="O195" s="534"/>
      <c r="P195" s="534"/>
      <c r="Q195" s="535"/>
      <c r="R195" s="536"/>
      <c r="S195" s="537"/>
      <c r="T195" s="538"/>
      <c r="U195" s="425"/>
      <c r="V195" s="426"/>
      <c r="W195" s="430"/>
      <c r="X195" s="320"/>
    </row>
    <row r="196" spans="1:24" s="106" customFormat="1" ht="15.95" customHeight="1">
      <c r="A196" s="1005"/>
      <c r="B196" s="1006"/>
      <c r="C196" s="530" t="s">
        <v>1024</v>
      </c>
      <c r="D196" s="531" t="s">
        <v>1030</v>
      </c>
      <c r="E196" s="531" t="s">
        <v>1046</v>
      </c>
      <c r="F196" s="531"/>
      <c r="G196" s="532"/>
      <c r="H196" s="533">
        <v>0.06</v>
      </c>
      <c r="I196" s="533">
        <v>0.06</v>
      </c>
      <c r="J196" s="533"/>
      <c r="K196" s="533"/>
      <c r="L196" s="599"/>
      <c r="M196" s="596"/>
      <c r="N196" s="534"/>
      <c r="O196" s="534"/>
      <c r="P196" s="534"/>
      <c r="Q196" s="535"/>
      <c r="R196" s="536"/>
      <c r="S196" s="537"/>
      <c r="T196" s="538"/>
      <c r="U196" s="425"/>
      <c r="V196" s="426"/>
      <c r="W196" s="430"/>
      <c r="X196" s="320"/>
    </row>
    <row r="197" spans="1:24" s="106" customFormat="1" ht="15.95" customHeight="1">
      <c r="A197" s="1005"/>
      <c r="B197" s="1006"/>
      <c r="C197" s="530" t="s">
        <v>1024</v>
      </c>
      <c r="D197" s="531" t="s">
        <v>1030</v>
      </c>
      <c r="E197" s="531" t="s">
        <v>1047</v>
      </c>
      <c r="F197" s="531"/>
      <c r="G197" s="532"/>
      <c r="H197" s="533">
        <v>0.05</v>
      </c>
      <c r="I197" s="533">
        <v>0.05</v>
      </c>
      <c r="J197" s="533"/>
      <c r="K197" s="533"/>
      <c r="L197" s="599"/>
      <c r="M197" s="596"/>
      <c r="N197" s="534"/>
      <c r="O197" s="534"/>
      <c r="P197" s="534"/>
      <c r="Q197" s="535"/>
      <c r="R197" s="536"/>
      <c r="S197" s="537"/>
      <c r="T197" s="538"/>
      <c r="U197" s="425"/>
      <c r="V197" s="426"/>
      <c r="W197" s="430"/>
      <c r="X197" s="320"/>
    </row>
    <row r="198" spans="1:24" s="106" customFormat="1" ht="15.95" customHeight="1">
      <c r="A198" s="1005"/>
      <c r="B198" s="1006"/>
      <c r="C198" s="530" t="s">
        <v>1024</v>
      </c>
      <c r="D198" s="531" t="s">
        <v>1030</v>
      </c>
      <c r="E198" s="531" t="s">
        <v>1048</v>
      </c>
      <c r="F198" s="531"/>
      <c r="G198" s="532"/>
      <c r="H198" s="533">
        <v>0.05</v>
      </c>
      <c r="I198" s="533">
        <v>0.05</v>
      </c>
      <c r="J198" s="533"/>
      <c r="K198" s="533"/>
      <c r="L198" s="599"/>
      <c r="M198" s="596"/>
      <c r="N198" s="534"/>
      <c r="O198" s="534"/>
      <c r="P198" s="534"/>
      <c r="Q198" s="535"/>
      <c r="R198" s="536"/>
      <c r="S198" s="537"/>
      <c r="T198" s="538"/>
      <c r="U198" s="425"/>
      <c r="V198" s="426"/>
      <c r="W198" s="430"/>
      <c r="X198" s="320"/>
    </row>
    <row r="199" spans="1:24" s="106" customFormat="1" ht="15.95" customHeight="1">
      <c r="A199" s="1005"/>
      <c r="B199" s="1006"/>
      <c r="C199" s="530" t="s">
        <v>1024</v>
      </c>
      <c r="D199" s="531" t="s">
        <v>1030</v>
      </c>
      <c r="E199" s="531" t="s">
        <v>1049</v>
      </c>
      <c r="F199" s="531"/>
      <c r="G199" s="532"/>
      <c r="H199" s="533">
        <v>0.06</v>
      </c>
      <c r="I199" s="533">
        <v>0.06</v>
      </c>
      <c r="J199" s="533"/>
      <c r="K199" s="533"/>
      <c r="L199" s="599"/>
      <c r="M199" s="596"/>
      <c r="N199" s="534"/>
      <c r="O199" s="534"/>
      <c r="P199" s="534"/>
      <c r="Q199" s="535"/>
      <c r="R199" s="536"/>
      <c r="S199" s="537"/>
      <c r="T199" s="538"/>
      <c r="U199" s="425"/>
      <c r="V199" s="426"/>
      <c r="W199" s="430"/>
      <c r="X199" s="320"/>
    </row>
    <row r="200" spans="1:24" s="106" customFormat="1" ht="15.95" customHeight="1">
      <c r="A200" s="1005"/>
      <c r="B200" s="1006"/>
      <c r="C200" s="530" t="s">
        <v>1024</v>
      </c>
      <c r="D200" s="531" t="s">
        <v>1030</v>
      </c>
      <c r="E200" s="531" t="s">
        <v>1050</v>
      </c>
      <c r="F200" s="531"/>
      <c r="G200" s="532"/>
      <c r="H200" s="533">
        <v>0.2</v>
      </c>
      <c r="I200" s="533">
        <v>0.2</v>
      </c>
      <c r="J200" s="533"/>
      <c r="K200" s="533"/>
      <c r="L200" s="599"/>
      <c r="M200" s="596"/>
      <c r="N200" s="534"/>
      <c r="O200" s="534"/>
      <c r="P200" s="534"/>
      <c r="Q200" s="535"/>
      <c r="R200" s="536"/>
      <c r="S200" s="537"/>
      <c r="T200" s="538"/>
      <c r="U200" s="425"/>
      <c r="V200" s="426"/>
      <c r="W200" s="430"/>
      <c r="X200" s="320"/>
    </row>
    <row r="201" spans="1:24" s="106" customFormat="1" ht="15.95" customHeight="1">
      <c r="A201" s="1005"/>
      <c r="B201" s="1006"/>
      <c r="C201" s="530" t="s">
        <v>1024</v>
      </c>
      <c r="D201" s="531" t="s">
        <v>1030</v>
      </c>
      <c r="E201" s="531" t="s">
        <v>1051</v>
      </c>
      <c r="F201" s="531"/>
      <c r="G201" s="532"/>
      <c r="H201" s="533">
        <v>0.14000000000000001</v>
      </c>
      <c r="I201" s="533">
        <v>0.14000000000000001</v>
      </c>
      <c r="J201" s="533"/>
      <c r="K201" s="533"/>
      <c r="L201" s="599"/>
      <c r="M201" s="596"/>
      <c r="N201" s="534"/>
      <c r="O201" s="534"/>
      <c r="P201" s="534"/>
      <c r="Q201" s="535"/>
      <c r="R201" s="536"/>
      <c r="S201" s="537"/>
      <c r="T201" s="538"/>
      <c r="U201" s="425"/>
      <c r="V201" s="426"/>
      <c r="W201" s="430"/>
      <c r="X201" s="320"/>
    </row>
    <row r="202" spans="1:24" s="106" customFormat="1" ht="15.95" customHeight="1">
      <c r="A202" s="1005"/>
      <c r="B202" s="1006"/>
      <c r="C202" s="530" t="s">
        <v>1024</v>
      </c>
      <c r="D202" s="531" t="s">
        <v>1030</v>
      </c>
      <c r="E202" s="531" t="s">
        <v>1052</v>
      </c>
      <c r="F202" s="531"/>
      <c r="G202" s="532"/>
      <c r="H202" s="533">
        <v>0.56999999999999995</v>
      </c>
      <c r="I202" s="533">
        <v>0.56999999999999995</v>
      </c>
      <c r="J202" s="533"/>
      <c r="K202" s="533"/>
      <c r="L202" s="599"/>
      <c r="M202" s="596"/>
      <c r="N202" s="534"/>
      <c r="O202" s="534"/>
      <c r="P202" s="534"/>
      <c r="Q202" s="535"/>
      <c r="R202" s="536"/>
      <c r="S202" s="537"/>
      <c r="T202" s="538"/>
      <c r="U202" s="425"/>
      <c r="V202" s="426"/>
      <c r="W202" s="430"/>
      <c r="X202" s="320"/>
    </row>
    <row r="203" spans="1:24" s="106" customFormat="1" ht="15.95" customHeight="1">
      <c r="A203" s="1007"/>
      <c r="B203" s="1008"/>
      <c r="C203" s="530" t="s">
        <v>1024</v>
      </c>
      <c r="D203" s="531" t="s">
        <v>1030</v>
      </c>
      <c r="E203" s="531" t="s">
        <v>1053</v>
      </c>
      <c r="F203" s="531"/>
      <c r="G203" s="532"/>
      <c r="H203" s="533">
        <v>0.34</v>
      </c>
      <c r="I203" s="533">
        <v>0.34</v>
      </c>
      <c r="J203" s="533"/>
      <c r="K203" s="533"/>
      <c r="L203" s="599"/>
      <c r="M203" s="596"/>
      <c r="N203" s="534"/>
      <c r="O203" s="534"/>
      <c r="P203" s="534"/>
      <c r="Q203" s="535"/>
      <c r="R203" s="536"/>
      <c r="S203" s="537"/>
      <c r="T203" s="538"/>
      <c r="U203" s="425"/>
      <c r="V203" s="426"/>
      <c r="W203" s="430"/>
      <c r="X203" s="320"/>
    </row>
    <row r="204" spans="1:24" s="106" customFormat="1" ht="15.95" customHeight="1">
      <c r="A204" s="975" t="s">
        <v>1090</v>
      </c>
      <c r="B204" s="976"/>
      <c r="C204" s="530" t="s">
        <v>1024</v>
      </c>
      <c r="D204" s="531" t="s">
        <v>1030</v>
      </c>
      <c r="E204" s="531" t="s">
        <v>1054</v>
      </c>
      <c r="F204" s="531"/>
      <c r="G204" s="532"/>
      <c r="H204" s="533">
        <v>0.87</v>
      </c>
      <c r="I204" s="533">
        <v>0.87</v>
      </c>
      <c r="J204" s="533"/>
      <c r="K204" s="533"/>
      <c r="L204" s="599"/>
      <c r="M204" s="596"/>
      <c r="N204" s="534"/>
      <c r="O204" s="534"/>
      <c r="P204" s="534"/>
      <c r="Q204" s="535"/>
      <c r="R204" s="536"/>
      <c r="S204" s="537"/>
      <c r="T204" s="538"/>
      <c r="U204" s="425"/>
      <c r="V204" s="426"/>
      <c r="W204" s="430"/>
      <c r="X204" s="320"/>
    </row>
    <row r="205" spans="1:24" s="106" customFormat="1" ht="15.95" customHeight="1">
      <c r="A205" s="975"/>
      <c r="B205" s="976"/>
      <c r="C205" s="530" t="s">
        <v>1024</v>
      </c>
      <c r="D205" s="531" t="s">
        <v>1030</v>
      </c>
      <c r="E205" s="531" t="s">
        <v>1055</v>
      </c>
      <c r="F205" s="531"/>
      <c r="G205" s="532"/>
      <c r="H205" s="533">
        <v>0.03</v>
      </c>
      <c r="I205" s="533">
        <v>0.03</v>
      </c>
      <c r="J205" s="533"/>
      <c r="K205" s="533"/>
      <c r="L205" s="599"/>
      <c r="M205" s="596"/>
      <c r="N205" s="534"/>
      <c r="O205" s="534"/>
      <c r="P205" s="534"/>
      <c r="Q205" s="535"/>
      <c r="R205" s="536"/>
      <c r="S205" s="537"/>
      <c r="T205" s="538"/>
      <c r="U205" s="425"/>
      <c r="V205" s="426"/>
      <c r="W205" s="430"/>
      <c r="X205" s="320"/>
    </row>
    <row r="206" spans="1:24" s="106" customFormat="1" ht="15.95" customHeight="1">
      <c r="A206" s="975"/>
      <c r="B206" s="976"/>
      <c r="C206" s="530" t="s">
        <v>1024</v>
      </c>
      <c r="D206" s="531" t="s">
        <v>1030</v>
      </c>
      <c r="E206" s="531" t="s">
        <v>1056</v>
      </c>
      <c r="F206" s="531"/>
      <c r="G206" s="532"/>
      <c r="H206" s="533">
        <v>0.02</v>
      </c>
      <c r="I206" s="533">
        <v>0.02</v>
      </c>
      <c r="J206" s="533"/>
      <c r="K206" s="533"/>
      <c r="L206" s="599"/>
      <c r="M206" s="596"/>
      <c r="N206" s="534"/>
      <c r="O206" s="534"/>
      <c r="P206" s="534"/>
      <c r="Q206" s="535"/>
      <c r="R206" s="536"/>
      <c r="S206" s="537"/>
      <c r="T206" s="538"/>
      <c r="U206" s="425"/>
      <c r="V206" s="426"/>
      <c r="W206" s="430"/>
      <c r="X206" s="320"/>
    </row>
    <row r="207" spans="1:24" s="106" customFormat="1" ht="15.95" customHeight="1">
      <c r="A207" s="975"/>
      <c r="B207" s="976"/>
      <c r="C207" s="530" t="s">
        <v>1024</v>
      </c>
      <c r="D207" s="531" t="s">
        <v>1030</v>
      </c>
      <c r="E207" s="531" t="s">
        <v>1057</v>
      </c>
      <c r="F207" s="531"/>
      <c r="G207" s="532"/>
      <c r="H207" s="533">
        <v>0.02</v>
      </c>
      <c r="I207" s="533">
        <v>0.02</v>
      </c>
      <c r="J207" s="533"/>
      <c r="K207" s="533"/>
      <c r="L207" s="599"/>
      <c r="M207" s="596"/>
      <c r="N207" s="534"/>
      <c r="O207" s="534"/>
      <c r="P207" s="534"/>
      <c r="Q207" s="535"/>
      <c r="R207" s="536"/>
      <c r="S207" s="537"/>
      <c r="T207" s="538"/>
      <c r="U207" s="425"/>
      <c r="V207" s="426"/>
      <c r="W207" s="430"/>
      <c r="X207" s="320"/>
    </row>
    <row r="208" spans="1:24" s="106" customFormat="1" ht="15.95" customHeight="1">
      <c r="A208" s="975"/>
      <c r="B208" s="976"/>
      <c r="C208" s="530" t="s">
        <v>1024</v>
      </c>
      <c r="D208" s="531" t="s">
        <v>1030</v>
      </c>
      <c r="E208" s="531" t="s">
        <v>1058</v>
      </c>
      <c r="F208" s="531"/>
      <c r="G208" s="532"/>
      <c r="H208" s="533">
        <v>0.03</v>
      </c>
      <c r="I208" s="533">
        <v>0.03</v>
      </c>
      <c r="J208" s="533"/>
      <c r="K208" s="533"/>
      <c r="L208" s="599"/>
      <c r="M208" s="596"/>
      <c r="N208" s="534"/>
      <c r="O208" s="534"/>
      <c r="P208" s="534"/>
      <c r="Q208" s="535"/>
      <c r="R208" s="536"/>
      <c r="S208" s="537"/>
      <c r="T208" s="538"/>
      <c r="U208" s="425"/>
      <c r="V208" s="426"/>
      <c r="W208" s="430"/>
      <c r="X208" s="320"/>
    </row>
    <row r="209" spans="1:24" s="106" customFormat="1" ht="15.95" customHeight="1">
      <c r="A209" s="975"/>
      <c r="B209" s="976"/>
      <c r="C209" s="530" t="s">
        <v>1024</v>
      </c>
      <c r="D209" s="531" t="s">
        <v>1030</v>
      </c>
      <c r="E209" s="531" t="s">
        <v>1059</v>
      </c>
      <c r="F209" s="531"/>
      <c r="G209" s="532"/>
      <c r="H209" s="533">
        <v>0.03</v>
      </c>
      <c r="I209" s="533">
        <v>0.03</v>
      </c>
      <c r="J209" s="533"/>
      <c r="K209" s="533"/>
      <c r="L209" s="599"/>
      <c r="M209" s="596"/>
      <c r="N209" s="534"/>
      <c r="O209" s="534"/>
      <c r="P209" s="534"/>
      <c r="Q209" s="535"/>
      <c r="R209" s="536"/>
      <c r="S209" s="537"/>
      <c r="T209" s="538"/>
      <c r="U209" s="425"/>
      <c r="V209" s="426"/>
      <c r="W209" s="430"/>
      <c r="X209" s="320"/>
    </row>
    <row r="210" spans="1:24" s="106" customFormat="1" ht="15.95" customHeight="1">
      <c r="A210" s="975"/>
      <c r="B210" s="976"/>
      <c r="C210" s="530" t="s">
        <v>1024</v>
      </c>
      <c r="D210" s="531" t="s">
        <v>1030</v>
      </c>
      <c r="E210" s="531" t="s">
        <v>1060</v>
      </c>
      <c r="F210" s="531"/>
      <c r="G210" s="532"/>
      <c r="H210" s="533">
        <v>0.01</v>
      </c>
      <c r="I210" s="533">
        <v>0.01</v>
      </c>
      <c r="J210" s="533"/>
      <c r="K210" s="533"/>
      <c r="L210" s="599"/>
      <c r="M210" s="596"/>
      <c r="N210" s="534"/>
      <c r="O210" s="534"/>
      <c r="P210" s="534"/>
      <c r="Q210" s="535"/>
      <c r="R210" s="536"/>
      <c r="S210" s="537"/>
      <c r="T210" s="538"/>
      <c r="U210" s="425"/>
      <c r="V210" s="426"/>
      <c r="W210" s="430"/>
      <c r="X210" s="320"/>
    </row>
    <row r="211" spans="1:24" s="106" customFormat="1" ht="15.95" customHeight="1">
      <c r="A211" s="975"/>
      <c r="B211" s="976"/>
      <c r="C211" s="530" t="s">
        <v>1024</v>
      </c>
      <c r="D211" s="531" t="s">
        <v>1030</v>
      </c>
      <c r="E211" s="531" t="s">
        <v>1061</v>
      </c>
      <c r="F211" s="531"/>
      <c r="G211" s="532"/>
      <c r="H211" s="533">
        <v>0.71</v>
      </c>
      <c r="I211" s="533">
        <v>0.71</v>
      </c>
      <c r="J211" s="533"/>
      <c r="K211" s="533"/>
      <c r="L211" s="599"/>
      <c r="M211" s="596"/>
      <c r="N211" s="534"/>
      <c r="O211" s="534"/>
      <c r="P211" s="534"/>
      <c r="Q211" s="535"/>
      <c r="R211" s="536"/>
      <c r="S211" s="537"/>
      <c r="T211" s="538"/>
      <c r="U211" s="425"/>
      <c r="V211" s="426"/>
      <c r="W211" s="430"/>
      <c r="X211" s="320"/>
    </row>
    <row r="212" spans="1:24" s="106" customFormat="1" ht="15.95" customHeight="1">
      <c r="A212" s="975"/>
      <c r="B212" s="976"/>
      <c r="C212" s="530" t="s">
        <v>1024</v>
      </c>
      <c r="D212" s="531" t="s">
        <v>1030</v>
      </c>
      <c r="E212" s="531" t="s">
        <v>1062</v>
      </c>
      <c r="F212" s="531"/>
      <c r="G212" s="532"/>
      <c r="H212" s="533">
        <v>0.06</v>
      </c>
      <c r="I212" s="533">
        <v>0.06</v>
      </c>
      <c r="J212" s="533"/>
      <c r="K212" s="533"/>
      <c r="L212" s="599"/>
      <c r="M212" s="596"/>
      <c r="N212" s="534"/>
      <c r="O212" s="534"/>
      <c r="P212" s="534"/>
      <c r="Q212" s="535"/>
      <c r="R212" s="536"/>
      <c r="S212" s="537"/>
      <c r="T212" s="538"/>
      <c r="U212" s="425"/>
      <c r="V212" s="426"/>
      <c r="W212" s="430"/>
      <c r="X212" s="320"/>
    </row>
    <row r="213" spans="1:24" s="106" customFormat="1" ht="15.95" customHeight="1">
      <c r="A213" s="975"/>
      <c r="B213" s="976"/>
      <c r="C213" s="530" t="s">
        <v>1024</v>
      </c>
      <c r="D213" s="531" t="s">
        <v>1030</v>
      </c>
      <c r="E213" s="531" t="s">
        <v>1063</v>
      </c>
      <c r="F213" s="531"/>
      <c r="G213" s="532"/>
      <c r="H213" s="533">
        <v>0.1</v>
      </c>
      <c r="I213" s="533">
        <v>0.1</v>
      </c>
      <c r="J213" s="533"/>
      <c r="K213" s="533"/>
      <c r="L213" s="599"/>
      <c r="M213" s="596"/>
      <c r="N213" s="534"/>
      <c r="O213" s="534"/>
      <c r="P213" s="534"/>
      <c r="Q213" s="535"/>
      <c r="R213" s="536"/>
      <c r="S213" s="537"/>
      <c r="T213" s="538"/>
      <c r="U213" s="425"/>
      <c r="V213" s="426"/>
      <c r="W213" s="430"/>
      <c r="X213" s="320"/>
    </row>
    <row r="214" spans="1:24" s="106" customFormat="1" ht="15.95" customHeight="1">
      <c r="A214" s="975"/>
      <c r="B214" s="976"/>
      <c r="C214" s="530" t="s">
        <v>1024</v>
      </c>
      <c r="D214" s="531" t="s">
        <v>1030</v>
      </c>
      <c r="E214" s="531" t="s">
        <v>1064</v>
      </c>
      <c r="F214" s="531"/>
      <c r="G214" s="532"/>
      <c r="H214" s="533">
        <v>0.1</v>
      </c>
      <c r="I214" s="533">
        <v>0.1</v>
      </c>
      <c r="J214" s="533"/>
      <c r="K214" s="533"/>
      <c r="L214" s="599"/>
      <c r="M214" s="596"/>
      <c r="N214" s="534"/>
      <c r="O214" s="534"/>
      <c r="P214" s="534"/>
      <c r="Q214" s="535"/>
      <c r="R214" s="536"/>
      <c r="S214" s="537"/>
      <c r="T214" s="538"/>
      <c r="U214" s="425"/>
      <c r="V214" s="426"/>
      <c r="W214" s="430"/>
      <c r="X214" s="320"/>
    </row>
    <row r="215" spans="1:24" s="106" customFormat="1" ht="15.95" customHeight="1">
      <c r="A215" s="975"/>
      <c r="B215" s="976"/>
      <c r="C215" s="530" t="s">
        <v>1024</v>
      </c>
      <c r="D215" s="531" t="s">
        <v>1030</v>
      </c>
      <c r="E215" s="531" t="s">
        <v>1065</v>
      </c>
      <c r="F215" s="531"/>
      <c r="G215" s="532"/>
      <c r="H215" s="533">
        <v>0.17</v>
      </c>
      <c r="I215" s="533">
        <v>0.17</v>
      </c>
      <c r="J215" s="533"/>
      <c r="K215" s="533"/>
      <c r="L215" s="599"/>
      <c r="M215" s="596"/>
      <c r="N215" s="534"/>
      <c r="O215" s="534"/>
      <c r="P215" s="534"/>
      <c r="Q215" s="535"/>
      <c r="R215" s="536"/>
      <c r="S215" s="537"/>
      <c r="T215" s="538"/>
      <c r="U215" s="425"/>
      <c r="V215" s="426"/>
      <c r="W215" s="430"/>
      <c r="X215" s="320"/>
    </row>
    <row r="216" spans="1:24" s="106" customFormat="1" ht="15.95" hidden="1" customHeight="1">
      <c r="A216" s="786"/>
      <c r="B216" s="787"/>
      <c r="C216" s="530"/>
      <c r="D216" s="531"/>
      <c r="E216" s="531"/>
      <c r="F216" s="531"/>
      <c r="G216" s="532"/>
      <c r="H216" s="533"/>
      <c r="I216" s="533"/>
      <c r="J216" s="533"/>
      <c r="K216" s="533"/>
      <c r="L216" s="599"/>
      <c r="M216" s="596"/>
      <c r="N216" s="534"/>
      <c r="O216" s="534"/>
      <c r="P216" s="534"/>
      <c r="Q216" s="535"/>
      <c r="R216" s="536"/>
      <c r="S216" s="537"/>
      <c r="T216" s="538"/>
      <c r="U216" s="425"/>
      <c r="V216" s="426"/>
      <c r="W216" s="430"/>
      <c r="X216" s="320"/>
    </row>
    <row r="217" spans="1:24" s="106" customFormat="1" ht="15.95" hidden="1" customHeight="1">
      <c r="A217" s="788"/>
      <c r="B217" s="789"/>
      <c r="C217" s="530"/>
      <c r="D217" s="531"/>
      <c r="E217" s="531"/>
      <c r="F217" s="531"/>
      <c r="G217" s="532"/>
      <c r="H217" s="533"/>
      <c r="I217" s="533"/>
      <c r="J217" s="533"/>
      <c r="K217" s="533"/>
      <c r="L217" s="599"/>
      <c r="M217" s="596"/>
      <c r="N217" s="534"/>
      <c r="O217" s="534"/>
      <c r="P217" s="534"/>
      <c r="Q217" s="535"/>
      <c r="R217" s="536"/>
      <c r="S217" s="537"/>
      <c r="T217" s="538"/>
      <c r="U217" s="425"/>
      <c r="V217" s="426"/>
      <c r="W217" s="430"/>
      <c r="X217" s="320"/>
    </row>
    <row r="218" spans="1:24" s="317" customFormat="1" ht="15.95" customHeight="1">
      <c r="A218" s="983" t="s">
        <v>607</v>
      </c>
      <c r="B218" s="984"/>
      <c r="C218" s="984"/>
      <c r="D218" s="985"/>
      <c r="E218" s="574">
        <f>COUNTA(E181:E217)</f>
        <v>35</v>
      </c>
      <c r="F218" s="574"/>
      <c r="G218" s="575" t="e">
        <f>SUM(#REF!)</f>
        <v>#REF!</v>
      </c>
      <c r="H218" s="575">
        <f>SUM(H181:H217)</f>
        <v>5.6799999999999979</v>
      </c>
      <c r="I218" s="575">
        <f>SUM(I181:I217)</f>
        <v>5.6799999999999979</v>
      </c>
      <c r="J218" s="575">
        <f>SUM(J181:J217)</f>
        <v>0</v>
      </c>
      <c r="K218" s="575">
        <f>SUM(K181:K217)</f>
        <v>0</v>
      </c>
      <c r="L218" s="598"/>
      <c r="M218" s="595"/>
      <c r="N218" s="575"/>
      <c r="O218" s="575"/>
      <c r="P218" s="575"/>
      <c r="Q218" s="576"/>
      <c r="R218" s="577"/>
      <c r="S218" s="578"/>
      <c r="T218" s="579"/>
      <c r="U218" s="424"/>
      <c r="V218" s="580"/>
      <c r="W218" s="429"/>
      <c r="X218" s="581"/>
    </row>
    <row r="219" spans="1:24" s="106" customFormat="1" ht="15.95" customHeight="1">
      <c r="A219" s="973" t="s">
        <v>1092</v>
      </c>
      <c r="B219" s="1004"/>
      <c r="C219" s="530" t="s">
        <v>1066</v>
      </c>
      <c r="D219" s="531" t="s">
        <v>1067</v>
      </c>
      <c r="E219" s="531" t="s">
        <v>1070</v>
      </c>
      <c r="F219" s="531"/>
      <c r="G219" s="532"/>
      <c r="H219" s="533">
        <v>0.34</v>
      </c>
      <c r="I219" s="533">
        <v>0.34</v>
      </c>
      <c r="J219" s="533"/>
      <c r="K219" s="533"/>
      <c r="L219" s="539"/>
      <c r="M219" s="596"/>
      <c r="O219" s="539"/>
      <c r="P219" s="534"/>
      <c r="Q219" s="535"/>
      <c r="R219" s="536"/>
      <c r="S219" s="537"/>
      <c r="T219" s="538"/>
      <c r="U219" s="425"/>
      <c r="V219" s="426"/>
      <c r="W219" s="430"/>
      <c r="X219" s="320"/>
    </row>
    <row r="220" spans="1:24" s="106" customFormat="1" ht="15.95" customHeight="1">
      <c r="A220" s="1005"/>
      <c r="B220" s="1006"/>
      <c r="C220" s="530" t="s">
        <v>1066</v>
      </c>
      <c r="D220" s="531" t="s">
        <v>1067</v>
      </c>
      <c r="E220" s="531" t="s">
        <v>1071</v>
      </c>
      <c r="F220" s="531"/>
      <c r="G220" s="532"/>
      <c r="H220" s="533">
        <v>0.94</v>
      </c>
      <c r="I220" s="533">
        <v>0.94</v>
      </c>
      <c r="J220" s="533"/>
      <c r="K220" s="533"/>
      <c r="L220" s="539"/>
      <c r="M220" s="596"/>
      <c r="O220" s="539"/>
      <c r="P220" s="534"/>
      <c r="Q220" s="535"/>
      <c r="R220" s="536"/>
      <c r="S220" s="537"/>
      <c r="T220" s="538"/>
      <c r="U220" s="425"/>
      <c r="V220" s="426"/>
      <c r="W220" s="430"/>
      <c r="X220" s="320"/>
    </row>
    <row r="221" spans="1:24" s="106" customFormat="1" ht="15.95" customHeight="1">
      <c r="A221" s="1005"/>
      <c r="B221" s="1006"/>
      <c r="C221" s="530" t="s">
        <v>1066</v>
      </c>
      <c r="D221" s="531" t="s">
        <v>1067</v>
      </c>
      <c r="E221" s="531" t="s">
        <v>1072</v>
      </c>
      <c r="F221" s="531"/>
      <c r="G221" s="532"/>
      <c r="H221" s="533">
        <v>0.49</v>
      </c>
      <c r="I221" s="533">
        <v>0.49</v>
      </c>
      <c r="J221" s="533"/>
      <c r="K221" s="533"/>
      <c r="L221" s="539"/>
      <c r="M221" s="596"/>
      <c r="O221" s="539"/>
      <c r="P221" s="534"/>
      <c r="Q221" s="535"/>
      <c r="R221" s="536"/>
      <c r="S221" s="537"/>
      <c r="T221" s="538"/>
      <c r="U221" s="425"/>
      <c r="V221" s="426"/>
      <c r="W221" s="430"/>
      <c r="X221" s="320"/>
    </row>
    <row r="222" spans="1:24" s="106" customFormat="1" ht="15.95" customHeight="1">
      <c r="A222" s="1005"/>
      <c r="B222" s="1006"/>
      <c r="C222" s="530" t="s">
        <v>1066</v>
      </c>
      <c r="D222" s="531" t="s">
        <v>1067</v>
      </c>
      <c r="E222" s="531" t="s">
        <v>1073</v>
      </c>
      <c r="F222" s="531"/>
      <c r="G222" s="532"/>
      <c r="H222" s="533">
        <v>1</v>
      </c>
      <c r="I222" s="533">
        <v>1</v>
      </c>
      <c r="J222" s="533"/>
      <c r="K222" s="533"/>
      <c r="L222" s="539"/>
      <c r="M222" s="596"/>
      <c r="O222" s="539"/>
      <c r="P222" s="534"/>
      <c r="Q222" s="535"/>
      <c r="R222" s="536"/>
      <c r="S222" s="537"/>
      <c r="T222" s="538"/>
      <c r="U222" s="425"/>
      <c r="V222" s="426"/>
      <c r="W222" s="430"/>
      <c r="X222" s="320"/>
    </row>
    <row r="223" spans="1:24" s="106" customFormat="1" ht="15.95" customHeight="1">
      <c r="A223" s="1005"/>
      <c r="B223" s="1006"/>
      <c r="C223" s="530" t="s">
        <v>1066</v>
      </c>
      <c r="D223" s="531" t="s">
        <v>1067</v>
      </c>
      <c r="E223" s="531" t="s">
        <v>1074</v>
      </c>
      <c r="F223" s="531"/>
      <c r="G223" s="532"/>
      <c r="H223" s="533">
        <v>0.81</v>
      </c>
      <c r="I223" s="533">
        <v>0.81</v>
      </c>
      <c r="J223" s="533"/>
      <c r="K223" s="533"/>
      <c r="L223" s="539"/>
      <c r="M223" s="596"/>
      <c r="O223" s="539"/>
      <c r="P223" s="534"/>
      <c r="Q223" s="535"/>
      <c r="R223" s="536"/>
      <c r="S223" s="537"/>
      <c r="T223" s="538"/>
      <c r="U223" s="425"/>
      <c r="V223" s="426"/>
      <c r="W223" s="430"/>
      <c r="X223" s="320"/>
    </row>
    <row r="224" spans="1:24" s="106" customFormat="1" ht="15.95" customHeight="1">
      <c r="A224" s="1005"/>
      <c r="B224" s="1006"/>
      <c r="C224" s="783" t="s">
        <v>1066</v>
      </c>
      <c r="D224" s="773" t="s">
        <v>1067</v>
      </c>
      <c r="E224" s="773" t="s">
        <v>1075</v>
      </c>
      <c r="F224" s="773"/>
      <c r="G224" s="774"/>
      <c r="H224" s="775">
        <v>2.48</v>
      </c>
      <c r="I224" s="775">
        <v>2.48</v>
      </c>
      <c r="J224" s="775"/>
      <c r="K224" s="775"/>
      <c r="L224" s="776"/>
      <c r="M224" s="777"/>
      <c r="N224" s="751"/>
      <c r="O224" s="776"/>
      <c r="P224" s="778"/>
      <c r="Q224" s="779"/>
      <c r="R224" s="780"/>
      <c r="S224" s="781"/>
      <c r="T224" s="782"/>
      <c r="U224" s="425"/>
      <c r="V224" s="426"/>
      <c r="W224" s="430"/>
      <c r="X224" s="320"/>
    </row>
    <row r="225" spans="1:24" s="106" customFormat="1" ht="15.95" customHeight="1">
      <c r="A225" s="1005"/>
      <c r="B225" s="1006"/>
      <c r="C225" s="783" t="s">
        <v>1066</v>
      </c>
      <c r="D225" s="773" t="s">
        <v>1067</v>
      </c>
      <c r="E225" s="773" t="s">
        <v>1076</v>
      </c>
      <c r="F225" s="773"/>
      <c r="G225" s="774"/>
      <c r="H225" s="775">
        <v>0.56999999999999995</v>
      </c>
      <c r="I225" s="775">
        <v>0.56999999999999995</v>
      </c>
      <c r="J225" s="775"/>
      <c r="K225" s="775"/>
      <c r="L225" s="776"/>
      <c r="M225" s="777"/>
      <c r="N225" s="751"/>
      <c r="O225" s="776"/>
      <c r="P225" s="778"/>
      <c r="Q225" s="779"/>
      <c r="R225" s="780"/>
      <c r="S225" s="781"/>
      <c r="T225" s="782"/>
      <c r="U225" s="425"/>
      <c r="V225" s="426"/>
      <c r="W225" s="430"/>
      <c r="X225" s="320"/>
    </row>
    <row r="226" spans="1:24" s="106" customFormat="1" ht="15.95" customHeight="1">
      <c r="A226" s="1005"/>
      <c r="B226" s="1006"/>
      <c r="C226" s="783" t="s">
        <v>1066</v>
      </c>
      <c r="D226" s="773" t="s">
        <v>1067</v>
      </c>
      <c r="E226" s="773" t="s">
        <v>1077</v>
      </c>
      <c r="F226" s="773"/>
      <c r="G226" s="774"/>
      <c r="H226" s="775">
        <v>0.22</v>
      </c>
      <c r="I226" s="775">
        <v>0.22</v>
      </c>
      <c r="J226" s="775"/>
      <c r="K226" s="775"/>
      <c r="L226" s="776"/>
      <c r="M226" s="777"/>
      <c r="N226" s="751"/>
      <c r="O226" s="776"/>
      <c r="P226" s="778"/>
      <c r="Q226" s="779"/>
      <c r="R226" s="780"/>
      <c r="S226" s="781"/>
      <c r="T226" s="782"/>
      <c r="U226" s="425"/>
      <c r="V226" s="426"/>
      <c r="W226" s="430"/>
      <c r="X226" s="320"/>
    </row>
    <row r="227" spans="1:24" s="106" customFormat="1" ht="15.95" customHeight="1">
      <c r="A227" s="1005"/>
      <c r="B227" s="1006"/>
      <c r="C227" s="530" t="s">
        <v>1066</v>
      </c>
      <c r="D227" s="531" t="s">
        <v>1067</v>
      </c>
      <c r="E227" s="531" t="s">
        <v>1078</v>
      </c>
      <c r="F227" s="531"/>
      <c r="G227" s="532"/>
      <c r="H227" s="533">
        <v>0.71</v>
      </c>
      <c r="I227" s="533">
        <v>0.71</v>
      </c>
      <c r="J227" s="533"/>
      <c r="K227" s="533"/>
      <c r="L227" s="539"/>
      <c r="M227" s="596"/>
      <c r="O227" s="539"/>
      <c r="P227" s="534"/>
      <c r="Q227" s="535"/>
      <c r="R227" s="536"/>
      <c r="S227" s="537"/>
      <c r="T227" s="538"/>
      <c r="U227" s="425"/>
      <c r="V227" s="426"/>
      <c r="W227" s="430"/>
      <c r="X227" s="320"/>
    </row>
    <row r="228" spans="1:24" s="106" customFormat="1" ht="15.95" customHeight="1">
      <c r="A228" s="1005"/>
      <c r="B228" s="1006"/>
      <c r="C228" s="530" t="s">
        <v>1066</v>
      </c>
      <c r="D228" s="531" t="s">
        <v>1068</v>
      </c>
      <c r="E228" s="531" t="s">
        <v>1079</v>
      </c>
      <c r="F228" s="531"/>
      <c r="G228" s="532"/>
      <c r="H228" s="533">
        <v>0.36</v>
      </c>
      <c r="I228" s="533">
        <v>0.36</v>
      </c>
      <c r="J228" s="533"/>
      <c r="K228" s="533"/>
      <c r="L228" s="539"/>
      <c r="M228" s="596"/>
      <c r="O228" s="539"/>
      <c r="P228" s="534"/>
      <c r="Q228" s="535"/>
      <c r="R228" s="536"/>
      <c r="S228" s="537"/>
      <c r="T228" s="538"/>
      <c r="U228" s="425"/>
      <c r="V228" s="426"/>
      <c r="W228" s="430"/>
      <c r="X228" s="320"/>
    </row>
    <row r="229" spans="1:24" s="106" customFormat="1" ht="15.95" customHeight="1">
      <c r="A229" s="1005"/>
      <c r="B229" s="1006"/>
      <c r="C229" s="530" t="s">
        <v>1066</v>
      </c>
      <c r="D229" s="531" t="s">
        <v>1068</v>
      </c>
      <c r="E229" s="531" t="s">
        <v>1080</v>
      </c>
      <c r="F229" s="531"/>
      <c r="G229" s="532"/>
      <c r="H229" s="533">
        <v>0.11</v>
      </c>
      <c r="I229" s="533">
        <v>0.11</v>
      </c>
      <c r="J229" s="533"/>
      <c r="K229" s="533"/>
      <c r="L229" s="539"/>
      <c r="M229" s="596"/>
      <c r="O229" s="539"/>
      <c r="P229" s="534"/>
      <c r="Q229" s="535"/>
      <c r="R229" s="536"/>
      <c r="S229" s="537"/>
      <c r="T229" s="538"/>
      <c r="U229" s="425"/>
      <c r="V229" s="426"/>
      <c r="W229" s="430"/>
      <c r="X229" s="320"/>
    </row>
    <row r="230" spans="1:24" s="106" customFormat="1" ht="15.95" customHeight="1">
      <c r="A230" s="1005"/>
      <c r="B230" s="1006"/>
      <c r="C230" s="530" t="s">
        <v>1066</v>
      </c>
      <c r="D230" s="531" t="s">
        <v>1068</v>
      </c>
      <c r="E230" s="531" t="s">
        <v>1081</v>
      </c>
      <c r="F230" s="531"/>
      <c r="G230" s="532"/>
      <c r="H230" s="533">
        <v>0.27</v>
      </c>
      <c r="I230" s="533">
        <v>0.27</v>
      </c>
      <c r="J230" s="533"/>
      <c r="K230" s="533"/>
      <c r="L230" s="539"/>
      <c r="M230" s="596"/>
      <c r="O230" s="539"/>
      <c r="P230" s="534"/>
      <c r="Q230" s="535"/>
      <c r="R230" s="536"/>
      <c r="S230" s="537"/>
      <c r="T230" s="538"/>
      <c r="U230" s="425"/>
      <c r="V230" s="426"/>
      <c r="W230" s="430"/>
      <c r="X230" s="320"/>
    </row>
    <row r="231" spans="1:24" s="106" customFormat="1" ht="15.95" customHeight="1">
      <c r="A231" s="1007"/>
      <c r="B231" s="1008"/>
      <c r="C231" s="530" t="s">
        <v>1066</v>
      </c>
      <c r="D231" s="531" t="s">
        <v>1069</v>
      </c>
      <c r="E231" s="531" t="s">
        <v>1082</v>
      </c>
      <c r="F231" s="531"/>
      <c r="G231" s="532"/>
      <c r="H231" s="533">
        <v>0.5</v>
      </c>
      <c r="I231" s="533">
        <v>0.5</v>
      </c>
      <c r="J231" s="533"/>
      <c r="K231" s="533"/>
      <c r="L231" s="539"/>
      <c r="M231" s="596"/>
      <c r="O231" s="539"/>
      <c r="P231" s="534"/>
      <c r="Q231" s="535"/>
      <c r="R231" s="536"/>
      <c r="S231" s="537"/>
      <c r="T231" s="538"/>
      <c r="U231" s="425"/>
      <c r="V231" s="426"/>
      <c r="W231" s="430"/>
      <c r="X231" s="320"/>
    </row>
    <row r="232" spans="1:24" s="106" customFormat="1" ht="15.95" hidden="1" customHeight="1">
      <c r="A232" s="785"/>
      <c r="B232" s="785"/>
      <c r="C232" s="530"/>
      <c r="D232" s="531"/>
      <c r="E232" s="531"/>
      <c r="F232" s="531"/>
      <c r="G232" s="532"/>
      <c r="H232" s="533"/>
      <c r="I232" s="533"/>
      <c r="J232" s="533"/>
      <c r="K232" s="533"/>
      <c r="L232" s="539"/>
      <c r="M232" s="596"/>
      <c r="O232" s="539"/>
      <c r="P232" s="534"/>
      <c r="Q232" s="535"/>
      <c r="R232" s="536"/>
      <c r="S232" s="537"/>
      <c r="T232" s="538"/>
      <c r="U232" s="425"/>
      <c r="V232" s="426"/>
      <c r="W232" s="430"/>
      <c r="X232" s="320"/>
    </row>
    <row r="233" spans="1:24" s="106" customFormat="1" ht="15.95" hidden="1" customHeight="1">
      <c r="A233" s="785"/>
      <c r="B233" s="785"/>
      <c r="C233" s="530"/>
      <c r="D233" s="531"/>
      <c r="E233" s="531"/>
      <c r="F233" s="531"/>
      <c r="G233" s="532"/>
      <c r="H233" s="533"/>
      <c r="I233" s="533"/>
      <c r="J233" s="533"/>
      <c r="K233" s="533"/>
      <c r="L233" s="539"/>
      <c r="M233" s="596"/>
      <c r="O233" s="539"/>
      <c r="P233" s="534"/>
      <c r="Q233" s="535"/>
      <c r="R233" s="536"/>
      <c r="S233" s="537"/>
      <c r="T233" s="538"/>
      <c r="U233" s="425"/>
      <c r="V233" s="426"/>
      <c r="W233" s="430"/>
      <c r="X233" s="320"/>
    </row>
    <row r="234" spans="1:24" s="106" customFormat="1" ht="15.95" hidden="1" customHeight="1">
      <c r="A234" s="785"/>
      <c r="B234" s="785"/>
      <c r="C234" s="530"/>
      <c r="D234" s="531"/>
      <c r="E234" s="531"/>
      <c r="F234" s="531"/>
      <c r="G234" s="532"/>
      <c r="H234" s="533"/>
      <c r="I234" s="533"/>
      <c r="J234" s="533"/>
      <c r="K234" s="533"/>
      <c r="L234" s="539"/>
      <c r="M234" s="596"/>
      <c r="O234" s="539"/>
      <c r="P234" s="534"/>
      <c r="Q234" s="535"/>
      <c r="R234" s="536"/>
      <c r="S234" s="537"/>
      <c r="T234" s="538"/>
      <c r="U234" s="425"/>
      <c r="V234" s="426"/>
      <c r="W234" s="430"/>
      <c r="X234" s="320"/>
    </row>
    <row r="235" spans="1:24" s="106" customFormat="1" ht="15.95" hidden="1" customHeight="1">
      <c r="A235" s="785"/>
      <c r="B235" s="785"/>
      <c r="C235" s="530"/>
      <c r="D235" s="531"/>
      <c r="E235" s="531"/>
      <c r="F235" s="531"/>
      <c r="G235" s="532"/>
      <c r="H235" s="533"/>
      <c r="I235" s="533"/>
      <c r="J235" s="533"/>
      <c r="K235" s="533"/>
      <c r="L235" s="539"/>
      <c r="M235" s="596"/>
      <c r="O235" s="539"/>
      <c r="P235" s="534"/>
      <c r="Q235" s="535"/>
      <c r="R235" s="536"/>
      <c r="S235" s="537"/>
      <c r="T235" s="538"/>
      <c r="U235" s="425"/>
      <c r="V235" s="426"/>
      <c r="W235" s="430"/>
      <c r="X235" s="320"/>
    </row>
    <row r="236" spans="1:24" s="106" customFormat="1" ht="15.95" hidden="1" customHeight="1">
      <c r="A236" s="785"/>
      <c r="B236" s="785"/>
      <c r="C236" s="530"/>
      <c r="D236" s="531"/>
      <c r="E236" s="531"/>
      <c r="F236" s="531"/>
      <c r="G236" s="532"/>
      <c r="H236" s="533"/>
      <c r="I236" s="533"/>
      <c r="J236" s="533"/>
      <c r="K236" s="533"/>
      <c r="L236" s="539"/>
      <c r="M236" s="596"/>
      <c r="O236" s="539"/>
      <c r="P236" s="534"/>
      <c r="Q236" s="535"/>
      <c r="R236" s="536"/>
      <c r="S236" s="537"/>
      <c r="T236" s="538"/>
      <c r="U236" s="425"/>
      <c r="V236" s="426"/>
      <c r="W236" s="430"/>
      <c r="X236" s="320"/>
    </row>
    <row r="237" spans="1:24" s="106" customFormat="1" ht="15.95" hidden="1" customHeight="1">
      <c r="A237" s="785"/>
      <c r="B237" s="785"/>
      <c r="C237" s="530"/>
      <c r="D237" s="531"/>
      <c r="E237" s="531"/>
      <c r="F237" s="531"/>
      <c r="G237" s="532"/>
      <c r="H237" s="533"/>
      <c r="I237" s="533"/>
      <c r="J237" s="533"/>
      <c r="K237" s="533"/>
      <c r="L237" s="539"/>
      <c r="M237" s="596"/>
      <c r="O237" s="539"/>
      <c r="P237" s="534"/>
      <c r="Q237" s="535"/>
      <c r="R237" s="536"/>
      <c r="S237" s="537"/>
      <c r="T237" s="538"/>
      <c r="U237" s="425"/>
      <c r="V237" s="426"/>
      <c r="W237" s="430"/>
      <c r="X237" s="320"/>
    </row>
    <row r="238" spans="1:24" s="106" customFormat="1" ht="15.95" hidden="1" customHeight="1">
      <c r="A238" s="785"/>
      <c r="B238" s="785"/>
      <c r="C238" s="530"/>
      <c r="D238" s="531"/>
      <c r="E238" s="531"/>
      <c r="F238" s="531"/>
      <c r="G238" s="532"/>
      <c r="H238" s="533"/>
      <c r="I238" s="533"/>
      <c r="J238" s="533"/>
      <c r="K238" s="533"/>
      <c r="L238" s="539"/>
      <c r="M238" s="596"/>
      <c r="O238" s="539"/>
      <c r="P238" s="534"/>
      <c r="Q238" s="535"/>
      <c r="R238" s="536"/>
      <c r="S238" s="537"/>
      <c r="T238" s="538"/>
      <c r="U238" s="425"/>
      <c r="V238" s="426"/>
      <c r="W238" s="430"/>
      <c r="X238" s="320"/>
    </row>
    <row r="239" spans="1:24" s="106" customFormat="1" ht="15.95" hidden="1" customHeight="1">
      <c r="A239" s="785"/>
      <c r="B239" s="785"/>
      <c r="C239" s="530"/>
      <c r="D239" s="531"/>
      <c r="E239" s="531"/>
      <c r="F239" s="531"/>
      <c r="G239" s="532"/>
      <c r="H239" s="533"/>
      <c r="I239" s="533"/>
      <c r="J239" s="533"/>
      <c r="K239" s="533"/>
      <c r="L239" s="539"/>
      <c r="M239" s="596"/>
      <c r="O239" s="539"/>
      <c r="P239" s="534"/>
      <c r="Q239" s="535"/>
      <c r="R239" s="536"/>
      <c r="S239" s="537"/>
      <c r="T239" s="538"/>
      <c r="U239" s="425"/>
      <c r="V239" s="426"/>
      <c r="W239" s="430"/>
      <c r="X239" s="320"/>
    </row>
    <row r="240" spans="1:24" s="317" customFormat="1" ht="15.95" customHeight="1">
      <c r="A240" s="983" t="s">
        <v>607</v>
      </c>
      <c r="B240" s="984"/>
      <c r="C240" s="984"/>
      <c r="D240" s="985"/>
      <c r="E240" s="574">
        <f>COUNTA(E219:E239)</f>
        <v>13</v>
      </c>
      <c r="F240" s="574"/>
      <c r="G240" s="575" t="e">
        <f>SUM(#REF!)</f>
        <v>#REF!</v>
      </c>
      <c r="H240" s="575">
        <f>SUM(H219:H239)</f>
        <v>8.8000000000000007</v>
      </c>
      <c r="I240" s="575">
        <f>SUM(I219:I239)</f>
        <v>8.8000000000000007</v>
      </c>
      <c r="J240" s="575">
        <f>SUM(J219:J239)</f>
        <v>0</v>
      </c>
      <c r="K240" s="575">
        <f>SUM(K219:K239)</f>
        <v>0</v>
      </c>
      <c r="L240" s="598"/>
      <c r="M240" s="595"/>
      <c r="N240" s="575"/>
      <c r="O240" s="575"/>
      <c r="P240" s="575"/>
      <c r="Q240" s="576"/>
      <c r="R240" s="577"/>
      <c r="S240" s="578"/>
      <c r="T240" s="579"/>
      <c r="U240" s="424"/>
      <c r="V240" s="580"/>
      <c r="W240" s="429"/>
      <c r="X240" s="581"/>
    </row>
    <row r="241" spans="1:24" s="106" customFormat="1" ht="15.95" customHeight="1">
      <c r="A241" s="973" t="s">
        <v>1094</v>
      </c>
      <c r="B241" s="1004"/>
      <c r="C241" s="530" t="s">
        <v>1083</v>
      </c>
      <c r="D241" s="531" t="s">
        <v>1067</v>
      </c>
      <c r="E241" s="531" t="s">
        <v>1084</v>
      </c>
      <c r="F241" s="531"/>
      <c r="G241" s="532"/>
      <c r="H241" s="533">
        <v>1.01</v>
      </c>
      <c r="I241" s="533">
        <v>1.01</v>
      </c>
      <c r="J241" s="533"/>
      <c r="K241" s="533"/>
      <c r="L241" s="599"/>
      <c r="M241" s="596"/>
      <c r="N241" s="534"/>
      <c r="O241" s="534"/>
      <c r="P241" s="534"/>
      <c r="Q241" s="535"/>
      <c r="R241" s="536"/>
      <c r="S241" s="537"/>
      <c r="T241" s="538"/>
      <c r="U241" s="425"/>
      <c r="V241" s="426"/>
      <c r="W241" s="430"/>
      <c r="X241" s="320"/>
    </row>
    <row r="242" spans="1:24" s="106" customFormat="1" ht="15.95" customHeight="1">
      <c r="A242" s="1005"/>
      <c r="B242" s="1006"/>
      <c r="C242" s="530" t="s">
        <v>1083</v>
      </c>
      <c r="D242" s="531" t="s">
        <v>1067</v>
      </c>
      <c r="E242" s="531" t="s">
        <v>1085</v>
      </c>
      <c r="F242" s="531"/>
      <c r="G242" s="532"/>
      <c r="H242" s="533">
        <v>1.51</v>
      </c>
      <c r="I242" s="533">
        <v>1.51</v>
      </c>
      <c r="J242" s="533"/>
      <c r="K242" s="533"/>
      <c r="L242" s="599"/>
      <c r="M242" s="596"/>
      <c r="N242" s="534"/>
      <c r="O242" s="534"/>
      <c r="P242" s="534"/>
      <c r="Q242" s="535"/>
      <c r="R242" s="536"/>
      <c r="S242" s="537"/>
      <c r="T242" s="538"/>
      <c r="U242" s="425"/>
      <c r="V242" s="426"/>
      <c r="W242" s="430"/>
      <c r="X242" s="320"/>
    </row>
    <row r="243" spans="1:24" s="106" customFormat="1" ht="15.95" customHeight="1">
      <c r="A243" s="1007"/>
      <c r="B243" s="1008"/>
      <c r="C243" s="530" t="s">
        <v>1083</v>
      </c>
      <c r="D243" s="531" t="s">
        <v>1067</v>
      </c>
      <c r="E243" s="531" t="s">
        <v>1086</v>
      </c>
      <c r="F243" s="531"/>
      <c r="G243" s="532"/>
      <c r="H243" s="533">
        <v>1.01</v>
      </c>
      <c r="I243" s="533">
        <v>1.01</v>
      </c>
      <c r="J243" s="533"/>
      <c r="K243" s="533"/>
      <c r="L243" s="599"/>
      <c r="M243" s="596"/>
      <c r="N243" s="534"/>
      <c r="O243" s="534"/>
      <c r="P243" s="534"/>
      <c r="Q243" s="535"/>
      <c r="R243" s="536"/>
      <c r="S243" s="537"/>
      <c r="T243" s="538"/>
      <c r="U243" s="425"/>
      <c r="V243" s="426"/>
      <c r="W243" s="430"/>
      <c r="X243" s="320"/>
    </row>
    <row r="244" spans="1:24" s="106" customFormat="1" ht="15.95" hidden="1" customHeight="1">
      <c r="A244" s="785"/>
      <c r="B244" s="785"/>
      <c r="C244" s="783"/>
      <c r="D244" s="773"/>
      <c r="E244" s="773"/>
      <c r="F244" s="773"/>
      <c r="G244" s="774"/>
      <c r="H244" s="775"/>
      <c r="I244" s="775"/>
      <c r="J244" s="775"/>
      <c r="K244" s="775"/>
      <c r="L244" s="784"/>
      <c r="M244" s="777"/>
      <c r="N244" s="778"/>
      <c r="O244" s="778"/>
      <c r="P244" s="778"/>
      <c r="Q244" s="779"/>
      <c r="R244" s="780"/>
      <c r="S244" s="781"/>
      <c r="T244" s="782"/>
      <c r="U244" s="425"/>
      <c r="V244" s="426"/>
      <c r="W244" s="430"/>
      <c r="X244" s="320"/>
    </row>
    <row r="245" spans="1:24" s="106" customFormat="1" ht="15.95" hidden="1" customHeight="1">
      <c r="A245" s="785"/>
      <c r="B245" s="785"/>
      <c r="C245" s="783"/>
      <c r="D245" s="773"/>
      <c r="E245" s="773"/>
      <c r="F245" s="773"/>
      <c r="G245" s="774"/>
      <c r="H245" s="775"/>
      <c r="I245" s="775"/>
      <c r="J245" s="775"/>
      <c r="K245" s="775"/>
      <c r="L245" s="784"/>
      <c r="M245" s="777"/>
      <c r="N245" s="778"/>
      <c r="O245" s="778"/>
      <c r="P245" s="778"/>
      <c r="Q245" s="779"/>
      <c r="R245" s="780"/>
      <c r="S245" s="781"/>
      <c r="T245" s="782"/>
      <c r="U245" s="425"/>
      <c r="V245" s="426"/>
      <c r="W245" s="430"/>
      <c r="X245" s="320"/>
    </row>
    <row r="246" spans="1:24" s="106" customFormat="1" ht="15.95" hidden="1" customHeight="1">
      <c r="A246" s="785"/>
      <c r="B246" s="785"/>
      <c r="C246" s="783"/>
      <c r="D246" s="773"/>
      <c r="E246" s="773"/>
      <c r="F246" s="773"/>
      <c r="G246" s="774"/>
      <c r="H246" s="775"/>
      <c r="I246" s="775"/>
      <c r="J246" s="775"/>
      <c r="K246" s="775"/>
      <c r="L246" s="784"/>
      <c r="M246" s="777"/>
      <c r="N246" s="778"/>
      <c r="O246" s="778"/>
      <c r="P246" s="778"/>
      <c r="Q246" s="779"/>
      <c r="R246" s="780"/>
      <c r="S246" s="781"/>
      <c r="T246" s="782"/>
      <c r="U246" s="425"/>
      <c r="V246" s="426"/>
      <c r="W246" s="430"/>
      <c r="X246" s="320"/>
    </row>
    <row r="247" spans="1:24" s="106" customFormat="1" ht="15.95" hidden="1" customHeight="1">
      <c r="A247" s="785"/>
      <c r="B247" s="785"/>
      <c r="C247" s="783"/>
      <c r="D247" s="773"/>
      <c r="E247" s="773"/>
      <c r="F247" s="773"/>
      <c r="G247" s="774"/>
      <c r="H247" s="775"/>
      <c r="I247" s="775"/>
      <c r="J247" s="775"/>
      <c r="K247" s="775"/>
      <c r="L247" s="784"/>
      <c r="M247" s="777"/>
      <c r="N247" s="778"/>
      <c r="O247" s="778"/>
      <c r="P247" s="778"/>
      <c r="Q247" s="779"/>
      <c r="R247" s="780"/>
      <c r="S247" s="781"/>
      <c r="T247" s="782"/>
      <c r="U247" s="425"/>
      <c r="V247" s="426"/>
      <c r="W247" s="430"/>
      <c r="X247" s="320"/>
    </row>
    <row r="248" spans="1:24" s="106" customFormat="1" ht="15.95" hidden="1" customHeight="1">
      <c r="A248" s="785"/>
      <c r="B248" s="785"/>
      <c r="C248" s="783"/>
      <c r="D248" s="773"/>
      <c r="E248" s="773"/>
      <c r="F248" s="773"/>
      <c r="G248" s="774"/>
      <c r="H248" s="775"/>
      <c r="I248" s="775"/>
      <c r="J248" s="775"/>
      <c r="K248" s="775"/>
      <c r="L248" s="784"/>
      <c r="M248" s="777"/>
      <c r="N248" s="778"/>
      <c r="O248" s="778"/>
      <c r="P248" s="778"/>
      <c r="Q248" s="779"/>
      <c r="R248" s="780"/>
      <c r="S248" s="781"/>
      <c r="T248" s="782"/>
      <c r="U248" s="425"/>
      <c r="V248" s="426"/>
      <c r="W248" s="430"/>
      <c r="X248" s="320"/>
    </row>
    <row r="249" spans="1:24" s="106" customFormat="1" ht="15.95" hidden="1" customHeight="1">
      <c r="A249" s="785"/>
      <c r="B249" s="785"/>
      <c r="C249" s="783"/>
      <c r="D249" s="773"/>
      <c r="E249" s="773"/>
      <c r="F249" s="773"/>
      <c r="G249" s="774"/>
      <c r="H249" s="775"/>
      <c r="I249" s="775"/>
      <c r="J249" s="775"/>
      <c r="K249" s="775"/>
      <c r="L249" s="784"/>
      <c r="M249" s="777"/>
      <c r="N249" s="778"/>
      <c r="O249" s="778"/>
      <c r="P249" s="778"/>
      <c r="Q249" s="779"/>
      <c r="R249" s="780"/>
      <c r="S249" s="781"/>
      <c r="T249" s="782"/>
      <c r="U249" s="425"/>
      <c r="V249" s="426"/>
      <c r="W249" s="430"/>
      <c r="X249" s="320"/>
    </row>
    <row r="250" spans="1:24" s="106" customFormat="1" ht="15.95" hidden="1" customHeight="1">
      <c r="A250" s="785"/>
      <c r="B250" s="785"/>
      <c r="C250" s="783"/>
      <c r="D250" s="773"/>
      <c r="E250" s="773"/>
      <c r="F250" s="773"/>
      <c r="G250" s="774"/>
      <c r="H250" s="775"/>
      <c r="I250" s="775"/>
      <c r="J250" s="775"/>
      <c r="K250" s="775"/>
      <c r="L250" s="784"/>
      <c r="M250" s="777"/>
      <c r="N250" s="778"/>
      <c r="O250" s="778"/>
      <c r="P250" s="778"/>
      <c r="Q250" s="779"/>
      <c r="R250" s="780"/>
      <c r="S250" s="781"/>
      <c r="T250" s="782"/>
      <c r="U250" s="425"/>
      <c r="V250" s="426"/>
      <c r="W250" s="430"/>
      <c r="X250" s="320"/>
    </row>
    <row r="251" spans="1:24" s="106" customFormat="1" ht="15.95" hidden="1" customHeight="1">
      <c r="A251" s="785"/>
      <c r="B251" s="785"/>
      <c r="C251" s="783"/>
      <c r="D251" s="773"/>
      <c r="E251" s="773"/>
      <c r="F251" s="773"/>
      <c r="G251" s="774"/>
      <c r="H251" s="775"/>
      <c r="I251" s="775"/>
      <c r="J251" s="775"/>
      <c r="K251" s="775"/>
      <c r="L251" s="784"/>
      <c r="M251" s="777"/>
      <c r="N251" s="778"/>
      <c r="O251" s="778"/>
      <c r="P251" s="778"/>
      <c r="Q251" s="779"/>
      <c r="R251" s="780"/>
      <c r="S251" s="781"/>
      <c r="T251" s="782"/>
      <c r="U251" s="425"/>
      <c r="V251" s="426"/>
      <c r="W251" s="430"/>
      <c r="X251" s="320"/>
    </row>
    <row r="252" spans="1:24" s="106" customFormat="1" ht="15.95" hidden="1" customHeight="1">
      <c r="A252" s="785"/>
      <c r="B252" s="785"/>
      <c r="C252" s="783"/>
      <c r="D252" s="773"/>
      <c r="E252" s="773"/>
      <c r="F252" s="773"/>
      <c r="G252" s="774"/>
      <c r="H252" s="775"/>
      <c r="I252" s="775"/>
      <c r="J252" s="775"/>
      <c r="K252" s="775"/>
      <c r="L252" s="784"/>
      <c r="M252" s="777"/>
      <c r="N252" s="778"/>
      <c r="O252" s="778"/>
      <c r="P252" s="778"/>
      <c r="Q252" s="779"/>
      <c r="R252" s="780"/>
      <c r="S252" s="781"/>
      <c r="T252" s="782"/>
      <c r="U252" s="425"/>
      <c r="V252" s="426"/>
      <c r="W252" s="430"/>
      <c r="X252" s="320"/>
    </row>
    <row r="253" spans="1:24" s="106" customFormat="1" ht="15.95" hidden="1" customHeight="1">
      <c r="A253" s="785"/>
      <c r="B253" s="785"/>
      <c r="C253" s="783"/>
      <c r="D253" s="773"/>
      <c r="E253" s="773"/>
      <c r="F253" s="773"/>
      <c r="G253" s="774"/>
      <c r="H253" s="775"/>
      <c r="I253" s="775"/>
      <c r="J253" s="775"/>
      <c r="K253" s="775"/>
      <c r="L253" s="784"/>
      <c r="M253" s="777"/>
      <c r="N253" s="778"/>
      <c r="O253" s="778"/>
      <c r="P253" s="778"/>
      <c r="Q253" s="779"/>
      <c r="R253" s="780"/>
      <c r="S253" s="781"/>
      <c r="T253" s="782"/>
      <c r="U253" s="425"/>
      <c r="V253" s="426"/>
      <c r="W253" s="430"/>
      <c r="X253" s="320"/>
    </row>
    <row r="254" spans="1:24" s="106" customFormat="1" ht="15.95" hidden="1" customHeight="1">
      <c r="A254" s="785"/>
      <c r="B254" s="785"/>
      <c r="C254" s="783"/>
      <c r="D254" s="773"/>
      <c r="E254" s="773"/>
      <c r="F254" s="773"/>
      <c r="G254" s="774"/>
      <c r="H254" s="775"/>
      <c r="I254" s="775"/>
      <c r="J254" s="775"/>
      <c r="K254" s="775"/>
      <c r="L254" s="784"/>
      <c r="M254" s="777"/>
      <c r="N254" s="778"/>
      <c r="O254" s="778"/>
      <c r="P254" s="778"/>
      <c r="Q254" s="779"/>
      <c r="R254" s="780"/>
      <c r="S254" s="781"/>
      <c r="T254" s="782"/>
      <c r="U254" s="425"/>
      <c r="V254" s="426"/>
      <c r="W254" s="430"/>
      <c r="X254" s="320"/>
    </row>
    <row r="255" spans="1:24" s="106" customFormat="1" ht="15.95" hidden="1" customHeight="1">
      <c r="A255" s="785"/>
      <c r="B255" s="785"/>
      <c r="C255" s="783"/>
      <c r="D255" s="773"/>
      <c r="E255" s="773"/>
      <c r="F255" s="773"/>
      <c r="G255" s="774"/>
      <c r="H255" s="775"/>
      <c r="I255" s="775"/>
      <c r="J255" s="775"/>
      <c r="K255" s="775"/>
      <c r="L255" s="784"/>
      <c r="M255" s="777"/>
      <c r="N255" s="778"/>
      <c r="O255" s="778"/>
      <c r="P255" s="778"/>
      <c r="Q255" s="779"/>
      <c r="R255" s="780"/>
      <c r="S255" s="781"/>
      <c r="T255" s="782"/>
      <c r="U255" s="425"/>
      <c r="V255" s="426"/>
      <c r="W255" s="430"/>
      <c r="X255" s="320"/>
    </row>
    <row r="256" spans="1:24" s="106" customFormat="1" ht="15.95" hidden="1" customHeight="1">
      <c r="A256" s="785"/>
      <c r="B256" s="785"/>
      <c r="C256" s="783"/>
      <c r="D256" s="773"/>
      <c r="E256" s="773"/>
      <c r="F256" s="773"/>
      <c r="G256" s="774"/>
      <c r="H256" s="775"/>
      <c r="I256" s="775"/>
      <c r="J256" s="775"/>
      <c r="K256" s="775"/>
      <c r="L256" s="784"/>
      <c r="M256" s="777"/>
      <c r="N256" s="778"/>
      <c r="O256" s="778"/>
      <c r="P256" s="778"/>
      <c r="Q256" s="779"/>
      <c r="R256" s="780"/>
      <c r="S256" s="781"/>
      <c r="T256" s="782"/>
      <c r="U256" s="425"/>
      <c r="V256" s="426"/>
      <c r="W256" s="430"/>
      <c r="X256" s="320"/>
    </row>
    <row r="257" spans="1:24" s="106" customFormat="1" ht="15.95" hidden="1" customHeight="1">
      <c r="A257" s="785"/>
      <c r="B257" s="785"/>
      <c r="C257" s="783"/>
      <c r="D257" s="773"/>
      <c r="E257" s="773"/>
      <c r="F257" s="773"/>
      <c r="G257" s="774"/>
      <c r="H257" s="775"/>
      <c r="I257" s="775"/>
      <c r="J257" s="775"/>
      <c r="K257" s="775"/>
      <c r="L257" s="784"/>
      <c r="M257" s="777"/>
      <c r="N257" s="778"/>
      <c r="O257" s="778"/>
      <c r="P257" s="778"/>
      <c r="Q257" s="779"/>
      <c r="R257" s="780"/>
      <c r="S257" s="781"/>
      <c r="T257" s="782"/>
      <c r="U257" s="425"/>
      <c r="V257" s="426"/>
      <c r="W257" s="430"/>
      <c r="X257" s="320"/>
    </row>
    <row r="258" spans="1:24" s="317" customFormat="1" ht="15.95" customHeight="1">
      <c r="A258" s="983" t="s">
        <v>607</v>
      </c>
      <c r="B258" s="984"/>
      <c r="C258" s="984"/>
      <c r="D258" s="985"/>
      <c r="E258" s="574">
        <f>COUNTA(E241:E257)</f>
        <v>3</v>
      </c>
      <c r="F258" s="574"/>
      <c r="G258" s="575" t="e">
        <f>SUM(#REF!)</f>
        <v>#REF!</v>
      </c>
      <c r="H258" s="575">
        <f>SUM(H241:H257)</f>
        <v>3.5300000000000002</v>
      </c>
      <c r="I258" s="575">
        <f>SUM(I241:I257)</f>
        <v>3.5300000000000002</v>
      </c>
      <c r="J258" s="575">
        <f>SUM(J241:J257)</f>
        <v>0</v>
      </c>
      <c r="K258" s="575">
        <f>SUM(K241:K257)</f>
        <v>0</v>
      </c>
      <c r="L258" s="598"/>
      <c r="M258" s="595"/>
      <c r="N258" s="575"/>
      <c r="O258" s="575"/>
      <c r="P258" s="575"/>
      <c r="Q258" s="576"/>
      <c r="R258" s="577"/>
      <c r="S258" s="578"/>
      <c r="T258" s="579"/>
      <c r="U258" s="424"/>
      <c r="V258" s="580"/>
      <c r="W258" s="429"/>
      <c r="X258" s="581"/>
    </row>
    <row r="259" spans="1:24" s="106" customFormat="1" ht="15.95" hidden="1" customHeight="1">
      <c r="A259" s="970" t="s">
        <v>677</v>
      </c>
      <c r="B259" s="970"/>
      <c r="C259" s="530"/>
      <c r="D259" s="531"/>
      <c r="E259" s="531"/>
      <c r="F259" s="531"/>
      <c r="G259" s="532"/>
      <c r="H259" s="533"/>
      <c r="I259" s="533"/>
      <c r="J259" s="533"/>
      <c r="K259" s="533"/>
      <c r="L259" s="539"/>
      <c r="M259" s="596"/>
      <c r="O259" s="539"/>
      <c r="P259" s="534"/>
      <c r="Q259" s="535"/>
      <c r="R259" s="536"/>
      <c r="S259" s="537"/>
      <c r="T259" s="538"/>
      <c r="U259" s="425"/>
      <c r="V259" s="426"/>
      <c r="W259" s="430"/>
      <c r="X259" s="320"/>
    </row>
    <row r="260" spans="1:24" s="106" customFormat="1" ht="15.95" hidden="1" customHeight="1">
      <c r="A260" s="970"/>
      <c r="B260" s="970"/>
      <c r="C260" s="530"/>
      <c r="D260" s="531"/>
      <c r="E260" s="531"/>
      <c r="F260" s="531"/>
      <c r="G260" s="532"/>
      <c r="H260" s="533"/>
      <c r="I260" s="533"/>
      <c r="J260" s="533"/>
      <c r="K260" s="533"/>
      <c r="L260" s="539"/>
      <c r="M260" s="596"/>
      <c r="O260" s="539"/>
      <c r="P260" s="534"/>
      <c r="Q260" s="535"/>
      <c r="R260" s="536"/>
      <c r="S260" s="537"/>
      <c r="T260" s="538"/>
      <c r="U260" s="425"/>
      <c r="V260" s="426"/>
      <c r="W260" s="430"/>
      <c r="X260" s="320"/>
    </row>
    <row r="261" spans="1:24" s="317" customFormat="1" ht="15.95" hidden="1" customHeight="1">
      <c r="A261" s="970"/>
      <c r="B261" s="970"/>
      <c r="C261" s="969" t="s">
        <v>607</v>
      </c>
      <c r="D261" s="969"/>
      <c r="E261" s="574">
        <f>COUNTA(E259:E260)</f>
        <v>0</v>
      </c>
      <c r="F261" s="574"/>
      <c r="G261" s="575">
        <f>SUM(G259:G260)</f>
        <v>0</v>
      </c>
      <c r="H261" s="575">
        <f>SUM(H259:H260)</f>
        <v>0</v>
      </c>
      <c r="I261" s="575"/>
      <c r="J261" s="575">
        <f>SUM(J259:J260)</f>
        <v>0</v>
      </c>
      <c r="K261" s="575">
        <f>SUM(K259:K260)</f>
        <v>0</v>
      </c>
      <c r="L261" s="598">
        <f>표준지좌표!H42</f>
        <v>0</v>
      </c>
      <c r="M261" s="595">
        <f>표준지좌표!J42</f>
        <v>0</v>
      </c>
      <c r="N261" s="575"/>
      <c r="O261" s="575"/>
      <c r="P261" s="575"/>
      <c r="Q261" s="576"/>
      <c r="R261" s="577"/>
      <c r="S261" s="578"/>
      <c r="T261" s="579"/>
      <c r="U261" s="424"/>
      <c r="V261" s="580"/>
      <c r="W261" s="429"/>
      <c r="X261" s="581"/>
    </row>
    <row r="262" spans="1:24" s="106" customFormat="1" ht="15.95" hidden="1" customHeight="1">
      <c r="A262" s="970" t="s">
        <v>678</v>
      </c>
      <c r="B262" s="970"/>
      <c r="C262" s="530"/>
      <c r="D262" s="531"/>
      <c r="E262" s="531"/>
      <c r="F262" s="531"/>
      <c r="G262" s="532"/>
      <c r="H262" s="533"/>
      <c r="I262" s="533"/>
      <c r="J262" s="533"/>
      <c r="K262" s="533"/>
      <c r="L262" s="599"/>
      <c r="M262" s="596"/>
      <c r="N262" s="534"/>
      <c r="O262" s="534"/>
      <c r="P262" s="534"/>
      <c r="Q262" s="535"/>
      <c r="R262" s="536"/>
      <c r="S262" s="537"/>
      <c r="T262" s="538"/>
      <c r="U262" s="425"/>
      <c r="V262" s="426"/>
      <c r="W262" s="430"/>
      <c r="X262" s="320"/>
    </row>
    <row r="263" spans="1:24" s="317" customFormat="1" ht="15.95" hidden="1" customHeight="1">
      <c r="A263" s="970"/>
      <c r="B263" s="970"/>
      <c r="C263" s="969" t="s">
        <v>607</v>
      </c>
      <c r="D263" s="969"/>
      <c r="E263" s="574">
        <f>COUNTA(E262:E262)</f>
        <v>0</v>
      </c>
      <c r="F263" s="574"/>
      <c r="G263" s="575">
        <f>SUM(G262:G262)</f>
        <v>0</v>
      </c>
      <c r="H263" s="575">
        <f>SUM(H262:H262)</f>
        <v>0</v>
      </c>
      <c r="I263" s="575"/>
      <c r="J263" s="575">
        <f>SUM(J262:J262)</f>
        <v>0</v>
      </c>
      <c r="K263" s="575">
        <f>SUM(K262:K262)</f>
        <v>0</v>
      </c>
      <c r="L263" s="598">
        <f>표준지좌표!H45</f>
        <v>0</v>
      </c>
      <c r="M263" s="595">
        <f>표준지좌표!J45</f>
        <v>0</v>
      </c>
      <c r="N263" s="575"/>
      <c r="O263" s="575"/>
      <c r="P263" s="575"/>
      <c r="Q263" s="576"/>
      <c r="R263" s="577"/>
      <c r="S263" s="578"/>
      <c r="T263" s="579"/>
      <c r="U263" s="424"/>
      <c r="V263" s="580"/>
      <c r="W263" s="429"/>
      <c r="X263" s="581"/>
    </row>
    <row r="264" spans="1:24" s="106" customFormat="1" ht="15.95" hidden="1" customHeight="1">
      <c r="A264" s="970" t="s">
        <v>679</v>
      </c>
      <c r="B264" s="970"/>
      <c r="C264" s="530"/>
      <c r="D264" s="531"/>
      <c r="E264" s="531"/>
      <c r="F264" s="531"/>
      <c r="G264" s="532"/>
      <c r="H264" s="533"/>
      <c r="I264" s="533"/>
      <c r="J264" s="533"/>
      <c r="K264" s="533"/>
      <c r="L264" s="599"/>
      <c r="M264" s="596"/>
      <c r="N264" s="534"/>
      <c r="O264" s="534"/>
      <c r="P264" s="534"/>
      <c r="Q264" s="535"/>
      <c r="R264" s="536"/>
      <c r="S264" s="537"/>
      <c r="T264" s="538"/>
      <c r="U264" s="425"/>
      <c r="V264" s="426"/>
      <c r="W264" s="430"/>
      <c r="X264" s="320"/>
    </row>
    <row r="265" spans="1:24" s="317" customFormat="1" ht="15.95" hidden="1" customHeight="1">
      <c r="A265" s="970"/>
      <c r="B265" s="970"/>
      <c r="C265" s="969" t="s">
        <v>607</v>
      </c>
      <c r="D265" s="969"/>
      <c r="E265" s="574">
        <f>COUNTA(E264:E264)</f>
        <v>0</v>
      </c>
      <c r="F265" s="574"/>
      <c r="G265" s="575">
        <f>SUM(G264:G264)</f>
        <v>0</v>
      </c>
      <c r="H265" s="575">
        <f>SUM(H264:H264)</f>
        <v>0</v>
      </c>
      <c r="I265" s="575"/>
      <c r="J265" s="575">
        <f>SUM(J264:J264)</f>
        <v>0</v>
      </c>
      <c r="K265" s="575">
        <f>SUM(K264:K264)</f>
        <v>0</v>
      </c>
      <c r="L265" s="598">
        <f>표준지좌표!H47</f>
        <v>0</v>
      </c>
      <c r="M265" s="595">
        <f>표준지좌표!J47</f>
        <v>0</v>
      </c>
      <c r="N265" s="575"/>
      <c r="O265" s="575"/>
      <c r="P265" s="575"/>
      <c r="Q265" s="576"/>
      <c r="R265" s="577"/>
      <c r="S265" s="578"/>
      <c r="T265" s="579"/>
      <c r="U265" s="424"/>
      <c r="V265" s="580"/>
      <c r="W265" s="429"/>
      <c r="X265" s="581"/>
    </row>
    <row r="266" spans="1:24" s="106" customFormat="1" ht="15.95" hidden="1" customHeight="1">
      <c r="A266" s="970" t="s">
        <v>680</v>
      </c>
      <c r="B266" s="970"/>
      <c r="C266" s="530"/>
      <c r="D266" s="530"/>
      <c r="E266" s="540"/>
      <c r="F266" s="540"/>
      <c r="G266" s="533"/>
      <c r="H266" s="533"/>
      <c r="I266" s="533"/>
      <c r="J266" s="533"/>
      <c r="K266" s="533"/>
      <c r="L266" s="599"/>
      <c r="M266" s="596"/>
      <c r="N266" s="534"/>
      <c r="O266" s="534"/>
      <c r="P266" s="534"/>
      <c r="Q266" s="535"/>
      <c r="R266" s="536"/>
      <c r="S266" s="537"/>
      <c r="T266" s="538"/>
      <c r="U266" s="425"/>
      <c r="V266" s="426"/>
      <c r="W266" s="430"/>
      <c r="X266" s="320"/>
    </row>
    <row r="267" spans="1:24" s="317" customFormat="1" ht="15.95" hidden="1" customHeight="1">
      <c r="A267" s="970"/>
      <c r="B267" s="970"/>
      <c r="C267" s="969" t="s">
        <v>607</v>
      </c>
      <c r="D267" s="969"/>
      <c r="E267" s="574">
        <f>COUNTA(E266:E266)</f>
        <v>0</v>
      </c>
      <c r="F267" s="574"/>
      <c r="G267" s="575">
        <f>SUM(G266:G266)</f>
        <v>0</v>
      </c>
      <c r="H267" s="575">
        <f>SUM(H266:H266)</f>
        <v>0</v>
      </c>
      <c r="I267" s="575"/>
      <c r="J267" s="575">
        <f>SUM(J266:J266)</f>
        <v>0</v>
      </c>
      <c r="K267" s="575">
        <f>SUM(K266:K266)</f>
        <v>0</v>
      </c>
      <c r="L267" s="598">
        <f>표준지좌표!H49</f>
        <v>0</v>
      </c>
      <c r="M267" s="595">
        <f>표준지좌표!J49</f>
        <v>0</v>
      </c>
      <c r="N267" s="575"/>
      <c r="O267" s="575"/>
      <c r="P267" s="575"/>
      <c r="Q267" s="576"/>
      <c r="R267" s="577"/>
      <c r="S267" s="578"/>
      <c r="T267" s="579"/>
      <c r="U267" s="424"/>
      <c r="V267" s="580"/>
      <c r="W267" s="429"/>
      <c r="X267" s="581"/>
    </row>
    <row r="268" spans="1:24" s="106" customFormat="1" ht="15.95" hidden="1" customHeight="1">
      <c r="A268" s="970" t="s">
        <v>654</v>
      </c>
      <c r="B268" s="970"/>
      <c r="C268" s="530"/>
      <c r="D268" s="530"/>
      <c r="E268" s="540"/>
      <c r="F268" s="540"/>
      <c r="G268" s="533"/>
      <c r="H268" s="533"/>
      <c r="I268" s="533"/>
      <c r="J268" s="533"/>
      <c r="K268" s="533"/>
      <c r="L268" s="599"/>
      <c r="M268" s="596"/>
      <c r="N268" s="534"/>
      <c r="O268" s="534"/>
      <c r="P268" s="534"/>
      <c r="Q268" s="535"/>
      <c r="R268" s="536"/>
      <c r="S268" s="537"/>
      <c r="T268" s="538"/>
      <c r="U268" s="425"/>
      <c r="V268" s="426"/>
      <c r="W268" s="430"/>
      <c r="X268" s="320"/>
    </row>
    <row r="269" spans="1:24" s="106" customFormat="1" ht="15.95" hidden="1" customHeight="1">
      <c r="A269" s="970"/>
      <c r="B269" s="970"/>
      <c r="C269" s="530"/>
      <c r="D269" s="530"/>
      <c r="E269" s="540"/>
      <c r="F269" s="540"/>
      <c r="G269" s="533"/>
      <c r="H269" s="533"/>
      <c r="I269" s="533"/>
      <c r="J269" s="533"/>
      <c r="K269" s="533"/>
      <c r="L269" s="599"/>
      <c r="M269" s="596"/>
      <c r="N269" s="534"/>
      <c r="O269" s="534"/>
      <c r="P269" s="534"/>
      <c r="Q269" s="535"/>
      <c r="R269" s="536"/>
      <c r="S269" s="537"/>
      <c r="T269" s="538"/>
      <c r="U269" s="425"/>
      <c r="V269" s="426"/>
      <c r="W269" s="430"/>
      <c r="X269" s="320"/>
    </row>
    <row r="270" spans="1:24" s="317" customFormat="1" ht="15.95" hidden="1" customHeight="1">
      <c r="A270" s="970"/>
      <c r="B270" s="970"/>
      <c r="C270" s="969" t="s">
        <v>607</v>
      </c>
      <c r="D270" s="969"/>
      <c r="E270" s="574">
        <f>COUNTA(E268:E269)</f>
        <v>0</v>
      </c>
      <c r="F270" s="574"/>
      <c r="G270" s="575">
        <f>SUM(G268:G269)</f>
        <v>0</v>
      </c>
      <c r="H270" s="575">
        <f>SUM(H268:H269)</f>
        <v>0</v>
      </c>
      <c r="I270" s="575"/>
      <c r="J270" s="575">
        <f>SUM(J268:J269)</f>
        <v>0</v>
      </c>
      <c r="K270" s="575">
        <f>SUM(K268:K269)</f>
        <v>0</v>
      </c>
      <c r="L270" s="598">
        <f>표준지좌표!H51</f>
        <v>0</v>
      </c>
      <c r="M270" s="595">
        <f>표준지좌표!J51</f>
        <v>0</v>
      </c>
      <c r="N270" s="575"/>
      <c r="O270" s="575"/>
      <c r="P270" s="575"/>
      <c r="Q270" s="582"/>
      <c r="R270" s="583"/>
      <c r="S270" s="584"/>
      <c r="T270" s="585"/>
      <c r="U270" s="424"/>
      <c r="V270" s="580"/>
      <c r="W270" s="429"/>
      <c r="X270" s="581"/>
    </row>
    <row r="271" spans="1:24" s="106" customFormat="1" ht="15.95" hidden="1" customHeight="1">
      <c r="A271" s="970" t="s">
        <v>655</v>
      </c>
      <c r="B271" s="970"/>
      <c r="C271" s="530"/>
      <c r="D271" s="531"/>
      <c r="E271" s="531"/>
      <c r="F271" s="531"/>
      <c r="G271" s="533"/>
      <c r="H271" s="533"/>
      <c r="I271" s="533"/>
      <c r="J271" s="533"/>
      <c r="K271" s="533"/>
      <c r="L271" s="599"/>
      <c r="M271" s="596"/>
      <c r="N271" s="534"/>
      <c r="O271" s="534"/>
      <c r="P271" s="534"/>
      <c r="Q271" s="535"/>
      <c r="R271" s="536"/>
      <c r="S271" s="537"/>
      <c r="T271" s="538"/>
      <c r="U271" s="425"/>
      <c r="V271" s="426"/>
      <c r="W271" s="430"/>
      <c r="X271" s="320"/>
    </row>
    <row r="272" spans="1:24" s="317" customFormat="1" ht="15.95" hidden="1" customHeight="1">
      <c r="A272" s="970"/>
      <c r="B272" s="970"/>
      <c r="C272" s="969" t="s">
        <v>607</v>
      </c>
      <c r="D272" s="969"/>
      <c r="E272" s="574">
        <f>COUNTA(E271:E271)</f>
        <v>0</v>
      </c>
      <c r="F272" s="574"/>
      <c r="G272" s="575">
        <f>SUM(G271:G271)</f>
        <v>0</v>
      </c>
      <c r="H272" s="575">
        <f>SUM(H271:H271)</f>
        <v>0</v>
      </c>
      <c r="I272" s="575"/>
      <c r="J272" s="575">
        <f>SUM(J271:J271)</f>
        <v>0</v>
      </c>
      <c r="K272" s="575">
        <f>SUM(K271:K271)</f>
        <v>0</v>
      </c>
      <c r="L272" s="598">
        <f>표준지좌표!H53</f>
        <v>0</v>
      </c>
      <c r="M272" s="595">
        <f>표준지좌표!J53</f>
        <v>0</v>
      </c>
      <c r="N272" s="575"/>
      <c r="O272" s="575"/>
      <c r="P272" s="575"/>
      <c r="Q272" s="576"/>
      <c r="R272" s="577"/>
      <c r="S272" s="578"/>
      <c r="T272" s="579"/>
      <c r="U272" s="424"/>
      <c r="V272" s="580"/>
      <c r="W272" s="429"/>
      <c r="X272" s="581"/>
    </row>
    <row r="273" spans="1:27" s="106" customFormat="1" ht="15.95" hidden="1" customHeight="1">
      <c r="A273" s="970" t="s">
        <v>656</v>
      </c>
      <c r="B273" s="970"/>
      <c r="C273" s="530"/>
      <c r="D273" s="531"/>
      <c r="E273" s="531"/>
      <c r="F273" s="531"/>
      <c r="G273" s="532"/>
      <c r="H273" s="533"/>
      <c r="I273" s="533"/>
      <c r="J273" s="533"/>
      <c r="K273" s="533"/>
      <c r="L273" s="599"/>
      <c r="M273" s="596"/>
      <c r="N273" s="534"/>
      <c r="O273" s="534"/>
      <c r="P273" s="534"/>
      <c r="Q273" s="535"/>
      <c r="R273" s="536"/>
      <c r="S273" s="537"/>
      <c r="T273" s="538"/>
      <c r="U273" s="425"/>
      <c r="V273" s="426"/>
      <c r="W273" s="430"/>
      <c r="X273" s="320"/>
    </row>
    <row r="274" spans="1:27" s="317" customFormat="1" ht="15.95" hidden="1" customHeight="1">
      <c r="A274" s="970"/>
      <c r="B274" s="970"/>
      <c r="C274" s="969" t="s">
        <v>607</v>
      </c>
      <c r="D274" s="969"/>
      <c r="E274" s="574">
        <f>COUNTA(E273:E273)</f>
        <v>0</v>
      </c>
      <c r="F274" s="574"/>
      <c r="G274" s="575">
        <f>SUM(G273:G273)</f>
        <v>0</v>
      </c>
      <c r="H274" s="575">
        <f>SUM(H273:H273)</f>
        <v>0</v>
      </c>
      <c r="I274" s="575"/>
      <c r="J274" s="575">
        <f>SUM(J273:J273)</f>
        <v>0</v>
      </c>
      <c r="K274" s="575">
        <f>SUM(K273:K273)</f>
        <v>0</v>
      </c>
      <c r="L274" s="598">
        <f>표준지좌표!H55</f>
        <v>0</v>
      </c>
      <c r="M274" s="595">
        <f>표준지좌표!J55</f>
        <v>0</v>
      </c>
      <c r="N274" s="575"/>
      <c r="O274" s="575"/>
      <c r="P274" s="575"/>
      <c r="Q274" s="576"/>
      <c r="R274" s="577"/>
      <c r="S274" s="578"/>
      <c r="T274" s="579"/>
      <c r="U274" s="424"/>
      <c r="V274" s="580"/>
      <c r="W274" s="429"/>
      <c r="X274" s="581"/>
    </row>
    <row r="275" spans="1:27" s="106" customFormat="1" ht="15.95" hidden="1" customHeight="1">
      <c r="A275" s="970" t="s">
        <v>657</v>
      </c>
      <c r="B275" s="970"/>
      <c r="C275" s="530"/>
      <c r="D275" s="531"/>
      <c r="E275" s="531"/>
      <c r="F275" s="531"/>
      <c r="G275" s="532"/>
      <c r="H275" s="533"/>
      <c r="I275" s="533"/>
      <c r="J275" s="533"/>
      <c r="K275" s="533"/>
      <c r="L275" s="599"/>
      <c r="M275" s="596"/>
      <c r="N275" s="534"/>
      <c r="O275" s="534"/>
      <c r="P275" s="534"/>
      <c r="Q275" s="535"/>
      <c r="R275" s="536"/>
      <c r="S275" s="537"/>
      <c r="T275" s="538"/>
      <c r="U275" s="425"/>
      <c r="V275" s="426"/>
      <c r="W275" s="430"/>
      <c r="X275" s="320"/>
    </row>
    <row r="276" spans="1:27" s="317" customFormat="1" ht="15.95" hidden="1" customHeight="1">
      <c r="A276" s="970"/>
      <c r="B276" s="970"/>
      <c r="C276" s="969" t="s">
        <v>607</v>
      </c>
      <c r="D276" s="969"/>
      <c r="E276" s="574">
        <f>COUNTA(E275:E275)</f>
        <v>0</v>
      </c>
      <c r="F276" s="574"/>
      <c r="G276" s="575">
        <f>SUM(G275:G275)</f>
        <v>0</v>
      </c>
      <c r="H276" s="575">
        <f>SUM(H275:H275)</f>
        <v>0</v>
      </c>
      <c r="I276" s="575"/>
      <c r="J276" s="575">
        <f>SUM(J275:J275)</f>
        <v>0</v>
      </c>
      <c r="K276" s="575">
        <f>SUM(K275:K275)</f>
        <v>0</v>
      </c>
      <c r="L276" s="598">
        <f>표준지좌표!H57</f>
        <v>0</v>
      </c>
      <c r="M276" s="595">
        <f>표준지좌표!J57</f>
        <v>0</v>
      </c>
      <c r="N276" s="575"/>
      <c r="O276" s="575"/>
      <c r="P276" s="575"/>
      <c r="Q276" s="576"/>
      <c r="R276" s="577"/>
      <c r="S276" s="578"/>
      <c r="T276" s="579"/>
      <c r="U276" s="424"/>
      <c r="V276" s="580"/>
      <c r="W276" s="429"/>
      <c r="X276" s="581"/>
    </row>
    <row r="277" spans="1:27" s="106" customFormat="1" ht="15.95" hidden="1" customHeight="1">
      <c r="A277" s="970" t="s">
        <v>658</v>
      </c>
      <c r="B277" s="970"/>
      <c r="C277" s="530"/>
      <c r="D277" s="531"/>
      <c r="E277" s="531"/>
      <c r="F277" s="531"/>
      <c r="G277" s="532"/>
      <c r="H277" s="533"/>
      <c r="I277" s="533"/>
      <c r="J277" s="533"/>
      <c r="K277" s="533"/>
      <c r="L277" s="599"/>
      <c r="M277" s="596"/>
      <c r="N277" s="534"/>
      <c r="O277" s="534"/>
      <c r="P277" s="534"/>
      <c r="Q277" s="535"/>
      <c r="R277" s="536"/>
      <c r="S277" s="537"/>
      <c r="T277" s="538"/>
      <c r="U277" s="425"/>
      <c r="V277" s="426"/>
      <c r="W277" s="430"/>
      <c r="X277" s="320"/>
    </row>
    <row r="278" spans="1:27" s="106" customFormat="1" ht="15.95" hidden="1" customHeight="1">
      <c r="A278" s="970"/>
      <c r="B278" s="970"/>
      <c r="C278" s="530"/>
      <c r="D278" s="531"/>
      <c r="E278" s="531"/>
      <c r="F278" s="531"/>
      <c r="G278" s="532"/>
      <c r="H278" s="533"/>
      <c r="I278" s="533"/>
      <c r="J278" s="533"/>
      <c r="K278" s="533"/>
      <c r="L278" s="599"/>
      <c r="M278" s="596"/>
      <c r="N278" s="534"/>
      <c r="O278" s="534"/>
      <c r="P278" s="534"/>
      <c r="Q278" s="535"/>
      <c r="R278" s="536"/>
      <c r="S278" s="537"/>
      <c r="T278" s="538"/>
      <c r="U278" s="425"/>
      <c r="V278" s="426"/>
      <c r="W278" s="430"/>
      <c r="X278" s="320"/>
    </row>
    <row r="279" spans="1:27" s="317" customFormat="1" ht="15.95" hidden="1" customHeight="1">
      <c r="A279" s="970"/>
      <c r="B279" s="970"/>
      <c r="C279" s="969" t="s">
        <v>607</v>
      </c>
      <c r="D279" s="969"/>
      <c r="E279" s="574">
        <f>COUNTA(E277:E278)</f>
        <v>0</v>
      </c>
      <c r="F279" s="574"/>
      <c r="G279" s="575">
        <f>SUM(G277:G278)</f>
        <v>0</v>
      </c>
      <c r="H279" s="575">
        <f>SUM(H277:H278)</f>
        <v>0</v>
      </c>
      <c r="I279" s="575"/>
      <c r="J279" s="575">
        <f>SUM(J277:J278)</f>
        <v>0</v>
      </c>
      <c r="K279" s="575">
        <f>SUM(K277:K278)</f>
        <v>0</v>
      </c>
      <c r="L279" s="598">
        <f>표준지좌표!H64</f>
        <v>0</v>
      </c>
      <c r="M279" s="595">
        <f>표준지좌표!J64</f>
        <v>0</v>
      </c>
      <c r="N279" s="575"/>
      <c r="O279" s="575"/>
      <c r="P279" s="575"/>
      <c r="Q279" s="575"/>
      <c r="R279" s="575"/>
      <c r="S279" s="575"/>
      <c r="T279" s="579"/>
      <c r="U279" s="424"/>
      <c r="V279" s="580"/>
      <c r="W279" s="429"/>
      <c r="X279" s="581"/>
    </row>
    <row r="280" spans="1:27" s="318" customFormat="1" ht="29.25" customHeight="1">
      <c r="A280" s="968" t="s">
        <v>380</v>
      </c>
      <c r="B280" s="968"/>
      <c r="C280" s="968"/>
      <c r="D280" s="968"/>
      <c r="E280" s="541">
        <f>SUM(E258,E240,E218,E180,E165,E38)</f>
        <v>207</v>
      </c>
      <c r="F280" s="541"/>
      <c r="G280" s="542" t="e">
        <f>SUM(G279,G276,G274,G272,G270,G267,G265,G263,G261,G258,G240,G218,G180)</f>
        <v>#REF!</v>
      </c>
      <c r="H280" s="542">
        <f>SUM(H258,H240,H218,H180,H165,H38)</f>
        <v>39.630000000000003</v>
      </c>
      <c r="I280" s="542">
        <f>SUM(I258,I240,I218,I180,I165,I38)</f>
        <v>22.959999999999997</v>
      </c>
      <c r="J280" s="542">
        <f>SUM(J258,J240,J218,J180,J165,J38)</f>
        <v>0</v>
      </c>
      <c r="K280" s="542">
        <f>SUM(K258,K240,K218,K180,K165,K38)</f>
        <v>16.669999999999998</v>
      </c>
      <c r="L280" s="597"/>
      <c r="M280" s="597">
        <f>M180+M218+M240+M258+M261+M263+M265+M267+M270+M272+M274+M276+M279</f>
        <v>0</v>
      </c>
      <c r="N280" s="542">
        <f>SUM(N279,N276,N274,N272,N270,N267,N265,N263,N261,N258,N240,N218,N180)</f>
        <v>0</v>
      </c>
      <c r="O280" s="542"/>
      <c r="P280" s="597">
        <f>P240</f>
        <v>0</v>
      </c>
      <c r="Q280" s="542"/>
      <c r="R280" s="542"/>
      <c r="S280" s="542"/>
      <c r="T280" s="543"/>
      <c r="U280" s="424"/>
      <c r="V280" s="424"/>
      <c r="W280" s="429"/>
      <c r="X280" s="433"/>
      <c r="Z280" s="106"/>
      <c r="AA280" s="106"/>
    </row>
    <row r="281" spans="1:27" s="317" customFormat="1" ht="29.25" customHeight="1">
      <c r="A281" s="968" t="s">
        <v>381</v>
      </c>
      <c r="B281" s="968"/>
      <c r="C281" s="968"/>
      <c r="D281" s="968"/>
      <c r="E281" s="541">
        <f t="shared" ref="E281:N281" si="3">E280</f>
        <v>207</v>
      </c>
      <c r="F281" s="541"/>
      <c r="G281" s="544" t="e">
        <f t="shared" si="3"/>
        <v>#REF!</v>
      </c>
      <c r="H281" s="544">
        <f t="shared" si="3"/>
        <v>39.630000000000003</v>
      </c>
      <c r="I281" s="544">
        <f t="shared" si="3"/>
        <v>22.959999999999997</v>
      </c>
      <c r="J281" s="544">
        <f>J280</f>
        <v>0</v>
      </c>
      <c r="K281" s="544">
        <f t="shared" si="3"/>
        <v>16.669999999999998</v>
      </c>
      <c r="L281" s="598"/>
      <c r="M281" s="598">
        <f>M280</f>
        <v>0</v>
      </c>
      <c r="N281" s="544">
        <f t="shared" si="3"/>
        <v>0</v>
      </c>
      <c r="O281" s="544"/>
      <c r="P281" s="598">
        <f>P280</f>
        <v>0</v>
      </c>
      <c r="Q281" s="321"/>
      <c r="R281" s="545"/>
      <c r="S281" s="322"/>
      <c r="T281" s="323"/>
      <c r="U281" s="424"/>
      <c r="V281" s="424"/>
      <c r="W281" s="429"/>
      <c r="X281" s="433"/>
      <c r="Z281" s="106"/>
      <c r="AA281" s="106"/>
    </row>
    <row r="282" spans="1:27">
      <c r="Z282" s="106"/>
      <c r="AA282" s="106"/>
    </row>
    <row r="283" spans="1:27">
      <c r="H283" s="178">
        <v>110</v>
      </c>
      <c r="J283" s="546"/>
      <c r="K283" s="546"/>
      <c r="L283" s="546"/>
    </row>
    <row r="284" spans="1:27">
      <c r="H284" s="178">
        <f>H283-H281</f>
        <v>70.37</v>
      </c>
      <c r="Z284" s="318"/>
      <c r="AA284" s="318"/>
    </row>
    <row r="285" spans="1:27">
      <c r="Z285" s="106"/>
      <c r="AA285" s="106"/>
    </row>
    <row r="286" spans="1:27">
      <c r="J286" s="546"/>
      <c r="K286" s="546"/>
    </row>
    <row r="287" spans="1:27">
      <c r="Z287" s="106"/>
      <c r="AA287" s="106"/>
    </row>
    <row r="291" spans="26:27">
      <c r="Z291" s="106"/>
      <c r="AA291" s="106"/>
    </row>
    <row r="292" spans="26:27">
      <c r="Z292" s="317"/>
      <c r="AA292" s="317"/>
    </row>
  </sheetData>
  <mergeCells count="54">
    <mergeCell ref="A1:T2"/>
    <mergeCell ref="T3:T5"/>
    <mergeCell ref="R3:R5"/>
    <mergeCell ref="S3:S5"/>
    <mergeCell ref="A3:B5"/>
    <mergeCell ref="C3:E3"/>
    <mergeCell ref="C4:C5"/>
    <mergeCell ref="D4:D5"/>
    <mergeCell ref="Q3:Q5"/>
    <mergeCell ref="N3:P4"/>
    <mergeCell ref="F3:F5"/>
    <mergeCell ref="L3:M4"/>
    <mergeCell ref="A180:D180"/>
    <mergeCell ref="A12:B37"/>
    <mergeCell ref="H3:H5"/>
    <mergeCell ref="A165:D165"/>
    <mergeCell ref="G3:G5"/>
    <mergeCell ref="I3:K4"/>
    <mergeCell ref="C276:D276"/>
    <mergeCell ref="C272:D272"/>
    <mergeCell ref="C267:D267"/>
    <mergeCell ref="C274:D274"/>
    <mergeCell ref="C261:D261"/>
    <mergeCell ref="E4:E5"/>
    <mergeCell ref="A166:B179"/>
    <mergeCell ref="C263:D263"/>
    <mergeCell ref="A259:B261"/>
    <mergeCell ref="A39:B54"/>
    <mergeCell ref="A6:B10"/>
    <mergeCell ref="A11:D11"/>
    <mergeCell ref="A38:D38"/>
    <mergeCell ref="A218:D218"/>
    <mergeCell ref="A219:B231"/>
    <mergeCell ref="A240:D240"/>
    <mergeCell ref="A241:B243"/>
    <mergeCell ref="A258:D258"/>
    <mergeCell ref="A181:B203"/>
    <mergeCell ref="A204:B215"/>
    <mergeCell ref="A55:B100"/>
    <mergeCell ref="A101:B146"/>
    <mergeCell ref="A147:B164"/>
    <mergeCell ref="A281:D281"/>
    <mergeCell ref="A280:D280"/>
    <mergeCell ref="C265:D265"/>
    <mergeCell ref="A264:B265"/>
    <mergeCell ref="A277:B279"/>
    <mergeCell ref="A262:B263"/>
    <mergeCell ref="A266:B267"/>
    <mergeCell ref="A271:B272"/>
    <mergeCell ref="A273:B274"/>
    <mergeCell ref="C279:D279"/>
    <mergeCell ref="C270:D270"/>
    <mergeCell ref="A268:B270"/>
    <mergeCell ref="A275:B276"/>
  </mergeCells>
  <phoneticPr fontId="142" type="noConversion"/>
  <printOptions horizontalCentered="1"/>
  <pageMargins left="0.23622047244094491" right="0.27559055118110237" top="0.59055118110236227" bottom="0.43307086614173229" header="0.39370078740157483" footer="0.15748031496062992"/>
  <pageSetup paperSize="9" scale="94" orientation="portrait" r:id="rId1"/>
  <headerFooter alignWithMargins="0">
    <oddFooter xml:space="preserve">&amp;C
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9166B-0070-4562-9889-D9F3C165F517}">
  <sheetPr>
    <tabColor theme="0"/>
  </sheetPr>
  <dimension ref="A1:HY70"/>
  <sheetViews>
    <sheetView view="pageBreakPreview" zoomScaleNormal="100" zoomScaleSheetLayoutView="100" workbookViewId="0">
      <selection activeCell="J41" sqref="J41"/>
    </sheetView>
  </sheetViews>
  <sheetFormatPr defaultRowHeight="16.5"/>
  <cols>
    <col min="1" max="1" width="6.44140625" style="243" customWidth="1"/>
    <col min="2" max="2" width="7.109375" style="245" customWidth="1"/>
    <col min="3" max="3" width="5.33203125" style="246" customWidth="1"/>
    <col min="4" max="5" width="8.109375" style="243" customWidth="1"/>
    <col min="6" max="6" width="7" style="243" customWidth="1"/>
    <col min="7" max="7" width="7.21875" style="243" customWidth="1"/>
    <col min="8" max="8" width="12.77734375" style="256" customWidth="1"/>
    <col min="9" max="9" width="7.44140625" style="247" hidden="1" customWidth="1"/>
    <col min="10" max="10" width="8.77734375" style="247" customWidth="1"/>
    <col min="11" max="11" width="12.44140625" style="247" customWidth="1"/>
    <col min="12" max="12" width="0.5546875" style="243" hidden="1" customWidth="1"/>
    <col min="13" max="13" width="2.5546875" style="243" customWidth="1"/>
    <col min="14" max="14" width="8.88671875" style="243"/>
    <col min="15" max="15" width="11.44140625" style="243" bestFit="1" customWidth="1"/>
    <col min="16" max="233" width="8.88671875" style="243"/>
    <col min="234" max="16384" width="8.88671875" style="244"/>
  </cols>
  <sheetData>
    <row r="1" spans="1:15" ht="20.100000000000001" customHeight="1">
      <c r="A1" s="1021" t="s">
        <v>501</v>
      </c>
      <c r="B1" s="1021"/>
      <c r="C1" s="1021"/>
      <c r="D1" s="1021"/>
      <c r="E1" s="1021"/>
      <c r="F1" s="1021"/>
      <c r="G1" s="1021"/>
      <c r="H1" s="1021"/>
      <c r="I1" s="1021"/>
      <c r="J1" s="1021"/>
      <c r="K1" s="1021"/>
      <c r="L1" s="1021"/>
    </row>
    <row r="2" spans="1:15" ht="13.5" customHeight="1">
      <c r="A2" s="1022"/>
      <c r="B2" s="1022"/>
      <c r="C2" s="1022"/>
      <c r="D2" s="1022"/>
      <c r="E2" s="1022"/>
      <c r="F2" s="1022"/>
      <c r="G2" s="1022"/>
      <c r="H2" s="1022"/>
      <c r="I2" s="1022"/>
      <c r="J2" s="1022"/>
      <c r="K2" s="1022"/>
      <c r="L2" s="1022"/>
    </row>
    <row r="3" spans="1:15" ht="28.5" customHeight="1">
      <c r="A3" s="1023" t="s">
        <v>232</v>
      </c>
      <c r="B3" s="1025" t="s">
        <v>233</v>
      </c>
      <c r="C3" s="1027" t="s">
        <v>202</v>
      </c>
      <c r="D3" s="1029" t="s">
        <v>1018</v>
      </c>
      <c r="E3" s="1030"/>
      <c r="F3" s="1031" t="s">
        <v>458</v>
      </c>
      <c r="G3" s="1033" t="s">
        <v>862</v>
      </c>
      <c r="H3" s="1010" t="s">
        <v>863</v>
      </c>
      <c r="I3" s="1010" t="s">
        <v>234</v>
      </c>
      <c r="J3" s="1010" t="s">
        <v>864</v>
      </c>
      <c r="K3" s="1041" t="s">
        <v>865</v>
      </c>
      <c r="L3" s="1039" t="s">
        <v>457</v>
      </c>
    </row>
    <row r="4" spans="1:15" ht="15" customHeight="1">
      <c r="A4" s="1024"/>
      <c r="B4" s="1026"/>
      <c r="C4" s="1028"/>
      <c r="D4" s="272" t="s">
        <v>235</v>
      </c>
      <c r="E4" s="272" t="s">
        <v>236</v>
      </c>
      <c r="F4" s="1032"/>
      <c r="G4" s="1034"/>
      <c r="H4" s="1011"/>
      <c r="I4" s="1011"/>
      <c r="J4" s="1011"/>
      <c r="K4" s="1042"/>
      <c r="L4" s="1040"/>
    </row>
    <row r="5" spans="1:15" s="254" customFormat="1" ht="21" customHeight="1">
      <c r="A5" s="1020" t="s">
        <v>681</v>
      </c>
      <c r="B5" s="1015"/>
      <c r="C5" s="569">
        <v>1</v>
      </c>
      <c r="D5" s="570">
        <v>123587</v>
      </c>
      <c r="E5" s="570">
        <v>228761</v>
      </c>
      <c r="F5" s="571">
        <v>0.01</v>
      </c>
      <c r="G5" s="790" t="s">
        <v>1102</v>
      </c>
      <c r="H5" s="791" t="s">
        <v>866</v>
      </c>
      <c r="I5" s="796"/>
      <c r="J5" s="791" t="s">
        <v>1101</v>
      </c>
      <c r="K5" s="792" t="s">
        <v>867</v>
      </c>
      <c r="L5" s="699"/>
      <c r="O5" s="420"/>
    </row>
    <row r="6" spans="1:15" s="254" customFormat="1" ht="21" customHeight="1">
      <c r="A6" s="1019"/>
      <c r="B6" s="1009"/>
      <c r="C6" s="239">
        <v>2</v>
      </c>
      <c r="D6" s="240">
        <v>121029</v>
      </c>
      <c r="E6" s="240">
        <v>226830</v>
      </c>
      <c r="F6" s="241">
        <v>0.01</v>
      </c>
      <c r="G6" s="790" t="s">
        <v>1102</v>
      </c>
      <c r="H6" s="791" t="s">
        <v>866</v>
      </c>
      <c r="I6" s="796"/>
      <c r="J6" s="791" t="s">
        <v>1101</v>
      </c>
      <c r="K6" s="792" t="s">
        <v>867</v>
      </c>
      <c r="L6" s="700"/>
      <c r="O6" s="420"/>
    </row>
    <row r="7" spans="1:15" s="254" customFormat="1" ht="21" customHeight="1">
      <c r="A7" s="1019"/>
      <c r="B7" s="1009"/>
      <c r="C7" s="239">
        <v>3</v>
      </c>
      <c r="D7" s="240">
        <v>121165</v>
      </c>
      <c r="E7" s="240">
        <v>226247</v>
      </c>
      <c r="F7" s="241">
        <v>0.01</v>
      </c>
      <c r="G7" s="790" t="s">
        <v>1102</v>
      </c>
      <c r="H7" s="791" t="s">
        <v>866</v>
      </c>
      <c r="I7" s="796"/>
      <c r="J7" s="791" t="s">
        <v>1101</v>
      </c>
      <c r="K7" s="792" t="s">
        <v>867</v>
      </c>
      <c r="L7" s="700"/>
      <c r="O7" s="420"/>
    </row>
    <row r="8" spans="1:15" s="254" customFormat="1" ht="22.5" customHeight="1">
      <c r="A8" s="1019"/>
      <c r="B8" s="434">
        <f>필지별조서!H38</f>
        <v>4.5200000000000005</v>
      </c>
      <c r="C8" s="435"/>
      <c r="D8" s="436"/>
      <c r="E8" s="436"/>
      <c r="F8" s="437">
        <f>SUM(F5:F7)</f>
        <v>0.03</v>
      </c>
      <c r="G8" s="793"/>
      <c r="H8" s="794">
        <f>G8/F8</f>
        <v>0</v>
      </c>
      <c r="I8" s="794">
        <f>ROUNDDOWN(B8*H8,0)</f>
        <v>0</v>
      </c>
      <c r="J8" s="794">
        <f>ROUNDDOWN(B8*H8,0)</f>
        <v>0</v>
      </c>
      <c r="K8" s="795"/>
      <c r="L8" s="701"/>
    </row>
    <row r="9" spans="1:15" s="254" customFormat="1" ht="22.5" customHeight="1">
      <c r="A9" s="1019" t="s">
        <v>851</v>
      </c>
      <c r="B9" s="1012"/>
      <c r="C9" s="239">
        <v>1</v>
      </c>
      <c r="D9" s="240">
        <v>121733</v>
      </c>
      <c r="E9" s="240">
        <v>225859</v>
      </c>
      <c r="F9" s="241">
        <v>0.01</v>
      </c>
      <c r="G9" s="790" t="s">
        <v>1102</v>
      </c>
      <c r="H9" s="791" t="s">
        <v>866</v>
      </c>
      <c r="I9" s="796"/>
      <c r="J9" s="791" t="s">
        <v>1101</v>
      </c>
      <c r="K9" s="792" t="s">
        <v>867</v>
      </c>
      <c r="L9" s="702"/>
      <c r="O9" s="420"/>
    </row>
    <row r="10" spans="1:15" s="254" customFormat="1" ht="22.5" customHeight="1">
      <c r="A10" s="1019"/>
      <c r="B10" s="1013"/>
      <c r="C10" s="239">
        <v>2</v>
      </c>
      <c r="D10" s="240">
        <v>121645</v>
      </c>
      <c r="E10" s="240">
        <v>225640</v>
      </c>
      <c r="F10" s="241">
        <v>0.01</v>
      </c>
      <c r="G10" s="790" t="s">
        <v>1102</v>
      </c>
      <c r="H10" s="791" t="s">
        <v>866</v>
      </c>
      <c r="I10" s="796"/>
      <c r="J10" s="791" t="s">
        <v>1101</v>
      </c>
      <c r="K10" s="792" t="s">
        <v>867</v>
      </c>
      <c r="L10" s="702"/>
      <c r="O10" s="420"/>
    </row>
    <row r="11" spans="1:15" s="254" customFormat="1" ht="22.5" customHeight="1">
      <c r="A11" s="1019"/>
      <c r="B11" s="1013"/>
      <c r="C11" s="239">
        <v>3</v>
      </c>
      <c r="D11" s="240">
        <v>121481</v>
      </c>
      <c r="E11" s="240">
        <v>225706</v>
      </c>
      <c r="F11" s="241">
        <v>0.01</v>
      </c>
      <c r="G11" s="790" t="s">
        <v>1102</v>
      </c>
      <c r="H11" s="791" t="s">
        <v>866</v>
      </c>
      <c r="I11" s="796"/>
      <c r="J11" s="791" t="s">
        <v>1101</v>
      </c>
      <c r="K11" s="792" t="s">
        <v>867</v>
      </c>
      <c r="L11" s="702"/>
      <c r="O11" s="420"/>
    </row>
    <row r="12" spans="1:15" s="254" customFormat="1" ht="22.5" customHeight="1">
      <c r="A12" s="1019"/>
      <c r="B12" s="1013"/>
      <c r="C12" s="239">
        <v>4</v>
      </c>
      <c r="D12" s="240">
        <v>121310</v>
      </c>
      <c r="E12" s="240">
        <v>225693</v>
      </c>
      <c r="F12" s="241">
        <v>0.01</v>
      </c>
      <c r="G12" s="790" t="s">
        <v>1102</v>
      </c>
      <c r="H12" s="791" t="s">
        <v>866</v>
      </c>
      <c r="I12" s="796"/>
      <c r="J12" s="791" t="s">
        <v>1101</v>
      </c>
      <c r="K12" s="792" t="s">
        <v>867</v>
      </c>
      <c r="L12" s="702"/>
      <c r="O12" s="420"/>
    </row>
    <row r="13" spans="1:15" s="254" customFormat="1" ht="22.5" customHeight="1">
      <c r="A13" s="1019"/>
      <c r="B13" s="1013"/>
      <c r="C13" s="239">
        <v>5</v>
      </c>
      <c r="D13" s="240">
        <v>121650</v>
      </c>
      <c r="E13" s="240">
        <v>225438</v>
      </c>
      <c r="F13" s="241">
        <v>0.01</v>
      </c>
      <c r="G13" s="790" t="s">
        <v>1102</v>
      </c>
      <c r="H13" s="791" t="s">
        <v>866</v>
      </c>
      <c r="I13" s="796"/>
      <c r="J13" s="791" t="s">
        <v>1101</v>
      </c>
      <c r="K13" s="792" t="s">
        <v>867</v>
      </c>
      <c r="L13" s="702"/>
      <c r="O13" s="420"/>
    </row>
    <row r="14" spans="1:15" s="254" customFormat="1" ht="22.5" customHeight="1">
      <c r="A14" s="1019"/>
      <c r="B14" s="1013"/>
      <c r="C14" s="239">
        <v>6</v>
      </c>
      <c r="D14" s="240">
        <v>121447</v>
      </c>
      <c r="E14" s="240">
        <v>225244</v>
      </c>
      <c r="F14" s="241">
        <v>0.01</v>
      </c>
      <c r="G14" s="790" t="s">
        <v>1102</v>
      </c>
      <c r="H14" s="791" t="s">
        <v>866</v>
      </c>
      <c r="I14" s="796"/>
      <c r="J14" s="791" t="s">
        <v>1101</v>
      </c>
      <c r="K14" s="792" t="s">
        <v>867</v>
      </c>
      <c r="L14" s="702"/>
      <c r="O14" s="420"/>
    </row>
    <row r="15" spans="1:15" s="254" customFormat="1" ht="22.5" customHeight="1">
      <c r="A15" s="1019"/>
      <c r="B15" s="1013"/>
      <c r="C15" s="239">
        <v>7</v>
      </c>
      <c r="D15" s="240">
        <v>121279</v>
      </c>
      <c r="E15" s="240">
        <v>225349</v>
      </c>
      <c r="F15" s="241">
        <v>0.01</v>
      </c>
      <c r="G15" s="790" t="s">
        <v>1102</v>
      </c>
      <c r="H15" s="791" t="s">
        <v>866</v>
      </c>
      <c r="I15" s="796"/>
      <c r="J15" s="791" t="s">
        <v>1101</v>
      </c>
      <c r="K15" s="792" t="s">
        <v>867</v>
      </c>
      <c r="L15" s="702"/>
      <c r="O15" s="420"/>
    </row>
    <row r="16" spans="1:15" s="254" customFormat="1" ht="22.5" customHeight="1">
      <c r="A16" s="1019"/>
      <c r="B16" s="1013"/>
      <c r="C16" s="239">
        <v>8</v>
      </c>
      <c r="D16" s="240">
        <v>121175</v>
      </c>
      <c r="E16" s="240">
        <v>225380</v>
      </c>
      <c r="F16" s="241">
        <v>0.01</v>
      </c>
      <c r="G16" s="790" t="s">
        <v>1102</v>
      </c>
      <c r="H16" s="791" t="s">
        <v>866</v>
      </c>
      <c r="I16" s="796"/>
      <c r="J16" s="791" t="s">
        <v>1101</v>
      </c>
      <c r="K16" s="792" t="s">
        <v>867</v>
      </c>
      <c r="L16" s="702"/>
      <c r="O16" s="420"/>
    </row>
    <row r="17" spans="1:15" s="254" customFormat="1" ht="22.5" customHeight="1">
      <c r="A17" s="1019"/>
      <c r="B17" s="1014"/>
      <c r="C17" s="239">
        <v>9</v>
      </c>
      <c r="D17" s="240">
        <v>121203</v>
      </c>
      <c r="E17" s="240">
        <v>225189</v>
      </c>
      <c r="F17" s="241">
        <v>0.01</v>
      </c>
      <c r="G17" s="790" t="s">
        <v>1102</v>
      </c>
      <c r="H17" s="791" t="s">
        <v>866</v>
      </c>
      <c r="I17" s="796"/>
      <c r="J17" s="791" t="s">
        <v>1101</v>
      </c>
      <c r="K17" s="792" t="s">
        <v>867</v>
      </c>
      <c r="L17" s="702"/>
      <c r="O17" s="420"/>
    </row>
    <row r="18" spans="1:15" s="254" customFormat="1" ht="22.5" customHeight="1">
      <c r="A18" s="1019"/>
      <c r="B18" s="434">
        <f>필지별조서!H165</f>
        <v>16.669999999999998</v>
      </c>
      <c r="C18" s="435"/>
      <c r="D18" s="436"/>
      <c r="E18" s="436"/>
      <c r="F18" s="437">
        <f>SUM(F9:F17)</f>
        <v>0.09</v>
      </c>
      <c r="G18" s="793"/>
      <c r="H18" s="794">
        <f>G18/F18</f>
        <v>0</v>
      </c>
      <c r="I18" s="794"/>
      <c r="J18" s="794">
        <f>ROUNDDOWN(B18*H18,0)</f>
        <v>0</v>
      </c>
      <c r="K18" s="795"/>
      <c r="L18" s="701"/>
    </row>
    <row r="19" spans="1:15" s="254" customFormat="1" ht="22.5" customHeight="1">
      <c r="A19" s="1019" t="s">
        <v>1095</v>
      </c>
      <c r="B19" s="1009"/>
      <c r="C19" s="239">
        <v>1</v>
      </c>
      <c r="D19" s="240">
        <v>137698</v>
      </c>
      <c r="E19" s="240">
        <v>252122</v>
      </c>
      <c r="F19" s="241">
        <v>0.01</v>
      </c>
      <c r="G19" s="790" t="s">
        <v>1102</v>
      </c>
      <c r="H19" s="791" t="s">
        <v>866</v>
      </c>
      <c r="I19" s="796"/>
      <c r="J19" s="791" t="s">
        <v>1101</v>
      </c>
      <c r="K19" s="792" t="s">
        <v>867</v>
      </c>
      <c r="L19" s="702"/>
      <c r="O19" s="420"/>
    </row>
    <row r="20" spans="1:15" s="254" customFormat="1" ht="22.5" hidden="1" customHeight="1">
      <c r="A20" s="1019"/>
      <c r="B20" s="1009"/>
      <c r="C20" s="239"/>
      <c r="D20" s="240"/>
      <c r="E20" s="240"/>
      <c r="F20" s="241"/>
      <c r="G20" s="790"/>
      <c r="H20" s="796"/>
      <c r="I20" s="796"/>
      <c r="J20" s="797"/>
      <c r="K20" s="798"/>
      <c r="L20" s="702"/>
      <c r="O20" s="420"/>
    </row>
    <row r="21" spans="1:15" s="254" customFormat="1" ht="22.5" hidden="1" customHeight="1">
      <c r="A21" s="1019"/>
      <c r="B21" s="1009"/>
      <c r="C21" s="239"/>
      <c r="D21" s="240"/>
      <c r="E21" s="240"/>
      <c r="F21" s="241"/>
      <c r="G21" s="790"/>
      <c r="H21" s="796"/>
      <c r="I21" s="796"/>
      <c r="J21" s="797"/>
      <c r="K21" s="798"/>
      <c r="L21" s="702"/>
      <c r="O21" s="420"/>
    </row>
    <row r="22" spans="1:15" s="254" customFormat="1" ht="22.5" hidden="1" customHeight="1">
      <c r="A22" s="1019"/>
      <c r="B22" s="1009"/>
      <c r="C22" s="239"/>
      <c r="D22" s="240"/>
      <c r="E22" s="240"/>
      <c r="F22" s="241"/>
      <c r="G22" s="790"/>
      <c r="H22" s="796"/>
      <c r="I22" s="796"/>
      <c r="J22" s="797"/>
      <c r="K22" s="798"/>
      <c r="L22" s="702"/>
      <c r="O22" s="420"/>
    </row>
    <row r="23" spans="1:15" s="254" customFormat="1" ht="22.5" hidden="1" customHeight="1">
      <c r="A23" s="1019"/>
      <c r="B23" s="1009"/>
      <c r="C23" s="239"/>
      <c r="D23" s="240"/>
      <c r="E23" s="240"/>
      <c r="F23" s="241"/>
      <c r="G23" s="790"/>
      <c r="H23" s="796"/>
      <c r="I23" s="796"/>
      <c r="J23" s="797"/>
      <c r="K23" s="798"/>
      <c r="L23" s="702"/>
      <c r="O23" s="420"/>
    </row>
    <row r="24" spans="1:15" s="254" customFormat="1" ht="22.5" hidden="1" customHeight="1">
      <c r="A24" s="1019"/>
      <c r="B24" s="1009"/>
      <c r="C24" s="239"/>
      <c r="D24" s="240"/>
      <c r="E24" s="240"/>
      <c r="F24" s="241"/>
      <c r="G24" s="790"/>
      <c r="H24" s="796"/>
      <c r="I24" s="796"/>
      <c r="J24" s="797"/>
      <c r="K24" s="798"/>
      <c r="L24" s="702"/>
      <c r="O24" s="420"/>
    </row>
    <row r="25" spans="1:15" s="254" customFormat="1" ht="22.5" hidden="1" customHeight="1">
      <c r="A25" s="1019"/>
      <c r="B25" s="1009"/>
      <c r="C25" s="239"/>
      <c r="D25" s="240"/>
      <c r="E25" s="240"/>
      <c r="F25" s="241"/>
      <c r="G25" s="790"/>
      <c r="H25" s="796"/>
      <c r="I25" s="796"/>
      <c r="J25" s="797"/>
      <c r="K25" s="798"/>
      <c r="L25" s="702"/>
      <c r="O25" s="420"/>
    </row>
    <row r="26" spans="1:15" s="254" customFormat="1" ht="22.5" hidden="1" customHeight="1">
      <c r="A26" s="1019"/>
      <c r="B26" s="1009"/>
      <c r="C26" s="239"/>
      <c r="D26" s="240"/>
      <c r="E26" s="240"/>
      <c r="F26" s="241"/>
      <c r="G26" s="790"/>
      <c r="H26" s="796"/>
      <c r="I26" s="796"/>
      <c r="J26" s="797"/>
      <c r="K26" s="798"/>
      <c r="L26" s="702"/>
      <c r="O26" s="420"/>
    </row>
    <row r="27" spans="1:15" s="254" customFormat="1" ht="22.5" hidden="1" customHeight="1">
      <c r="A27" s="1019"/>
      <c r="B27" s="1009"/>
      <c r="C27" s="239"/>
      <c r="D27" s="240"/>
      <c r="E27" s="240"/>
      <c r="F27" s="241"/>
      <c r="G27" s="790"/>
      <c r="H27" s="796"/>
      <c r="I27" s="796"/>
      <c r="J27" s="797"/>
      <c r="K27" s="798"/>
      <c r="L27" s="702"/>
      <c r="O27" s="420"/>
    </row>
    <row r="28" spans="1:15" s="254" customFormat="1" ht="22.5" hidden="1" customHeight="1">
      <c r="A28" s="1019"/>
      <c r="B28" s="1009"/>
      <c r="C28" s="239"/>
      <c r="D28" s="240"/>
      <c r="E28" s="240"/>
      <c r="F28" s="241"/>
      <c r="G28" s="790"/>
      <c r="H28" s="796"/>
      <c r="I28" s="796"/>
      <c r="J28" s="797"/>
      <c r="K28" s="798"/>
      <c r="L28" s="702"/>
      <c r="O28" s="420"/>
    </row>
    <row r="29" spans="1:15" s="254" customFormat="1" ht="22.5" hidden="1" customHeight="1">
      <c r="A29" s="1019"/>
      <c r="B29" s="1009"/>
      <c r="C29" s="239"/>
      <c r="D29" s="240"/>
      <c r="E29" s="240"/>
      <c r="F29" s="241"/>
      <c r="G29" s="790"/>
      <c r="H29" s="796"/>
      <c r="I29" s="796"/>
      <c r="J29" s="797"/>
      <c r="K29" s="798"/>
      <c r="L29" s="702"/>
      <c r="O29" s="420"/>
    </row>
    <row r="30" spans="1:15" s="254" customFormat="1" ht="22.5" hidden="1" customHeight="1">
      <c r="A30" s="1019"/>
      <c r="B30" s="1009"/>
      <c r="C30" s="239"/>
      <c r="D30" s="240"/>
      <c r="E30" s="240"/>
      <c r="F30" s="241"/>
      <c r="G30" s="790"/>
      <c r="H30" s="796"/>
      <c r="I30" s="796"/>
      <c r="J30" s="797"/>
      <c r="K30" s="798"/>
      <c r="L30" s="702"/>
      <c r="O30" s="420"/>
    </row>
    <row r="31" spans="1:15" s="254" customFormat="1" ht="22.5" hidden="1" customHeight="1">
      <c r="A31" s="1019"/>
      <c r="B31" s="1009"/>
      <c r="C31" s="239"/>
      <c r="D31" s="240"/>
      <c r="E31" s="240"/>
      <c r="F31" s="241"/>
      <c r="G31" s="790"/>
      <c r="H31" s="796"/>
      <c r="I31" s="796"/>
      <c r="J31" s="797"/>
      <c r="K31" s="798"/>
      <c r="L31" s="702"/>
      <c r="O31" s="420"/>
    </row>
    <row r="32" spans="1:15" s="254" customFormat="1" ht="22.5" customHeight="1">
      <c r="A32" s="1019"/>
      <c r="B32" s="434">
        <f>필지별조서!H180</f>
        <v>0.43000000000000005</v>
      </c>
      <c r="C32" s="435"/>
      <c r="D32" s="436"/>
      <c r="E32" s="436"/>
      <c r="F32" s="437"/>
      <c r="G32" s="793"/>
      <c r="H32" s="794"/>
      <c r="I32" s="794"/>
      <c r="J32" s="794"/>
      <c r="K32" s="794"/>
      <c r="L32" s="701"/>
    </row>
    <row r="33" spans="1:15" s="254" customFormat="1" ht="22.5" customHeight="1">
      <c r="A33" s="1019" t="s">
        <v>1096</v>
      </c>
      <c r="B33" s="1035"/>
      <c r="C33" s="239">
        <v>1</v>
      </c>
      <c r="D33" s="240">
        <v>130443</v>
      </c>
      <c r="E33" s="240">
        <v>259799</v>
      </c>
      <c r="F33" s="241">
        <v>0.01</v>
      </c>
      <c r="G33" s="790" t="s">
        <v>1102</v>
      </c>
      <c r="H33" s="791" t="s">
        <v>866</v>
      </c>
      <c r="I33" s="796"/>
      <c r="J33" s="791" t="s">
        <v>1101</v>
      </c>
      <c r="K33" s="792" t="s">
        <v>867</v>
      </c>
      <c r="L33" s="702"/>
    </row>
    <row r="34" spans="1:15" s="254" customFormat="1" ht="22.5" customHeight="1">
      <c r="A34" s="1019"/>
      <c r="B34" s="1036"/>
      <c r="C34" s="239">
        <v>2</v>
      </c>
      <c r="D34" s="240">
        <v>129681</v>
      </c>
      <c r="E34" s="240">
        <v>260380</v>
      </c>
      <c r="F34" s="241">
        <v>0.01</v>
      </c>
      <c r="G34" s="790" t="s">
        <v>1102</v>
      </c>
      <c r="H34" s="791" t="s">
        <v>866</v>
      </c>
      <c r="I34" s="796"/>
      <c r="J34" s="791" t="s">
        <v>1101</v>
      </c>
      <c r="K34" s="792" t="s">
        <v>867</v>
      </c>
      <c r="L34" s="702"/>
    </row>
    <row r="35" spans="1:15" s="254" customFormat="1" ht="22.5" customHeight="1">
      <c r="A35" s="1019"/>
      <c r="B35" s="1037"/>
      <c r="C35" s="239">
        <v>3</v>
      </c>
      <c r="D35" s="240">
        <v>129132</v>
      </c>
      <c r="E35" s="240">
        <v>259690</v>
      </c>
      <c r="F35" s="241">
        <v>0.01</v>
      </c>
      <c r="G35" s="790" t="s">
        <v>1102</v>
      </c>
      <c r="H35" s="791" t="s">
        <v>866</v>
      </c>
      <c r="I35" s="796"/>
      <c r="J35" s="791" t="s">
        <v>1101</v>
      </c>
      <c r="K35" s="792" t="s">
        <v>867</v>
      </c>
      <c r="L35" s="702"/>
    </row>
    <row r="36" spans="1:15" s="254" customFormat="1" ht="22.5" customHeight="1">
      <c r="A36" s="1019"/>
      <c r="B36" s="434">
        <f>필지별조서!H218</f>
        <v>5.6799999999999979</v>
      </c>
      <c r="C36" s="435"/>
      <c r="D36" s="436"/>
      <c r="E36" s="436"/>
      <c r="F36" s="437">
        <f>SUM(F33:F35)</f>
        <v>0.03</v>
      </c>
      <c r="G36" s="793"/>
      <c r="H36" s="794"/>
      <c r="I36" s="794"/>
      <c r="J36" s="799"/>
      <c r="K36" s="795"/>
      <c r="L36" s="701"/>
    </row>
    <row r="37" spans="1:15" s="254" customFormat="1" ht="22.5" customHeight="1">
      <c r="A37" s="1016" t="s">
        <v>1097</v>
      </c>
      <c r="B37" s="1012"/>
      <c r="C37" s="239">
        <v>1</v>
      </c>
      <c r="D37" s="240">
        <v>116531</v>
      </c>
      <c r="E37" s="240">
        <v>258330</v>
      </c>
      <c r="F37" s="241">
        <v>0.01</v>
      </c>
      <c r="G37" s="790" t="s">
        <v>1102</v>
      </c>
      <c r="H37" s="791" t="s">
        <v>866</v>
      </c>
      <c r="I37" s="796"/>
      <c r="J37" s="791" t="s">
        <v>1101</v>
      </c>
      <c r="K37" s="792" t="s">
        <v>867</v>
      </c>
      <c r="L37" s="702"/>
      <c r="O37" s="420"/>
    </row>
    <row r="38" spans="1:15" s="254" customFormat="1" ht="22.5" customHeight="1">
      <c r="A38" s="1017"/>
      <c r="B38" s="1013"/>
      <c r="C38" s="239">
        <v>2</v>
      </c>
      <c r="D38" s="240">
        <v>115826</v>
      </c>
      <c r="E38" s="240">
        <v>258066</v>
      </c>
      <c r="F38" s="241">
        <v>0.01</v>
      </c>
      <c r="G38" s="790" t="s">
        <v>1102</v>
      </c>
      <c r="H38" s="791" t="s">
        <v>866</v>
      </c>
      <c r="I38" s="796"/>
      <c r="J38" s="791" t="s">
        <v>1101</v>
      </c>
      <c r="K38" s="792" t="s">
        <v>867</v>
      </c>
      <c r="L38" s="702"/>
      <c r="O38" s="420"/>
    </row>
    <row r="39" spans="1:15" s="254" customFormat="1" ht="22.5" customHeight="1">
      <c r="A39" s="1017"/>
      <c r="B39" s="1013"/>
      <c r="C39" s="239">
        <v>3</v>
      </c>
      <c r="D39" s="240">
        <v>114878</v>
      </c>
      <c r="E39" s="240">
        <v>257898</v>
      </c>
      <c r="F39" s="241">
        <v>0.01</v>
      </c>
      <c r="G39" s="790" t="s">
        <v>1102</v>
      </c>
      <c r="H39" s="791" t="s">
        <v>866</v>
      </c>
      <c r="I39" s="796"/>
      <c r="J39" s="791" t="s">
        <v>1101</v>
      </c>
      <c r="K39" s="792" t="s">
        <v>867</v>
      </c>
      <c r="L39" s="702"/>
      <c r="O39" s="420"/>
    </row>
    <row r="40" spans="1:15" s="254" customFormat="1" ht="22.5" customHeight="1">
      <c r="A40" s="1017"/>
      <c r="B40" s="1013"/>
      <c r="C40" s="239">
        <v>4</v>
      </c>
      <c r="D40" s="240">
        <v>113927</v>
      </c>
      <c r="E40" s="240">
        <v>257277</v>
      </c>
      <c r="F40" s="241">
        <v>0.01</v>
      </c>
      <c r="G40" s="790" t="s">
        <v>1102</v>
      </c>
      <c r="H40" s="791" t="s">
        <v>866</v>
      </c>
      <c r="I40" s="796"/>
      <c r="J40" s="791" t="s">
        <v>1101</v>
      </c>
      <c r="K40" s="792" t="s">
        <v>867</v>
      </c>
      <c r="L40" s="702"/>
      <c r="O40" s="420"/>
    </row>
    <row r="41" spans="1:15" s="254" customFormat="1" ht="22.5" customHeight="1">
      <c r="A41" s="1017"/>
      <c r="B41" s="1014"/>
      <c r="C41" s="239">
        <v>5</v>
      </c>
      <c r="D41" s="240">
        <v>112883</v>
      </c>
      <c r="E41" s="240">
        <v>256532</v>
      </c>
      <c r="F41" s="241">
        <v>0.01</v>
      </c>
      <c r="G41" s="790" t="s">
        <v>1102</v>
      </c>
      <c r="H41" s="791" t="s">
        <v>866</v>
      </c>
      <c r="I41" s="796"/>
      <c r="J41" s="791" t="s">
        <v>1101</v>
      </c>
      <c r="K41" s="792" t="s">
        <v>867</v>
      </c>
      <c r="L41" s="702"/>
      <c r="O41" s="420"/>
    </row>
    <row r="42" spans="1:15" s="254" customFormat="1" ht="22.5" customHeight="1">
      <c r="A42" s="1018"/>
      <c r="B42" s="434">
        <f>필지별조서!H240</f>
        <v>8.8000000000000007</v>
      </c>
      <c r="C42" s="435"/>
      <c r="D42" s="436"/>
      <c r="E42" s="436"/>
      <c r="F42" s="437">
        <f>SUM(F37:F41)</f>
        <v>0.05</v>
      </c>
      <c r="G42" s="793"/>
      <c r="H42" s="794"/>
      <c r="I42" s="794"/>
      <c r="J42" s="799"/>
      <c r="K42" s="795"/>
      <c r="L42" s="701"/>
    </row>
    <row r="43" spans="1:15" s="254" customFormat="1" ht="22.5" customHeight="1">
      <c r="A43" s="1019" t="s">
        <v>1098</v>
      </c>
      <c r="B43" s="1012"/>
      <c r="C43" s="547">
        <v>1</v>
      </c>
      <c r="D43" s="548">
        <v>117005</v>
      </c>
      <c r="E43" s="548">
        <v>241259</v>
      </c>
      <c r="F43" s="241">
        <v>0.01</v>
      </c>
      <c r="G43" s="790" t="s">
        <v>1102</v>
      </c>
      <c r="H43" s="791" t="s">
        <v>866</v>
      </c>
      <c r="I43" s="796"/>
      <c r="J43" s="791" t="s">
        <v>1101</v>
      </c>
      <c r="K43" s="792" t="s">
        <v>867</v>
      </c>
      <c r="L43" s="702"/>
      <c r="O43" s="420"/>
    </row>
    <row r="44" spans="1:15" s="254" customFormat="1" ht="22.5" customHeight="1">
      <c r="A44" s="1019"/>
      <c r="B44" s="1013"/>
      <c r="C44" s="547">
        <v>2</v>
      </c>
      <c r="D44" s="548">
        <v>116287</v>
      </c>
      <c r="E44" s="548">
        <v>241267</v>
      </c>
      <c r="F44" s="241">
        <v>0.01</v>
      </c>
      <c r="G44" s="790" t="s">
        <v>1102</v>
      </c>
      <c r="H44" s="791" t="s">
        <v>866</v>
      </c>
      <c r="I44" s="796"/>
      <c r="J44" s="791" t="s">
        <v>1101</v>
      </c>
      <c r="K44" s="792" t="s">
        <v>867</v>
      </c>
      <c r="L44" s="702"/>
      <c r="O44" s="420"/>
    </row>
    <row r="45" spans="1:15" s="254" customFormat="1" ht="22.5" customHeight="1">
      <c r="A45" s="1019"/>
      <c r="B45" s="434">
        <f>필지별조서!H258</f>
        <v>3.5300000000000002</v>
      </c>
      <c r="C45" s="435"/>
      <c r="D45" s="436"/>
      <c r="E45" s="436"/>
      <c r="F45" s="437">
        <f>SUM(F43:F44)</f>
        <v>0.02</v>
      </c>
      <c r="G45" s="437"/>
      <c r="H45" s="438"/>
      <c r="I45" s="438"/>
      <c r="J45" s="592"/>
      <c r="K45" s="706"/>
      <c r="L45" s="701"/>
    </row>
    <row r="46" spans="1:15" s="254" customFormat="1" ht="12.75" hidden="1" customHeight="1">
      <c r="A46" s="1016" t="s">
        <v>682</v>
      </c>
      <c r="B46" s="238"/>
      <c r="C46" s="239"/>
      <c r="D46" s="240"/>
      <c r="E46" s="240"/>
      <c r="F46" s="241"/>
      <c r="G46" s="241"/>
      <c r="H46" s="242"/>
      <c r="I46" s="242"/>
      <c r="J46" s="593"/>
      <c r="K46" s="707"/>
      <c r="L46" s="703"/>
      <c r="O46" s="420"/>
    </row>
    <row r="47" spans="1:15" s="254" customFormat="1" ht="12.75" hidden="1" customHeight="1">
      <c r="A47" s="1018"/>
      <c r="B47" s="434"/>
      <c r="C47" s="435"/>
      <c r="D47" s="436"/>
      <c r="E47" s="436"/>
      <c r="F47" s="437"/>
      <c r="G47" s="437"/>
      <c r="H47" s="438"/>
      <c r="I47" s="438"/>
      <c r="J47" s="592"/>
      <c r="K47" s="706"/>
      <c r="L47" s="701"/>
    </row>
    <row r="48" spans="1:15" s="254" customFormat="1" ht="12.75" hidden="1" customHeight="1">
      <c r="A48" s="1016" t="s">
        <v>683</v>
      </c>
      <c r="B48" s="238"/>
      <c r="C48" s="239"/>
      <c r="D48" s="240"/>
      <c r="E48" s="240"/>
      <c r="F48" s="241"/>
      <c r="G48" s="241"/>
      <c r="H48" s="242"/>
      <c r="I48" s="242"/>
      <c r="J48" s="593"/>
      <c r="K48" s="707"/>
      <c r="L48" s="703"/>
      <c r="O48" s="420"/>
    </row>
    <row r="49" spans="1:15" s="254" customFormat="1" ht="12.75" hidden="1" customHeight="1">
      <c r="A49" s="1018"/>
      <c r="B49" s="434"/>
      <c r="C49" s="435"/>
      <c r="D49" s="436"/>
      <c r="E49" s="436"/>
      <c r="F49" s="437"/>
      <c r="G49" s="437"/>
      <c r="H49" s="438"/>
      <c r="I49" s="438"/>
      <c r="J49" s="592"/>
      <c r="K49" s="706"/>
      <c r="L49" s="701"/>
    </row>
    <row r="50" spans="1:15" s="254" customFormat="1" ht="12.75" hidden="1" customHeight="1">
      <c r="A50" s="1016"/>
      <c r="B50" s="238"/>
      <c r="C50" s="239"/>
      <c r="D50" s="240"/>
      <c r="E50" s="240"/>
      <c r="F50" s="241"/>
      <c r="G50" s="241"/>
      <c r="H50" s="242"/>
      <c r="I50" s="242"/>
      <c r="J50" s="593"/>
      <c r="K50" s="707"/>
      <c r="L50" s="702"/>
      <c r="O50" s="420"/>
    </row>
    <row r="51" spans="1:15" s="254" customFormat="1" ht="12.75" hidden="1" customHeight="1">
      <c r="A51" s="1018"/>
      <c r="B51" s="434"/>
      <c r="C51" s="435"/>
      <c r="D51" s="436"/>
      <c r="E51" s="436"/>
      <c r="F51" s="437"/>
      <c r="G51" s="437"/>
      <c r="H51" s="438"/>
      <c r="I51" s="438"/>
      <c r="J51" s="592"/>
      <c r="K51" s="706"/>
      <c r="L51" s="701"/>
    </row>
    <row r="52" spans="1:15" s="254" customFormat="1" ht="12.75" hidden="1" customHeight="1">
      <c r="A52" s="1016"/>
      <c r="B52" s="238"/>
      <c r="C52" s="239"/>
      <c r="D52" s="548"/>
      <c r="E52" s="548"/>
      <c r="F52" s="241"/>
      <c r="G52" s="241"/>
      <c r="H52" s="242"/>
      <c r="I52" s="242"/>
      <c r="J52" s="593"/>
      <c r="K52" s="707"/>
      <c r="L52" s="702"/>
      <c r="O52" s="420"/>
    </row>
    <row r="53" spans="1:15" s="254" customFormat="1" ht="12.75" hidden="1" customHeight="1">
      <c r="A53" s="1018"/>
      <c r="B53" s="434"/>
      <c r="C53" s="435"/>
      <c r="D53" s="436"/>
      <c r="E53" s="436"/>
      <c r="F53" s="437"/>
      <c r="G53" s="437"/>
      <c r="H53" s="438"/>
      <c r="I53" s="438"/>
      <c r="J53" s="592"/>
      <c r="K53" s="706"/>
      <c r="L53" s="701"/>
    </row>
    <row r="54" spans="1:15" s="254" customFormat="1" ht="12.75" hidden="1" customHeight="1">
      <c r="A54" s="1016"/>
      <c r="B54" s="238"/>
      <c r="C54" s="239"/>
      <c r="D54" s="240"/>
      <c r="E54" s="240"/>
      <c r="F54" s="241"/>
      <c r="G54" s="241"/>
      <c r="H54" s="242"/>
      <c r="I54" s="242"/>
      <c r="J54" s="593"/>
      <c r="K54" s="707"/>
      <c r="L54" s="702"/>
      <c r="O54" s="420"/>
    </row>
    <row r="55" spans="1:15" s="254" customFormat="1" ht="12.75" hidden="1" customHeight="1">
      <c r="A55" s="1018"/>
      <c r="B55" s="434"/>
      <c r="C55" s="435"/>
      <c r="D55" s="436"/>
      <c r="E55" s="436"/>
      <c r="F55" s="437"/>
      <c r="G55" s="437"/>
      <c r="H55" s="438"/>
      <c r="I55" s="438"/>
      <c r="J55" s="592"/>
      <c r="K55" s="706"/>
      <c r="L55" s="701"/>
    </row>
    <row r="56" spans="1:15" s="254" customFormat="1" ht="12.75" hidden="1" customHeight="1">
      <c r="A56" s="1016"/>
      <c r="B56" s="238"/>
      <c r="C56" s="239"/>
      <c r="D56" s="240"/>
      <c r="E56" s="240"/>
      <c r="F56" s="241"/>
      <c r="G56" s="241"/>
      <c r="H56" s="242"/>
      <c r="I56" s="242"/>
      <c r="J56" s="593"/>
      <c r="K56" s="707"/>
      <c r="L56" s="702"/>
      <c r="O56" s="420"/>
    </row>
    <row r="57" spans="1:15" s="254" customFormat="1" ht="12.75" hidden="1" customHeight="1">
      <c r="A57" s="1018"/>
      <c r="B57" s="434"/>
      <c r="C57" s="435"/>
      <c r="D57" s="436"/>
      <c r="E57" s="436"/>
      <c r="F57" s="437"/>
      <c r="G57" s="437"/>
      <c r="H57" s="438"/>
      <c r="I57" s="438"/>
      <c r="J57" s="592"/>
      <c r="K57" s="706"/>
      <c r="L57" s="701"/>
    </row>
    <row r="58" spans="1:15" s="254" customFormat="1" ht="12.75" hidden="1" customHeight="1">
      <c r="A58" s="1016"/>
      <c r="B58" s="238"/>
      <c r="C58" s="239"/>
      <c r="D58" s="240"/>
      <c r="E58" s="240"/>
      <c r="F58" s="241"/>
      <c r="G58" s="241"/>
      <c r="H58" s="242"/>
      <c r="I58" s="242"/>
      <c r="J58" s="593"/>
      <c r="K58" s="707"/>
      <c r="L58" s="703"/>
      <c r="O58" s="420"/>
    </row>
    <row r="59" spans="1:15" s="254" customFormat="1" ht="12.75" hidden="1" customHeight="1">
      <c r="A59" s="1017"/>
      <c r="B59" s="238"/>
      <c r="C59" s="239"/>
      <c r="D59" s="240"/>
      <c r="E59" s="240"/>
      <c r="F59" s="241"/>
      <c r="G59" s="241"/>
      <c r="H59" s="242"/>
      <c r="I59" s="242"/>
      <c r="J59" s="593"/>
      <c r="K59" s="707"/>
      <c r="L59" s="703"/>
      <c r="O59" s="420"/>
    </row>
    <row r="60" spans="1:15" s="254" customFormat="1" ht="12.75" hidden="1" customHeight="1">
      <c r="A60" s="1017"/>
      <c r="B60" s="238"/>
      <c r="C60" s="239"/>
      <c r="D60" s="548"/>
      <c r="E60" s="548"/>
      <c r="F60" s="241"/>
      <c r="G60" s="241"/>
      <c r="H60" s="242"/>
      <c r="I60" s="242"/>
      <c r="J60" s="593"/>
      <c r="K60" s="707"/>
      <c r="L60" s="703"/>
      <c r="O60" s="420"/>
    </row>
    <row r="61" spans="1:15" s="254" customFormat="1" ht="12.75" hidden="1" customHeight="1">
      <c r="A61" s="1017"/>
      <c r="B61" s="238"/>
      <c r="C61" s="239"/>
      <c r="D61" s="548"/>
      <c r="E61" s="548"/>
      <c r="F61" s="241"/>
      <c r="G61" s="241"/>
      <c r="H61" s="242"/>
      <c r="I61" s="242"/>
      <c r="J61" s="593"/>
      <c r="K61" s="707"/>
      <c r="L61" s="703"/>
      <c r="O61" s="420"/>
    </row>
    <row r="62" spans="1:15" s="254" customFormat="1" ht="12.75" hidden="1" customHeight="1">
      <c r="A62" s="1017"/>
      <c r="B62" s="238"/>
      <c r="C62" s="239"/>
      <c r="D62" s="548"/>
      <c r="E62" s="548"/>
      <c r="F62" s="241"/>
      <c r="G62" s="241"/>
      <c r="H62" s="242"/>
      <c r="I62" s="242"/>
      <c r="J62" s="593"/>
      <c r="K62" s="707"/>
      <c r="L62" s="703"/>
      <c r="O62" s="420"/>
    </row>
    <row r="63" spans="1:15" s="254" customFormat="1" ht="12.75" hidden="1" customHeight="1">
      <c r="A63" s="1017"/>
      <c r="B63" s="238"/>
      <c r="C63" s="239"/>
      <c r="D63" s="548"/>
      <c r="E63" s="548"/>
      <c r="F63" s="241"/>
      <c r="G63" s="241"/>
      <c r="H63" s="242"/>
      <c r="I63" s="242"/>
      <c r="J63" s="593"/>
      <c r="K63" s="707"/>
      <c r="L63" s="703"/>
      <c r="O63" s="420"/>
    </row>
    <row r="64" spans="1:15" s="254" customFormat="1" ht="12.75" hidden="1" customHeight="1">
      <c r="A64" s="1038"/>
      <c r="B64" s="273"/>
      <c r="C64" s="274"/>
      <c r="D64" s="275"/>
      <c r="E64" s="275"/>
      <c r="F64" s="572"/>
      <c r="G64" s="276"/>
      <c r="H64" s="277"/>
      <c r="I64" s="277"/>
      <c r="J64" s="594"/>
      <c r="K64" s="708"/>
      <c r="L64" s="704"/>
    </row>
    <row r="65" spans="1:15" ht="24" customHeight="1">
      <c r="A65" s="603" t="s">
        <v>612</v>
      </c>
      <c r="B65" s="604">
        <f>SUM(B64,B57,B55,B53,B51,B49,B47,B45,B42,B36,B32,B18,B8)</f>
        <v>39.630000000000003</v>
      </c>
      <c r="C65" s="605"/>
      <c r="D65" s="606"/>
      <c r="E65" s="606"/>
      <c r="F65" s="606"/>
      <c r="G65" s="606"/>
      <c r="H65" s="607">
        <f>I65/B65</f>
        <v>0</v>
      </c>
      <c r="I65" s="607">
        <f>SUM(I64,I57,I55,I53,I51,I47,I45,I42,I36,I32,I18,I8)</f>
        <v>0</v>
      </c>
      <c r="J65" s="608"/>
      <c r="K65" s="709">
        <f>SUM(K64,K57,K55,K53,K51,K47,K45,K42,K36,K32,K18,K8)</f>
        <v>0</v>
      </c>
      <c r="L65" s="705"/>
      <c r="O65" s="568">
        <f>공사원가계산서!D26</f>
        <v>0</v>
      </c>
    </row>
    <row r="66" spans="1:15">
      <c r="H66" s="418"/>
    </row>
    <row r="67" spans="1:15">
      <c r="B67" s="245">
        <f>SUM(B5:B64)</f>
        <v>39.629999999999995</v>
      </c>
    </row>
    <row r="69" spans="1:15">
      <c r="G69" s="243">
        <f>G8+G18+G32+G36+G42+G45</f>
        <v>0</v>
      </c>
    </row>
    <row r="70" spans="1:15">
      <c r="G70" s="243">
        <f>G69/8</f>
        <v>0</v>
      </c>
    </row>
  </sheetData>
  <mergeCells count="31">
    <mergeCell ref="A58:A64"/>
    <mergeCell ref="A56:A57"/>
    <mergeCell ref="L3:L4"/>
    <mergeCell ref="K3:K4"/>
    <mergeCell ref="A54:A55"/>
    <mergeCell ref="A52:A53"/>
    <mergeCell ref="A50:A51"/>
    <mergeCell ref="A48:A49"/>
    <mergeCell ref="I3:I4"/>
    <mergeCell ref="J3:J4"/>
    <mergeCell ref="A1:L2"/>
    <mergeCell ref="A3:A4"/>
    <mergeCell ref="B3:B4"/>
    <mergeCell ref="C3:C4"/>
    <mergeCell ref="D3:E3"/>
    <mergeCell ref="F3:F4"/>
    <mergeCell ref="G3:G4"/>
    <mergeCell ref="B33:B35"/>
    <mergeCell ref="B37:B41"/>
    <mergeCell ref="B43:B44"/>
    <mergeCell ref="A46:A47"/>
    <mergeCell ref="A43:A45"/>
    <mergeCell ref="A5:A8"/>
    <mergeCell ref="A9:A18"/>
    <mergeCell ref="A19:A32"/>
    <mergeCell ref="A33:A36"/>
    <mergeCell ref="B19:B31"/>
    <mergeCell ref="H3:H4"/>
    <mergeCell ref="B9:B17"/>
    <mergeCell ref="B5:B7"/>
    <mergeCell ref="A37:A42"/>
  </mergeCells>
  <phoneticPr fontId="5" type="noConversion"/>
  <pageMargins left="0.83" right="0.55118110236220474" top="0.47244094488188981" bottom="0.47244094488188981" header="0.31496062992125984" footer="0.31496062992125984"/>
  <pageSetup paperSize="9" scale="8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462D3-3A03-495E-BB74-1FBB5CCFE288}">
  <sheetPr>
    <tabColor rgb="FF7030A0"/>
  </sheetPr>
  <dimension ref="A1:G33"/>
  <sheetViews>
    <sheetView tabSelected="1" view="pageBreakPreview" zoomScaleNormal="100" zoomScaleSheetLayoutView="100" workbookViewId="0">
      <selection activeCell="E6" sqref="E6"/>
    </sheetView>
  </sheetViews>
  <sheetFormatPr defaultRowHeight="16.5"/>
  <cols>
    <col min="1" max="1" width="6.6640625" style="64" customWidth="1"/>
    <col min="2" max="2" width="11.109375" style="64" customWidth="1"/>
    <col min="3" max="3" width="23.33203125" style="64" customWidth="1"/>
    <col min="4" max="4" width="21" style="64" customWidth="1"/>
    <col min="5" max="5" width="8.77734375" style="64" bestFit="1" customWidth="1"/>
    <col min="6" max="6" width="25.77734375" style="64" customWidth="1"/>
    <col min="7" max="7" width="14.109375" style="64" customWidth="1"/>
    <col min="8" max="9" width="8.88671875" style="64"/>
    <col min="10" max="11" width="8.88671875" style="64" customWidth="1"/>
    <col min="12" max="16384" width="8.88671875" style="64"/>
  </cols>
  <sheetData>
    <row r="1" spans="1:7" ht="27.75" customHeight="1">
      <c r="A1" s="1062" t="s">
        <v>69</v>
      </c>
      <c r="B1" s="1062"/>
      <c r="C1" s="1062"/>
      <c r="D1" s="1062"/>
      <c r="E1" s="1062"/>
      <c r="F1" s="1062"/>
      <c r="G1" s="1062"/>
    </row>
    <row r="2" spans="1:7" ht="15.75" customHeight="1" thickBot="1">
      <c r="A2" s="115" t="s">
        <v>611</v>
      </c>
      <c r="B2" s="115" t="str">
        <f>기초자료!C2</f>
        <v>2026년 칡덩굴제거사업</v>
      </c>
      <c r="C2" s="74"/>
      <c r="D2" s="74"/>
      <c r="E2" s="74"/>
      <c r="F2" s="74"/>
      <c r="G2" s="75" t="s">
        <v>70</v>
      </c>
    </row>
    <row r="3" spans="1:7" ht="22.5" customHeight="1">
      <c r="A3" s="1063" t="s">
        <v>71</v>
      </c>
      <c r="B3" s="1064"/>
      <c r="C3" s="1064"/>
      <c r="D3" s="76" t="s">
        <v>72</v>
      </c>
      <c r="E3" s="77" t="s">
        <v>73</v>
      </c>
      <c r="F3" s="1065" t="s">
        <v>74</v>
      </c>
      <c r="G3" s="1066"/>
    </row>
    <row r="4" spans="1:7" ht="19.5" customHeight="1">
      <c r="A4" s="1067" t="s">
        <v>75</v>
      </c>
      <c r="B4" s="1068" t="s">
        <v>76</v>
      </c>
      <c r="C4" s="78" t="s">
        <v>77</v>
      </c>
      <c r="D4" s="79">
        <f>총괄내역서!I17</f>
        <v>0</v>
      </c>
      <c r="E4" s="80"/>
      <c r="F4" s="1069"/>
      <c r="G4" s="1070"/>
    </row>
    <row r="5" spans="1:7" ht="19.5" customHeight="1">
      <c r="A5" s="1067"/>
      <c r="B5" s="1068"/>
      <c r="C5" s="78" t="s">
        <v>78</v>
      </c>
      <c r="D5" s="81"/>
      <c r="E5" s="80"/>
      <c r="F5" s="1071"/>
      <c r="G5" s="1072"/>
    </row>
    <row r="6" spans="1:7" ht="19.5" customHeight="1">
      <c r="A6" s="1067"/>
      <c r="B6" s="1068"/>
      <c r="C6" s="82" t="s">
        <v>79</v>
      </c>
      <c r="D6" s="83">
        <f>+SUM(D4:D5)</f>
        <v>0</v>
      </c>
      <c r="E6" s="84" t="e">
        <f>+D6/D26</f>
        <v>#DIV/0!</v>
      </c>
      <c r="F6" s="1047"/>
      <c r="G6" s="1048"/>
    </row>
    <row r="7" spans="1:7" ht="19.5" customHeight="1">
      <c r="A7" s="1067"/>
      <c r="B7" s="1068" t="s">
        <v>80</v>
      </c>
      <c r="C7" s="78" t="s">
        <v>81</v>
      </c>
      <c r="D7" s="79">
        <f>총괄내역서!G17</f>
        <v>0</v>
      </c>
      <c r="E7" s="85"/>
      <c r="F7" s="86"/>
      <c r="G7" s="263"/>
    </row>
    <row r="8" spans="1:7" ht="19.5" customHeight="1">
      <c r="A8" s="1067"/>
      <c r="B8" s="1068"/>
      <c r="C8" s="78" t="s">
        <v>82</v>
      </c>
      <c r="D8" s="87">
        <f>INT(D7*G8)</f>
        <v>0</v>
      </c>
      <c r="E8" s="88"/>
      <c r="F8" s="86" t="s">
        <v>83</v>
      </c>
      <c r="G8" s="264">
        <v>0.184</v>
      </c>
    </row>
    <row r="9" spans="1:7" ht="19.5" customHeight="1">
      <c r="A9" s="1067"/>
      <c r="B9" s="1068"/>
      <c r="C9" s="82" t="s">
        <v>79</v>
      </c>
      <c r="D9" s="83">
        <f>+SUM(D7:D8)</f>
        <v>0</v>
      </c>
      <c r="E9" s="89" t="e">
        <f>+D9/D26</f>
        <v>#DIV/0!</v>
      </c>
      <c r="F9" s="90"/>
      <c r="G9" s="265"/>
    </row>
    <row r="10" spans="1:7" ht="19.5" customHeight="1">
      <c r="A10" s="1067"/>
      <c r="B10" s="1068" t="s">
        <v>84</v>
      </c>
      <c r="C10" s="78" t="s">
        <v>85</v>
      </c>
      <c r="D10" s="79">
        <f>총괄내역서!K17</f>
        <v>0</v>
      </c>
      <c r="E10" s="85"/>
      <c r="F10" s="91" t="s">
        <v>86</v>
      </c>
      <c r="G10" s="266"/>
    </row>
    <row r="11" spans="1:7" ht="19.5" customHeight="1">
      <c r="A11" s="1067"/>
      <c r="B11" s="1068"/>
      <c r="C11" s="262" t="s">
        <v>600</v>
      </c>
      <c r="D11" s="521">
        <f>INT(D9*G11)</f>
        <v>0</v>
      </c>
      <c r="E11" s="88"/>
      <c r="F11" s="86" t="s">
        <v>87</v>
      </c>
      <c r="G11" s="264">
        <v>5.8599999999999999E-2</v>
      </c>
    </row>
    <row r="12" spans="1:7" ht="19.5" customHeight="1">
      <c r="A12" s="1067"/>
      <c r="B12" s="1068"/>
      <c r="C12" s="417" t="s">
        <v>599</v>
      </c>
      <c r="D12" s="521">
        <f>INT(D9*G12)</f>
        <v>0</v>
      </c>
      <c r="E12" s="88"/>
      <c r="F12" s="86" t="s">
        <v>87</v>
      </c>
      <c r="G12" s="264">
        <v>1.15E-2</v>
      </c>
    </row>
    <row r="13" spans="1:7" ht="19.5" customHeight="1">
      <c r="A13" s="1067"/>
      <c r="B13" s="1068"/>
      <c r="C13" s="92" t="s">
        <v>88</v>
      </c>
      <c r="D13" s="521">
        <f>INT(D7*G13)</f>
        <v>0</v>
      </c>
      <c r="E13" s="88"/>
      <c r="F13" s="86" t="s">
        <v>89</v>
      </c>
      <c r="G13" s="447">
        <v>3.5950000000000003E-2</v>
      </c>
    </row>
    <row r="14" spans="1:7" ht="19.5" customHeight="1">
      <c r="A14" s="1067"/>
      <c r="B14" s="1068"/>
      <c r="C14" s="262" t="s">
        <v>597</v>
      </c>
      <c r="D14" s="521">
        <f>INT(D7*G14)</f>
        <v>0</v>
      </c>
      <c r="E14" s="88"/>
      <c r="F14" s="86" t="s">
        <v>89</v>
      </c>
      <c r="G14" s="264">
        <v>4.7500000000000001E-2</v>
      </c>
    </row>
    <row r="15" spans="1:7" ht="19.5" customHeight="1">
      <c r="A15" s="1067"/>
      <c r="B15" s="1068"/>
      <c r="C15" s="92" t="s">
        <v>91</v>
      </c>
      <c r="D15" s="521">
        <f>INT(D13*G15)</f>
        <v>0</v>
      </c>
      <c r="E15" s="88"/>
      <c r="F15" s="86" t="s">
        <v>92</v>
      </c>
      <c r="G15" s="264">
        <v>0.1295</v>
      </c>
    </row>
    <row r="16" spans="1:7" ht="19.5" customHeight="1">
      <c r="A16" s="1067"/>
      <c r="B16" s="1068"/>
      <c r="C16" s="262" t="s">
        <v>598</v>
      </c>
      <c r="D16" s="521">
        <f>INT((D6+D7)*G16)</f>
        <v>0</v>
      </c>
      <c r="E16" s="88"/>
      <c r="F16" s="86" t="s">
        <v>90</v>
      </c>
      <c r="G16" s="264">
        <v>2.07E-2</v>
      </c>
    </row>
    <row r="17" spans="1:7" ht="19.5" customHeight="1">
      <c r="A17" s="1067"/>
      <c r="B17" s="1068"/>
      <c r="C17" s="262" t="s">
        <v>855</v>
      </c>
      <c r="D17" s="521">
        <f>INT(D9*G17)</f>
        <v>0</v>
      </c>
      <c r="E17" s="88"/>
      <c r="F17" s="757" t="s">
        <v>857</v>
      </c>
      <c r="G17" s="447">
        <v>6.0000000000000002E-5</v>
      </c>
    </row>
    <row r="18" spans="1:7" ht="19.5" customHeight="1">
      <c r="A18" s="1067"/>
      <c r="B18" s="1068"/>
      <c r="C18" s="262" t="s">
        <v>856</v>
      </c>
      <c r="D18" s="521">
        <f>INT(D9*G18)</f>
        <v>0</v>
      </c>
      <c r="E18" s="88"/>
      <c r="F18" s="757" t="s">
        <v>857</v>
      </c>
      <c r="G18" s="264">
        <v>8.9999999999999998E-4</v>
      </c>
    </row>
    <row r="19" spans="1:7" ht="19.5" customHeight="1">
      <c r="A19" s="1067"/>
      <c r="B19" s="1068"/>
      <c r="C19" s="262" t="s">
        <v>205</v>
      </c>
      <c r="D19" s="521">
        <f>INT((D6+D9)*G19)</f>
        <v>0</v>
      </c>
      <c r="E19" s="88"/>
      <c r="F19" s="86" t="s">
        <v>206</v>
      </c>
      <c r="G19" s="267">
        <v>4.9000000000000002E-2</v>
      </c>
    </row>
    <row r="20" spans="1:7" ht="19.5" customHeight="1">
      <c r="A20" s="1067"/>
      <c r="B20" s="1068"/>
      <c r="C20" s="93" t="s">
        <v>93</v>
      </c>
      <c r="D20" s="83">
        <f>SUM(D10:D19)</f>
        <v>0</v>
      </c>
      <c r="E20" s="84" t="e">
        <f>+D20/D26</f>
        <v>#DIV/0!</v>
      </c>
      <c r="F20" s="1047"/>
      <c r="G20" s="1048"/>
    </row>
    <row r="21" spans="1:7" ht="19.5" customHeight="1">
      <c r="A21" s="1056" t="s">
        <v>94</v>
      </c>
      <c r="B21" s="1057"/>
      <c r="C21" s="1057"/>
      <c r="D21" s="94">
        <f>+D6+D9+D20</f>
        <v>0</v>
      </c>
      <c r="E21" s="95" t="e">
        <f>+D21/D26</f>
        <v>#DIV/0!</v>
      </c>
      <c r="F21" s="1058" t="s">
        <v>95</v>
      </c>
      <c r="G21" s="1059"/>
    </row>
    <row r="22" spans="1:7" ht="19.5" customHeight="1">
      <c r="A22" s="1049" t="s">
        <v>96</v>
      </c>
      <c r="B22" s="1050"/>
      <c r="C22" s="1050"/>
      <c r="D22" s="79">
        <f>INT(D21*G22)</f>
        <v>0</v>
      </c>
      <c r="E22" s="85" t="e">
        <f>+D22/D26</f>
        <v>#DIV/0!</v>
      </c>
      <c r="F22" s="96" t="s">
        <v>97</v>
      </c>
      <c r="G22" s="264">
        <v>0.08</v>
      </c>
    </row>
    <row r="23" spans="1:7" ht="19.5" customHeight="1">
      <c r="A23" s="1049" t="s">
        <v>98</v>
      </c>
      <c r="B23" s="1050"/>
      <c r="C23" s="1050"/>
      <c r="D23" s="79">
        <f>INT((D9+D20+D22)*G23)</f>
        <v>0</v>
      </c>
      <c r="E23" s="85" t="e">
        <f>+D23/D26</f>
        <v>#DIV/0!</v>
      </c>
      <c r="F23" s="97" t="s">
        <v>99</v>
      </c>
      <c r="G23" s="591">
        <v>0.14998365999999999</v>
      </c>
    </row>
    <row r="24" spans="1:7" ht="19.5" customHeight="1">
      <c r="A24" s="1054" t="s">
        <v>102</v>
      </c>
      <c r="B24" s="1055"/>
      <c r="C24" s="1055"/>
      <c r="D24" s="98">
        <f>SUM(D21:D23)</f>
        <v>0</v>
      </c>
      <c r="E24" s="99" t="e">
        <f>+D24/D26</f>
        <v>#DIV/0!</v>
      </c>
      <c r="F24" s="1060" t="s">
        <v>165</v>
      </c>
      <c r="G24" s="1061"/>
    </row>
    <row r="25" spans="1:7" ht="19.5" customHeight="1" thickBot="1">
      <c r="A25" s="1051" t="s">
        <v>100</v>
      </c>
      <c r="B25" s="1052"/>
      <c r="C25" s="1053"/>
      <c r="D25" s="100">
        <f>+INT((D24)*G25)</f>
        <v>0</v>
      </c>
      <c r="E25" s="101" t="e">
        <f>+D25/D26</f>
        <v>#DIV/0!</v>
      </c>
      <c r="F25" s="590" t="s">
        <v>686</v>
      </c>
      <c r="G25" s="268">
        <v>0.1</v>
      </c>
    </row>
    <row r="26" spans="1:7" ht="19.5" customHeight="1" thickBot="1">
      <c r="A26" s="1043" t="s">
        <v>101</v>
      </c>
      <c r="B26" s="1044"/>
      <c r="C26" s="1044"/>
      <c r="D26" s="102">
        <f>D24+D25</f>
        <v>0</v>
      </c>
      <c r="E26" s="103">
        <v>1</v>
      </c>
      <c r="F26" s="1045" t="s">
        <v>384</v>
      </c>
      <c r="G26" s="1046"/>
    </row>
    <row r="29" spans="1:7">
      <c r="D29" s="573"/>
    </row>
    <row r="30" spans="1:7">
      <c r="D30" s="601">
        <f>D26/표준지좌표!B65</f>
        <v>0</v>
      </c>
    </row>
    <row r="32" spans="1:7">
      <c r="D32" s="573"/>
    </row>
    <row r="33" spans="4:4">
      <c r="D33" s="600"/>
    </row>
  </sheetData>
  <mergeCells count="20">
    <mergeCell ref="A1:G1"/>
    <mergeCell ref="A3:C3"/>
    <mergeCell ref="F3:G3"/>
    <mergeCell ref="A4:A20"/>
    <mergeCell ref="B4:B6"/>
    <mergeCell ref="F6:G6"/>
    <mergeCell ref="F4:G4"/>
    <mergeCell ref="F5:G5"/>
    <mergeCell ref="B7:B9"/>
    <mergeCell ref="B10:B20"/>
    <mergeCell ref="A26:C26"/>
    <mergeCell ref="F26:G26"/>
    <mergeCell ref="F20:G20"/>
    <mergeCell ref="A22:C22"/>
    <mergeCell ref="A25:C25"/>
    <mergeCell ref="A23:C23"/>
    <mergeCell ref="A24:C24"/>
    <mergeCell ref="A21:C21"/>
    <mergeCell ref="F21:G21"/>
    <mergeCell ref="F24:G24"/>
  </mergeCells>
  <phoneticPr fontId="5" type="noConversion"/>
  <printOptions horizontalCentered="1"/>
  <pageMargins left="0.98425196850393704" right="0.59055118110236227" top="0.59055118110236227" bottom="0.48" header="0.39370078740157483" footer="0.39370078740157483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52563-0093-4500-9EB7-1ADC7E4BAC42}">
  <sheetPr>
    <tabColor rgb="FF92D050"/>
  </sheetPr>
  <dimension ref="A1:O23"/>
  <sheetViews>
    <sheetView view="pageBreakPreview" zoomScale="85" zoomScaleNormal="100" zoomScaleSheetLayoutView="85" workbookViewId="0">
      <selection activeCell="K23" sqref="K23"/>
    </sheetView>
  </sheetViews>
  <sheetFormatPr defaultRowHeight="26.1" customHeight="1"/>
  <cols>
    <col min="1" max="1" width="10.109375" style="65" customWidth="1"/>
    <col min="2" max="2" width="4.44140625" style="65" customWidth="1"/>
    <col min="3" max="3" width="9.88671875" style="65" customWidth="1"/>
    <col min="4" max="4" width="6.33203125" style="66" customWidth="1"/>
    <col min="5" max="5" width="15.77734375" style="66" customWidth="1"/>
    <col min="6" max="6" width="6.33203125" style="65" customWidth="1"/>
    <col min="7" max="7" width="12.77734375" style="66" customWidth="1"/>
    <col min="8" max="8" width="6.33203125" style="65" customWidth="1"/>
    <col min="9" max="9" width="12.77734375" style="66" customWidth="1"/>
    <col min="10" max="10" width="6.33203125" style="65" customWidth="1"/>
    <col min="11" max="11" width="12.77734375" style="66" customWidth="1"/>
    <col min="12" max="12" width="9.5546875" style="65" customWidth="1"/>
    <col min="13" max="13" width="8.88671875" style="65"/>
    <col min="14" max="14" width="12.33203125" style="65" customWidth="1"/>
    <col min="15" max="15" width="8.88671875" style="65"/>
    <col min="16" max="16" width="16.109375" style="65" customWidth="1"/>
    <col min="17" max="17" width="14.5546875" style="65" customWidth="1"/>
    <col min="18" max="16384" width="8.88671875" style="65"/>
  </cols>
  <sheetData>
    <row r="1" spans="1:15" ht="50.1" customHeight="1" thickBot="1">
      <c r="A1" s="1078" t="s">
        <v>461</v>
      </c>
      <c r="B1" s="1079"/>
      <c r="C1" s="1079"/>
      <c r="D1" s="1079"/>
      <c r="E1" s="1079"/>
      <c r="F1" s="1079"/>
      <c r="G1" s="1079"/>
      <c r="H1" s="1079"/>
      <c r="I1" s="1079"/>
      <c r="J1" s="1079"/>
      <c r="K1" s="1079"/>
      <c r="L1" s="1079"/>
    </row>
    <row r="2" spans="1:15" ht="26.1" customHeight="1">
      <c r="A2" s="1080" t="s">
        <v>0</v>
      </c>
      <c r="B2" s="1081"/>
      <c r="C2" s="1075" t="s">
        <v>207</v>
      </c>
      <c r="D2" s="1085" t="s">
        <v>20</v>
      </c>
      <c r="E2" s="1086"/>
      <c r="F2" s="1084" t="s">
        <v>55</v>
      </c>
      <c r="G2" s="1084"/>
      <c r="H2" s="1084" t="s">
        <v>19</v>
      </c>
      <c r="I2" s="1084"/>
      <c r="J2" s="1084" t="s">
        <v>60</v>
      </c>
      <c r="K2" s="1084"/>
      <c r="L2" s="1089" t="s">
        <v>1</v>
      </c>
    </row>
    <row r="3" spans="1:15" ht="26.1" customHeight="1" thickBot="1">
      <c r="A3" s="1082"/>
      <c r="B3" s="1083"/>
      <c r="C3" s="1076"/>
      <c r="D3" s="269" t="s">
        <v>459</v>
      </c>
      <c r="E3" s="271" t="s">
        <v>21</v>
      </c>
      <c r="F3" s="269" t="s">
        <v>459</v>
      </c>
      <c r="G3" s="271" t="s">
        <v>21</v>
      </c>
      <c r="H3" s="269" t="s">
        <v>459</v>
      </c>
      <c r="I3" s="271" t="s">
        <v>21</v>
      </c>
      <c r="J3" s="269" t="s">
        <v>459</v>
      </c>
      <c r="K3" s="271" t="s">
        <v>21</v>
      </c>
      <c r="L3" s="1090"/>
    </row>
    <row r="4" spans="1:15" ht="24.75" customHeight="1">
      <c r="A4" s="1073" t="str">
        <f>내역서!A4</f>
        <v>1-0-1</v>
      </c>
      <c r="B4" s="1074"/>
      <c r="C4" s="270">
        <f>내역서!B4</f>
        <v>4.5200000000000005</v>
      </c>
      <c r="D4" s="72"/>
      <c r="E4" s="384">
        <f>G4+I4+K4</f>
        <v>0</v>
      </c>
      <c r="F4" s="72"/>
      <c r="G4" s="72">
        <f>내역서!F4</f>
        <v>0</v>
      </c>
      <c r="H4" s="72"/>
      <c r="I4" s="72">
        <f>내역서!H4</f>
        <v>0</v>
      </c>
      <c r="J4" s="72"/>
      <c r="K4" s="72">
        <f>내역서!J4</f>
        <v>0</v>
      </c>
      <c r="L4" s="73"/>
      <c r="N4" s="255"/>
      <c r="O4" s="255"/>
    </row>
    <row r="5" spans="1:15" ht="24.75" customHeight="1">
      <c r="A5" s="1073" t="str">
        <f>내역서!A5</f>
        <v>1-0-2</v>
      </c>
      <c r="B5" s="1074"/>
      <c r="C5" s="270">
        <f>내역서!B5</f>
        <v>16.669999999999998</v>
      </c>
      <c r="D5" s="72"/>
      <c r="E5" s="732">
        <f>G5+I5+K5</f>
        <v>0</v>
      </c>
      <c r="F5" s="72"/>
      <c r="G5" s="72">
        <f>내역서!F5</f>
        <v>0</v>
      </c>
      <c r="H5" s="72"/>
      <c r="I5" s="72">
        <f>내역서!H5</f>
        <v>0</v>
      </c>
      <c r="J5" s="72"/>
      <c r="K5" s="72">
        <f>내역서!J5</f>
        <v>0</v>
      </c>
      <c r="L5" s="73"/>
      <c r="N5" s="255"/>
      <c r="O5" s="255"/>
    </row>
    <row r="6" spans="1:15" ht="24.75" customHeight="1">
      <c r="A6" s="1073" t="s">
        <v>1100</v>
      </c>
      <c r="B6" s="1074"/>
      <c r="C6" s="270">
        <f>내역서!B6</f>
        <v>0.43000000000000005</v>
      </c>
      <c r="D6" s="270"/>
      <c r="E6" s="70">
        <f>내역서!D6</f>
        <v>0</v>
      </c>
      <c r="F6" s="70"/>
      <c r="G6" s="72">
        <f>내역서!F6</f>
        <v>0</v>
      </c>
      <c r="H6" s="70"/>
      <c r="I6" s="72">
        <f>내역서!H6</f>
        <v>0</v>
      </c>
      <c r="J6" s="70"/>
      <c r="K6" s="72">
        <f>내역서!J6</f>
        <v>0</v>
      </c>
      <c r="L6" s="551"/>
      <c r="N6" s="255"/>
      <c r="O6" s="255"/>
    </row>
    <row r="7" spans="1:15" ht="24.75" customHeight="1">
      <c r="A7" s="1073" t="str">
        <f>내역서!A7</f>
        <v>1-0-4</v>
      </c>
      <c r="B7" s="1074"/>
      <c r="C7" s="270">
        <f>내역서!B7</f>
        <v>5.6799999999999979</v>
      </c>
      <c r="D7" s="270"/>
      <c r="E7" s="70">
        <f t="shared" ref="E7:E16" si="0">G7+I7+K7</f>
        <v>0</v>
      </c>
      <c r="F7" s="70"/>
      <c r="G7" s="72">
        <f>내역서!F7</f>
        <v>0</v>
      </c>
      <c r="H7" s="70"/>
      <c r="I7" s="72">
        <f>내역서!H7</f>
        <v>0</v>
      </c>
      <c r="J7" s="70"/>
      <c r="K7" s="72">
        <f>내역서!J7</f>
        <v>0</v>
      </c>
      <c r="L7" s="73"/>
      <c r="N7" s="255"/>
      <c r="O7" s="255"/>
    </row>
    <row r="8" spans="1:15" ht="24.75" customHeight="1">
      <c r="A8" s="1073" t="str">
        <f>내역서!A8</f>
        <v>1-0-5</v>
      </c>
      <c r="B8" s="1074"/>
      <c r="C8" s="270">
        <f>내역서!B8</f>
        <v>8.8000000000000007</v>
      </c>
      <c r="D8" s="270"/>
      <c r="E8" s="70">
        <f t="shared" si="0"/>
        <v>0</v>
      </c>
      <c r="F8" s="443"/>
      <c r="G8" s="72">
        <f>내역서!F8</f>
        <v>0</v>
      </c>
      <c r="H8" s="443"/>
      <c r="I8" s="72">
        <f>내역서!H8</f>
        <v>0</v>
      </c>
      <c r="J8" s="443"/>
      <c r="K8" s="72">
        <f>내역서!J8</f>
        <v>0</v>
      </c>
      <c r="L8" s="73"/>
      <c r="N8" s="255"/>
      <c r="O8" s="255"/>
    </row>
    <row r="9" spans="1:15" ht="24.75" customHeight="1" thickBot="1">
      <c r="A9" s="1073" t="str">
        <f>내역서!A9</f>
        <v>1-0-6</v>
      </c>
      <c r="B9" s="1074"/>
      <c r="C9" s="270">
        <f>내역서!B9</f>
        <v>3.5300000000000002</v>
      </c>
      <c r="D9" s="270"/>
      <c r="E9" s="70">
        <f t="shared" si="0"/>
        <v>0</v>
      </c>
      <c r="F9" s="443"/>
      <c r="G9" s="72">
        <f>내역서!F9</f>
        <v>0</v>
      </c>
      <c r="H9" s="443"/>
      <c r="I9" s="72">
        <f>내역서!H9</f>
        <v>0</v>
      </c>
      <c r="J9" s="443"/>
      <c r="K9" s="72">
        <f>내역서!J9</f>
        <v>0</v>
      </c>
      <c r="L9" s="73"/>
      <c r="N9" s="255"/>
      <c r="O9" s="255"/>
    </row>
    <row r="10" spans="1:15" ht="24.75" hidden="1" customHeight="1">
      <c r="A10" s="1073">
        <f>내역서!A10</f>
        <v>0</v>
      </c>
      <c r="B10" s="1074"/>
      <c r="C10" s="270">
        <f>내역서!B10</f>
        <v>0</v>
      </c>
      <c r="D10" s="270"/>
      <c r="E10" s="70">
        <f t="shared" si="0"/>
        <v>0</v>
      </c>
      <c r="F10" s="443"/>
      <c r="G10" s="72">
        <f>내역서!F10</f>
        <v>0</v>
      </c>
      <c r="H10" s="443"/>
      <c r="I10" s="72">
        <f>내역서!H10</f>
        <v>0</v>
      </c>
      <c r="J10" s="443"/>
      <c r="K10" s="72">
        <f>내역서!J10</f>
        <v>0</v>
      </c>
      <c r="L10" s="73"/>
      <c r="N10" s="255"/>
      <c r="O10" s="255"/>
    </row>
    <row r="11" spans="1:15" ht="24.75" hidden="1" customHeight="1">
      <c r="A11" s="1073">
        <f>내역서!A11</f>
        <v>0</v>
      </c>
      <c r="B11" s="1074"/>
      <c r="C11" s="270">
        <f>내역서!B11</f>
        <v>0</v>
      </c>
      <c r="D11" s="270"/>
      <c r="E11" s="70">
        <f>G11+I11+K11</f>
        <v>0</v>
      </c>
      <c r="F11" s="443"/>
      <c r="G11" s="72">
        <f>내역서!F11</f>
        <v>0</v>
      </c>
      <c r="H11" s="443"/>
      <c r="I11" s="72"/>
      <c r="J11" s="443"/>
      <c r="K11" s="72"/>
      <c r="L11" s="551"/>
      <c r="N11" s="255"/>
      <c r="O11" s="255"/>
    </row>
    <row r="12" spans="1:15" ht="24.75" hidden="1" customHeight="1">
      <c r="A12" s="1073">
        <f>내역서!A12</f>
        <v>0</v>
      </c>
      <c r="B12" s="1074"/>
      <c r="C12" s="270">
        <f>내역서!B12</f>
        <v>0</v>
      </c>
      <c r="D12" s="72"/>
      <c r="E12" s="70">
        <f t="shared" si="0"/>
        <v>0</v>
      </c>
      <c r="F12" s="72"/>
      <c r="G12" s="72">
        <f>내역서!F12</f>
        <v>0</v>
      </c>
      <c r="H12" s="72"/>
      <c r="I12" s="72">
        <f>내역서!H12</f>
        <v>0</v>
      </c>
      <c r="J12" s="72"/>
      <c r="K12" s="72">
        <f>내역서!J12</f>
        <v>0</v>
      </c>
      <c r="L12" s="73"/>
      <c r="N12" s="255"/>
      <c r="O12" s="255"/>
    </row>
    <row r="13" spans="1:15" ht="24.75" hidden="1" customHeight="1">
      <c r="A13" s="1073">
        <f>내역서!A13</f>
        <v>0</v>
      </c>
      <c r="B13" s="1074"/>
      <c r="C13" s="270">
        <f>내역서!B13</f>
        <v>0</v>
      </c>
      <c r="D13" s="270"/>
      <c r="E13" s="70">
        <f t="shared" si="0"/>
        <v>0</v>
      </c>
      <c r="F13" s="70"/>
      <c r="G13" s="72">
        <f>내역서!F13</f>
        <v>0</v>
      </c>
      <c r="H13" s="70"/>
      <c r="I13" s="72">
        <f>내역서!H13</f>
        <v>0</v>
      </c>
      <c r="J13" s="70"/>
      <c r="K13" s="72">
        <f>내역서!J13</f>
        <v>0</v>
      </c>
      <c r="L13" s="73"/>
      <c r="N13" s="255"/>
      <c r="O13" s="255"/>
    </row>
    <row r="14" spans="1:15" ht="24.75" hidden="1" customHeight="1">
      <c r="A14" s="1073">
        <f>내역서!A14</f>
        <v>0</v>
      </c>
      <c r="B14" s="1074"/>
      <c r="C14" s="270">
        <f>내역서!B14</f>
        <v>0</v>
      </c>
      <c r="D14" s="270"/>
      <c r="E14" s="70">
        <f t="shared" si="0"/>
        <v>0</v>
      </c>
      <c r="F14" s="70"/>
      <c r="G14" s="72">
        <f>내역서!F14</f>
        <v>0</v>
      </c>
      <c r="H14" s="70"/>
      <c r="I14" s="72">
        <f>내역서!H14</f>
        <v>0</v>
      </c>
      <c r="J14" s="70"/>
      <c r="K14" s="72">
        <f>내역서!J14</f>
        <v>0</v>
      </c>
      <c r="L14" s="73"/>
      <c r="N14" s="255"/>
      <c r="O14" s="255"/>
    </row>
    <row r="15" spans="1:15" ht="24.75" hidden="1" customHeight="1">
      <c r="A15" s="1073">
        <f>내역서!A15</f>
        <v>0</v>
      </c>
      <c r="B15" s="1074"/>
      <c r="C15" s="270">
        <f>내역서!B15</f>
        <v>0</v>
      </c>
      <c r="D15" s="270"/>
      <c r="E15" s="70">
        <f t="shared" si="0"/>
        <v>0</v>
      </c>
      <c r="F15" s="70"/>
      <c r="G15" s="72">
        <f>내역서!F15</f>
        <v>0</v>
      </c>
      <c r="H15" s="70"/>
      <c r="I15" s="72">
        <f>내역서!H15</f>
        <v>0</v>
      </c>
      <c r="J15" s="70"/>
      <c r="K15" s="72">
        <f>내역서!J15</f>
        <v>0</v>
      </c>
      <c r="L15" s="73"/>
      <c r="N15" s="255"/>
      <c r="O15" s="255"/>
    </row>
    <row r="16" spans="1:15" ht="24.75" hidden="1" customHeight="1" thickBot="1">
      <c r="A16" s="1073">
        <f>내역서!A16</f>
        <v>0</v>
      </c>
      <c r="B16" s="1074"/>
      <c r="C16" s="270">
        <f>내역서!B16</f>
        <v>0</v>
      </c>
      <c r="D16" s="270"/>
      <c r="E16" s="70">
        <f t="shared" si="0"/>
        <v>0</v>
      </c>
      <c r="F16" s="70"/>
      <c r="G16" s="72">
        <f>내역서!F16</f>
        <v>0</v>
      </c>
      <c r="H16" s="70"/>
      <c r="I16" s="72">
        <f>내역서!H16</f>
        <v>0</v>
      </c>
      <c r="J16" s="70"/>
      <c r="K16" s="72">
        <f>내역서!J16</f>
        <v>0</v>
      </c>
      <c r="L16" s="73"/>
      <c r="N16" s="255"/>
      <c r="O16" s="255"/>
    </row>
    <row r="17" spans="1:15" s="261" customFormat="1" ht="24.75" customHeight="1" thickBot="1">
      <c r="A17" s="1087" t="s">
        <v>606</v>
      </c>
      <c r="B17" s="1088"/>
      <c r="C17" s="444">
        <f>SUM(C4:C16)</f>
        <v>39.629999999999995</v>
      </c>
      <c r="D17" s="444"/>
      <c r="E17" s="445">
        <f>SUM(E4:E16)</f>
        <v>0</v>
      </c>
      <c r="F17" s="445"/>
      <c r="G17" s="445">
        <f>SUM(G4:G16)</f>
        <v>0</v>
      </c>
      <c r="H17" s="445"/>
      <c r="I17" s="445">
        <f>SUM(I4:I16)</f>
        <v>0</v>
      </c>
      <c r="J17" s="445"/>
      <c r="K17" s="445">
        <f>SUM(K4:K16)</f>
        <v>0</v>
      </c>
      <c r="L17" s="446"/>
      <c r="N17" s="283"/>
      <c r="O17" s="283"/>
    </row>
    <row r="18" spans="1:15" ht="35.25" customHeight="1">
      <c r="A18" s="1077"/>
      <c r="B18" s="1077"/>
      <c r="C18" s="406"/>
      <c r="D18" s="407"/>
      <c r="E18" s="408"/>
      <c r="F18" s="407"/>
      <c r="G18" s="407"/>
      <c r="H18" s="407"/>
      <c r="I18" s="407"/>
      <c r="J18" s="407"/>
      <c r="K18" s="407"/>
      <c r="L18" s="409"/>
      <c r="N18" s="255"/>
      <c r="O18" s="255"/>
    </row>
    <row r="19" spans="1:15" ht="26.1" customHeight="1">
      <c r="A19" s="410"/>
      <c r="B19" s="410"/>
      <c r="C19" s="439"/>
      <c r="D19" s="411"/>
      <c r="E19" s="411"/>
      <c r="F19" s="410"/>
      <c r="G19" s="411"/>
      <c r="H19" s="410"/>
      <c r="I19" s="411"/>
      <c r="J19" s="410"/>
      <c r="K19" s="411"/>
      <c r="L19" s="410"/>
    </row>
    <row r="23" spans="1:15" ht="23.25" customHeight="1"/>
  </sheetData>
  <mergeCells count="23">
    <mergeCell ref="A18:B18"/>
    <mergeCell ref="A1:L1"/>
    <mergeCell ref="A2:B3"/>
    <mergeCell ref="F2:G2"/>
    <mergeCell ref="H2:I2"/>
    <mergeCell ref="J2:K2"/>
    <mergeCell ref="D2:E2"/>
    <mergeCell ref="A17:B17"/>
    <mergeCell ref="A12:B12"/>
    <mergeCell ref="L2:L3"/>
    <mergeCell ref="C2:C3"/>
    <mergeCell ref="A15:B15"/>
    <mergeCell ref="A14:B14"/>
    <mergeCell ref="A5:B5"/>
    <mergeCell ref="A6:B6"/>
    <mergeCell ref="A7:B7"/>
    <mergeCell ref="A13:B13"/>
    <mergeCell ref="A16:B16"/>
    <mergeCell ref="A4:B4"/>
    <mergeCell ref="A11:B11"/>
    <mergeCell ref="A10:B10"/>
    <mergeCell ref="A9:B9"/>
    <mergeCell ref="A8:B8"/>
  </mergeCells>
  <phoneticPr fontId="5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83CAC-138A-42C4-B4F1-834C9F5F5D55}">
  <sheetPr>
    <tabColor rgb="FF92D050"/>
  </sheetPr>
  <dimension ref="A1:N34"/>
  <sheetViews>
    <sheetView view="pageBreakPreview" zoomScale="85" zoomScaleNormal="100" zoomScaleSheetLayoutView="85" workbookViewId="0">
      <pane xSplit="2" ySplit="3" topLeftCell="C4" activePane="bottomRight" state="frozen"/>
      <selection activeCell="A7" sqref="A7:D7"/>
      <selection pane="topRight" activeCell="A7" sqref="A7:D7"/>
      <selection pane="bottomLeft" activeCell="A7" sqref="A7:D7"/>
      <selection pane="bottomRight" activeCell="J26" sqref="J26"/>
    </sheetView>
  </sheetViews>
  <sheetFormatPr defaultRowHeight="26.1" customHeight="1"/>
  <cols>
    <col min="1" max="1" width="9.44140625" style="65" customWidth="1"/>
    <col min="2" max="2" width="8" style="71" bestFit="1" customWidth="1"/>
    <col min="3" max="3" width="12.88671875" style="66" bestFit="1" customWidth="1"/>
    <col min="4" max="4" width="12.5546875" style="66" customWidth="1"/>
    <col min="5" max="5" width="12.77734375" style="65" customWidth="1"/>
    <col min="6" max="6" width="12.88671875" style="66" bestFit="1" customWidth="1"/>
    <col min="7" max="7" width="12.77734375" style="65" customWidth="1"/>
    <col min="8" max="8" width="11.77734375" style="66" bestFit="1" customWidth="1"/>
    <col min="9" max="9" width="12.77734375" style="65" customWidth="1"/>
    <col min="10" max="10" width="11.5546875" style="66" bestFit="1" customWidth="1"/>
    <col min="11" max="11" width="8.77734375" style="65" customWidth="1"/>
    <col min="12" max="12" width="8.88671875" style="65"/>
    <col min="13" max="13" width="11.88671875" style="65" bestFit="1" customWidth="1"/>
    <col min="14" max="16384" width="8.88671875" style="65"/>
  </cols>
  <sheetData>
    <row r="1" spans="1:11" ht="54" customHeight="1">
      <c r="A1" s="1094" t="s">
        <v>498</v>
      </c>
      <c r="B1" s="1062"/>
      <c r="C1" s="1062"/>
      <c r="D1" s="1062"/>
      <c r="E1" s="1062"/>
      <c r="F1" s="1062"/>
      <c r="G1" s="1062"/>
      <c r="H1" s="1062"/>
      <c r="I1" s="1062"/>
      <c r="J1" s="1062"/>
      <c r="K1" s="1062"/>
    </row>
    <row r="2" spans="1:11" ht="21.95" customHeight="1">
      <c r="A2" s="1091" t="s">
        <v>62</v>
      </c>
      <c r="B2" s="1092" t="s">
        <v>233</v>
      </c>
      <c r="C2" s="1095" t="s">
        <v>20</v>
      </c>
      <c r="D2" s="1096"/>
      <c r="E2" s="1091" t="s">
        <v>67</v>
      </c>
      <c r="F2" s="1091"/>
      <c r="G2" s="1091" t="s">
        <v>63</v>
      </c>
      <c r="H2" s="1091"/>
      <c r="I2" s="1091" t="s">
        <v>68</v>
      </c>
      <c r="J2" s="1091"/>
      <c r="K2" s="1091" t="s">
        <v>64</v>
      </c>
    </row>
    <row r="3" spans="1:11" ht="21.95" customHeight="1">
      <c r="A3" s="1091"/>
      <c r="B3" s="1093"/>
      <c r="C3" s="328" t="s">
        <v>460</v>
      </c>
      <c r="D3" s="67" t="s">
        <v>21</v>
      </c>
      <c r="E3" s="328" t="s">
        <v>460</v>
      </c>
      <c r="F3" s="67" t="s">
        <v>65</v>
      </c>
      <c r="G3" s="328" t="s">
        <v>460</v>
      </c>
      <c r="H3" s="67" t="s">
        <v>65</v>
      </c>
      <c r="I3" s="328" t="s">
        <v>460</v>
      </c>
      <c r="J3" s="67" t="s">
        <v>65</v>
      </c>
      <c r="K3" s="1091"/>
    </row>
    <row r="4" spans="1:11" ht="26.1" customHeight="1">
      <c r="A4" s="181" t="s">
        <v>608</v>
      </c>
      <c r="B4" s="68">
        <f>표준지좌표!B8</f>
        <v>4.5200000000000005</v>
      </c>
      <c r="C4" s="69"/>
      <c r="D4" s="69"/>
      <c r="E4" s="69"/>
      <c r="F4" s="69"/>
      <c r="G4" s="69"/>
      <c r="H4" s="69"/>
      <c r="I4" s="69"/>
      <c r="J4" s="69"/>
      <c r="K4" s="257"/>
    </row>
    <row r="5" spans="1:11" ht="26.1" customHeight="1">
      <c r="A5" s="181" t="s">
        <v>883</v>
      </c>
      <c r="B5" s="68">
        <f>표준지좌표!B18</f>
        <v>16.669999999999998</v>
      </c>
      <c r="C5" s="69"/>
      <c r="D5" s="69"/>
      <c r="E5" s="69"/>
      <c r="F5" s="69"/>
      <c r="G5" s="69"/>
      <c r="H5" s="69"/>
      <c r="I5" s="69"/>
      <c r="J5" s="69"/>
      <c r="K5" s="257"/>
    </row>
    <row r="6" spans="1:11" ht="26.1" customHeight="1">
      <c r="A6" s="181" t="s">
        <v>1087</v>
      </c>
      <c r="B6" s="68">
        <f>표준지좌표!B32</f>
        <v>0.43000000000000005</v>
      </c>
      <c r="C6" s="69"/>
      <c r="D6" s="69"/>
      <c r="E6" s="69"/>
      <c r="F6" s="69"/>
      <c r="G6" s="69"/>
      <c r="H6" s="69"/>
      <c r="I6" s="69"/>
      <c r="J6" s="69"/>
      <c r="K6" s="550"/>
    </row>
    <row r="7" spans="1:11" ht="26.1" customHeight="1">
      <c r="A7" s="181" t="s">
        <v>1089</v>
      </c>
      <c r="B7" s="68">
        <f>표준지좌표!B36</f>
        <v>5.6799999999999979</v>
      </c>
      <c r="C7" s="69"/>
      <c r="D7" s="69"/>
      <c r="E7" s="69"/>
      <c r="F7" s="69"/>
      <c r="G7" s="69"/>
      <c r="H7" s="69"/>
      <c r="I7" s="69"/>
      <c r="J7" s="69"/>
      <c r="K7" s="257"/>
    </row>
    <row r="8" spans="1:11" ht="26.1" customHeight="1">
      <c r="A8" s="181" t="s">
        <v>1091</v>
      </c>
      <c r="B8" s="68">
        <f>표준지좌표!B42</f>
        <v>8.8000000000000007</v>
      </c>
      <c r="C8" s="69"/>
      <c r="D8" s="69"/>
      <c r="E8" s="69"/>
      <c r="F8" s="69"/>
      <c r="G8" s="69"/>
      <c r="H8" s="69"/>
      <c r="I8" s="69"/>
      <c r="J8" s="69"/>
      <c r="K8" s="257"/>
    </row>
    <row r="9" spans="1:11" ht="26.1" customHeight="1">
      <c r="A9" s="181" t="s">
        <v>1093</v>
      </c>
      <c r="B9" s="68">
        <f>표준지좌표!B45</f>
        <v>3.5300000000000002</v>
      </c>
      <c r="C9" s="69"/>
      <c r="D9" s="69"/>
      <c r="E9" s="69"/>
      <c r="F9" s="69"/>
      <c r="G9" s="69"/>
      <c r="H9" s="69"/>
      <c r="I9" s="69"/>
      <c r="J9" s="69"/>
      <c r="K9" s="257"/>
    </row>
    <row r="10" spans="1:11" ht="26.1" hidden="1" customHeight="1">
      <c r="A10" s="181"/>
      <c r="B10" s="68"/>
      <c r="C10" s="69"/>
      <c r="D10" s="69"/>
      <c r="E10" s="69"/>
      <c r="F10" s="69"/>
      <c r="G10" s="69"/>
      <c r="H10" s="69"/>
      <c r="I10" s="69"/>
      <c r="J10" s="69"/>
      <c r="K10" s="257"/>
    </row>
    <row r="11" spans="1:11" ht="26.1" hidden="1" customHeight="1">
      <c r="A11" s="181"/>
      <c r="B11" s="68"/>
      <c r="C11" s="69"/>
      <c r="D11" s="69"/>
      <c r="E11" s="69"/>
      <c r="F11" s="69"/>
      <c r="G11" s="69"/>
      <c r="H11" s="69"/>
      <c r="I11" s="69"/>
      <c r="J11" s="69"/>
      <c r="K11" s="257"/>
    </row>
    <row r="12" spans="1:11" ht="26.1" hidden="1" customHeight="1">
      <c r="A12" s="181"/>
      <c r="B12" s="68"/>
      <c r="C12" s="69"/>
      <c r="D12" s="69"/>
      <c r="E12" s="69"/>
      <c r="F12" s="69"/>
      <c r="G12" s="69"/>
      <c r="H12" s="69"/>
      <c r="I12" s="69"/>
      <c r="J12" s="69"/>
      <c r="K12" s="257"/>
    </row>
    <row r="13" spans="1:11" ht="26.1" hidden="1" customHeight="1">
      <c r="A13" s="181"/>
      <c r="B13" s="68"/>
      <c r="C13" s="69"/>
      <c r="D13" s="69"/>
      <c r="E13" s="69"/>
      <c r="F13" s="69"/>
      <c r="G13" s="69"/>
      <c r="H13" s="69"/>
      <c r="I13" s="69"/>
      <c r="J13" s="69"/>
      <c r="K13" s="257"/>
    </row>
    <row r="14" spans="1:11" ht="26.1" hidden="1" customHeight="1">
      <c r="A14" s="181"/>
      <c r="B14" s="68"/>
      <c r="C14" s="69"/>
      <c r="D14" s="69"/>
      <c r="E14" s="69"/>
      <c r="F14" s="69"/>
      <c r="G14" s="69"/>
      <c r="H14" s="69"/>
      <c r="I14" s="69"/>
      <c r="J14" s="69"/>
      <c r="K14" s="257"/>
    </row>
    <row r="15" spans="1:11" ht="26.1" hidden="1" customHeight="1">
      <c r="A15" s="181"/>
      <c r="B15" s="68"/>
      <c r="C15" s="69"/>
      <c r="D15" s="69"/>
      <c r="E15" s="69"/>
      <c r="F15" s="69"/>
      <c r="G15" s="69"/>
      <c r="H15" s="69"/>
      <c r="I15" s="69"/>
      <c r="J15" s="69"/>
      <c r="K15" s="257"/>
    </row>
    <row r="16" spans="1:11" ht="26.1" hidden="1" customHeight="1">
      <c r="A16" s="181"/>
      <c r="B16" s="68"/>
      <c r="C16" s="69"/>
      <c r="D16" s="69"/>
      <c r="E16" s="69"/>
      <c r="F16" s="69"/>
      <c r="G16" s="69"/>
      <c r="H16" s="69"/>
      <c r="I16" s="69"/>
      <c r="J16" s="69"/>
      <c r="K16" s="257"/>
    </row>
    <row r="17" spans="1:14" ht="26.1" hidden="1" customHeight="1">
      <c r="A17" s="181"/>
      <c r="B17" s="68"/>
      <c r="C17" s="69"/>
      <c r="D17" s="69"/>
      <c r="E17" s="69"/>
      <c r="F17" s="69"/>
      <c r="G17" s="69"/>
      <c r="H17" s="69"/>
      <c r="I17" s="69"/>
      <c r="J17" s="69"/>
      <c r="K17" s="257"/>
    </row>
    <row r="18" spans="1:14" ht="26.1" hidden="1" customHeight="1">
      <c r="A18" s="181"/>
      <c r="B18" s="68"/>
      <c r="C18" s="69"/>
      <c r="D18" s="69"/>
      <c r="E18" s="69"/>
      <c r="F18" s="69"/>
      <c r="G18" s="69"/>
      <c r="H18" s="69"/>
      <c r="I18" s="69"/>
      <c r="J18" s="69"/>
      <c r="K18" s="257"/>
    </row>
    <row r="19" spans="1:14" s="252" customFormat="1" ht="26.1" customHeight="1">
      <c r="A19" s="258" t="s">
        <v>204</v>
      </c>
      <c r="B19" s="250">
        <f>SUM(B4:B18)</f>
        <v>39.629999999999995</v>
      </c>
      <c r="C19" s="251"/>
      <c r="D19" s="251">
        <f>SUM(D4:D18)</f>
        <v>0</v>
      </c>
      <c r="E19" s="251"/>
      <c r="F19" s="251">
        <f>SUM(F4:F18)</f>
        <v>0</v>
      </c>
      <c r="G19" s="251"/>
      <c r="H19" s="251">
        <f>SUM(H4:H18)</f>
        <v>0</v>
      </c>
      <c r="I19" s="251"/>
      <c r="J19" s="251">
        <f>SUM(J4:J18)</f>
        <v>0</v>
      </c>
      <c r="K19" s="259"/>
      <c r="M19" s="253"/>
      <c r="N19" s="253"/>
    </row>
    <row r="20" spans="1:14" s="261" customFormat="1" ht="26.1" customHeight="1">
      <c r="A20" s="278" t="s">
        <v>66</v>
      </c>
      <c r="B20" s="279">
        <f>B19</f>
        <v>39.629999999999995</v>
      </c>
      <c r="C20" s="280"/>
      <c r="D20" s="281">
        <f>D19</f>
        <v>0</v>
      </c>
      <c r="E20" s="281"/>
      <c r="F20" s="281">
        <f>F19</f>
        <v>0</v>
      </c>
      <c r="G20" s="281"/>
      <c r="H20" s="281">
        <f>H19</f>
        <v>0</v>
      </c>
      <c r="I20" s="281"/>
      <c r="J20" s="281">
        <f>J19</f>
        <v>0</v>
      </c>
      <c r="K20" s="282"/>
      <c r="M20" s="283">
        <f>D20-F20-H20-J20</f>
        <v>0</v>
      </c>
    </row>
    <row r="22" spans="1:14" ht="26.1" customHeight="1">
      <c r="D22" s="66">
        <f>D19/B19</f>
        <v>0</v>
      </c>
    </row>
    <row r="23" spans="1:14" ht="26.1" customHeight="1">
      <c r="E23" s="255"/>
    </row>
    <row r="34" ht="23.25" customHeight="1"/>
  </sheetData>
  <mergeCells count="8">
    <mergeCell ref="A2:A3"/>
    <mergeCell ref="B2:B3"/>
    <mergeCell ref="A1:K1"/>
    <mergeCell ref="E2:F2"/>
    <mergeCell ref="G2:H2"/>
    <mergeCell ref="I2:J2"/>
    <mergeCell ref="K2:K3"/>
    <mergeCell ref="C2:D2"/>
  </mergeCells>
  <phoneticPr fontId="5" type="noConversion"/>
  <printOptions horizontalCentered="1"/>
  <pageMargins left="0.62992125984251968" right="0.59055118110236227" top="0.59055118110236227" bottom="0.59055118110236227" header="0.39370078740157483" footer="0.39370078740157483"/>
  <pageSetup paperSize="9" scale="89" orientation="landscape" blackAndWhite="1" r:id="rId1"/>
  <headerFooter alignWithMargins="0">
    <oddFooter xml:space="preserve">&amp;C 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5D4B7-9321-4FD0-A133-90F33C55E7F0}">
  <sheetPr>
    <tabColor rgb="FFFFFF00"/>
  </sheetPr>
  <dimension ref="A1:R48"/>
  <sheetViews>
    <sheetView view="pageBreakPreview" zoomScaleNormal="100" zoomScaleSheetLayoutView="100" workbookViewId="0">
      <selection activeCell="J6" sqref="J6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 t="str">
        <f>표준지좌표!A5</f>
        <v>1-0-1</v>
      </c>
      <c r="E3" s="335" t="s">
        <v>474</v>
      </c>
      <c r="F3" s="379">
        <f>표준지좌표!B36</f>
        <v>5.6799999999999979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표준지좌표!H36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0.15000000000000002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P33</f>
        <v>6월∼9월</v>
      </c>
      <c r="E28" s="1169"/>
      <c r="F28" s="1170"/>
      <c r="G28" s="1135">
        <v>0.1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0.15000000000000002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0.70999999999999974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M8:M21"/>
    <mergeCell ref="B29:C29"/>
    <mergeCell ref="G29:H29"/>
    <mergeCell ref="K29:L29"/>
    <mergeCell ref="I25:J25"/>
    <mergeCell ref="I26:J26"/>
    <mergeCell ref="D28:F28"/>
    <mergeCell ref="D29:F29"/>
    <mergeCell ref="B22:C22"/>
    <mergeCell ref="B14:C14"/>
    <mergeCell ref="K28:L28"/>
    <mergeCell ref="D30:F30"/>
    <mergeCell ref="O31:O33"/>
    <mergeCell ref="O25:O27"/>
    <mergeCell ref="D26:F26"/>
    <mergeCell ref="D27:F27"/>
    <mergeCell ref="K30:L30"/>
    <mergeCell ref="O28:O30"/>
    <mergeCell ref="O34:O36"/>
    <mergeCell ref="O37:O39"/>
    <mergeCell ref="I29:J29"/>
    <mergeCell ref="I30:J30"/>
    <mergeCell ref="J40:J42"/>
    <mergeCell ref="J43:J44"/>
    <mergeCell ref="J45:J47"/>
    <mergeCell ref="G25:H25"/>
    <mergeCell ref="G26:H26"/>
    <mergeCell ref="G27:H27"/>
    <mergeCell ref="G28:H28"/>
    <mergeCell ref="I31:J31"/>
    <mergeCell ref="J37:J39"/>
    <mergeCell ref="I27:J27"/>
    <mergeCell ref="I28:J28"/>
    <mergeCell ref="A6:A22"/>
    <mergeCell ref="B7:C7"/>
    <mergeCell ref="B21:C21"/>
    <mergeCell ref="B17:C17"/>
    <mergeCell ref="B18:C18"/>
    <mergeCell ref="B11:C11"/>
    <mergeCell ref="B15:C15"/>
    <mergeCell ref="B20:C20"/>
    <mergeCell ref="B12:C12"/>
    <mergeCell ref="B16:C16"/>
    <mergeCell ref="B19:C19"/>
    <mergeCell ref="B30:C30"/>
    <mergeCell ref="A24:A31"/>
    <mergeCell ref="B24:C25"/>
    <mergeCell ref="K26:L26"/>
    <mergeCell ref="B31:C31"/>
    <mergeCell ref="K31:L31"/>
    <mergeCell ref="K24:M25"/>
    <mergeCell ref="G30:H30"/>
    <mergeCell ref="G31:H31"/>
    <mergeCell ref="D31:F31"/>
    <mergeCell ref="B26:C26"/>
    <mergeCell ref="B27:C27"/>
    <mergeCell ref="B28:C28"/>
    <mergeCell ref="G24:J24"/>
    <mergeCell ref="D24:F25"/>
    <mergeCell ref="K27:L27"/>
    <mergeCell ref="A1:M1"/>
    <mergeCell ref="A3:C3"/>
    <mergeCell ref="M3:M5"/>
    <mergeCell ref="A4:C4"/>
    <mergeCell ref="D4:E4"/>
    <mergeCell ref="K3:L3"/>
    <mergeCell ref="F4:G4"/>
    <mergeCell ref="H4:H5"/>
    <mergeCell ref="I4:J4"/>
    <mergeCell ref="L4:L5"/>
    <mergeCell ref="B5:C5"/>
    <mergeCell ref="B10:C10"/>
    <mergeCell ref="B13:C13"/>
    <mergeCell ref="B6:C6"/>
    <mergeCell ref="B8:C8"/>
    <mergeCell ref="B9:C9"/>
  </mergeCells>
  <phoneticPr fontId="126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089FA-4BFA-4380-999D-3112E2E67948}">
  <sheetPr>
    <tabColor rgb="FFFFFF00"/>
  </sheetPr>
  <dimension ref="A1:R48"/>
  <sheetViews>
    <sheetView view="pageBreakPreview" topLeftCell="A3" zoomScaleNormal="100" zoomScaleSheetLayoutView="100" workbookViewId="0">
      <selection activeCell="J6" sqref="J6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 t="str">
        <f>표준지좌표!A37</f>
        <v>1-0-5</v>
      </c>
      <c r="E3" s="335" t="s">
        <v>474</v>
      </c>
      <c r="F3" s="379">
        <f>표준지좌표!B42</f>
        <v>8.8000000000000007</v>
      </c>
      <c r="G3" s="336"/>
      <c r="H3" s="335" t="s">
        <v>532</v>
      </c>
      <c r="I3" s="1183" t="s">
        <v>638</v>
      </c>
      <c r="J3" s="118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84"/>
      <c r="D6" s="475"/>
      <c r="E6" s="475"/>
      <c r="F6" s="487"/>
      <c r="G6" s="495"/>
      <c r="H6" s="475"/>
      <c r="I6" s="497"/>
      <c r="J6" s="495"/>
      <c r="K6" s="504"/>
      <c r="L6" s="468"/>
      <c r="M6" s="510"/>
      <c r="O6" s="344"/>
      <c r="P6" s="345"/>
    </row>
    <row r="7" spans="1:16" ht="18.95" customHeight="1">
      <c r="A7" s="1143"/>
      <c r="B7" s="1145" t="s">
        <v>177</v>
      </c>
      <c r="C7" s="1185"/>
      <c r="D7" s="476"/>
      <c r="E7" s="476"/>
      <c r="F7" s="488"/>
      <c r="G7" s="476"/>
      <c r="H7" s="478"/>
      <c r="I7" s="162"/>
      <c r="J7" s="501"/>
      <c r="K7" s="505"/>
      <c r="L7" s="469">
        <f>SUM(L8:L9)</f>
        <v>653701</v>
      </c>
      <c r="M7" s="162"/>
      <c r="N7" s="132"/>
      <c r="O7" s="211"/>
      <c r="P7" s="248"/>
    </row>
    <row r="8" spans="1:16" ht="18.95" customHeight="1">
      <c r="A8" s="1143"/>
      <c r="B8" s="1099" t="s">
        <v>615</v>
      </c>
      <c r="C8" s="1185"/>
      <c r="D8" s="477">
        <v>1</v>
      </c>
      <c r="E8" s="454" t="s">
        <v>616</v>
      </c>
      <c r="F8" s="456">
        <v>1</v>
      </c>
      <c r="G8" s="454" t="s">
        <v>617</v>
      </c>
      <c r="H8" s="478">
        <v>1</v>
      </c>
      <c r="I8" s="481">
        <f>기초자료!C10</f>
        <v>226122</v>
      </c>
      <c r="J8" s="454" t="s">
        <v>618</v>
      </c>
      <c r="K8" s="505">
        <f>G31</f>
        <v>0.35000000000000003</v>
      </c>
      <c r="L8" s="469">
        <f>TRUNC(H8*I8*(100%+K8),0)</f>
        <v>305264</v>
      </c>
      <c r="M8" s="511"/>
      <c r="N8" s="132"/>
      <c r="O8" s="132"/>
      <c r="P8" s="132"/>
    </row>
    <row r="9" spans="1:16" ht="16.5" customHeight="1">
      <c r="A9" s="1143"/>
      <c r="B9" s="1099" t="s">
        <v>619</v>
      </c>
      <c r="C9" s="1185"/>
      <c r="D9" s="477">
        <v>1</v>
      </c>
      <c r="E9" s="454" t="s">
        <v>616</v>
      </c>
      <c r="F9" s="456">
        <v>1.5</v>
      </c>
      <c r="G9" s="454" t="s">
        <v>617</v>
      </c>
      <c r="H9" s="478">
        <v>1.5</v>
      </c>
      <c r="I9" s="481">
        <f>기초자료!C9</f>
        <v>172068</v>
      </c>
      <c r="J9" s="454" t="s">
        <v>178</v>
      </c>
      <c r="K9" s="505">
        <f>G31</f>
        <v>0.35000000000000003</v>
      </c>
      <c r="L9" s="469">
        <f>TRUNC(H9*I9*(100%+K9),0)</f>
        <v>348437</v>
      </c>
      <c r="M9" s="511"/>
      <c r="N9" s="132"/>
      <c r="O9" s="132"/>
      <c r="P9" s="132"/>
    </row>
    <row r="10" spans="1:16" ht="16.5" customHeight="1">
      <c r="A10" s="1143"/>
      <c r="B10" s="1099"/>
      <c r="C10" s="1185"/>
      <c r="D10" s="478"/>
      <c r="E10" s="454"/>
      <c r="F10" s="488"/>
      <c r="G10" s="454"/>
      <c r="H10" s="478"/>
      <c r="I10" s="481"/>
      <c r="J10" s="454"/>
      <c r="K10" s="505"/>
      <c r="L10" s="470"/>
      <c r="M10" s="511"/>
      <c r="N10" s="132"/>
      <c r="O10" s="132"/>
      <c r="P10" s="132"/>
    </row>
    <row r="11" spans="1:16" ht="16.5" customHeight="1">
      <c r="A11" s="1143"/>
      <c r="B11" s="1099" t="s">
        <v>620</v>
      </c>
      <c r="C11" s="1185"/>
      <c r="D11" s="479"/>
      <c r="E11" s="455"/>
      <c r="F11" s="489"/>
      <c r="G11" s="455"/>
      <c r="H11" s="496"/>
      <c r="I11" s="498"/>
      <c r="J11" s="484"/>
      <c r="K11" s="506"/>
      <c r="L11" s="469">
        <f>SUM(L12:L13)</f>
        <v>193600</v>
      </c>
      <c r="M11" s="511"/>
      <c r="N11" s="132"/>
      <c r="O11" s="132"/>
      <c r="P11" s="132"/>
    </row>
    <row r="12" spans="1:16" ht="16.5" customHeight="1">
      <c r="A12" s="1143"/>
      <c r="B12" s="1186" t="s">
        <v>621</v>
      </c>
      <c r="C12" s="1099"/>
      <c r="D12" s="452">
        <v>1</v>
      </c>
      <c r="E12" s="454" t="s">
        <v>616</v>
      </c>
      <c r="F12" s="456">
        <v>10</v>
      </c>
      <c r="G12" s="454" t="s">
        <v>624</v>
      </c>
      <c r="H12" s="458">
        <f>ROUND(F12*D12,2)</f>
        <v>10</v>
      </c>
      <c r="I12" s="459">
        <f>기초자료!C17</f>
        <v>17600</v>
      </c>
      <c r="J12" s="454" t="s">
        <v>626</v>
      </c>
      <c r="K12" s="505"/>
      <c r="L12" s="471">
        <f>TRUNC(H12*I12*(100%+K12),0)</f>
        <v>176000</v>
      </c>
      <c r="M12" s="512"/>
      <c r="N12" s="132"/>
      <c r="O12" s="132"/>
      <c r="P12" s="132"/>
    </row>
    <row r="13" spans="1:16" ht="16.5" customHeight="1">
      <c r="A13" s="1143"/>
      <c r="B13" s="1186" t="s">
        <v>622</v>
      </c>
      <c r="C13" s="1099"/>
      <c r="D13" s="453">
        <f>L12</f>
        <v>176000</v>
      </c>
      <c r="E13" s="455" t="s">
        <v>623</v>
      </c>
      <c r="F13" s="457">
        <v>10</v>
      </c>
      <c r="G13" s="455" t="s">
        <v>625</v>
      </c>
      <c r="H13" s="513"/>
      <c r="I13" s="514"/>
      <c r="J13" s="515"/>
      <c r="K13" s="516"/>
      <c r="L13" s="471">
        <f>TRUNC(D13*F13%,0)</f>
        <v>17600</v>
      </c>
      <c r="M13" s="511"/>
      <c r="N13" s="132"/>
      <c r="O13" s="132"/>
      <c r="P13" s="132"/>
    </row>
    <row r="14" spans="1:16" ht="18" customHeight="1">
      <c r="A14" s="1143"/>
      <c r="B14" s="1099"/>
      <c r="C14" s="1185"/>
      <c r="D14" s="478"/>
      <c r="E14" s="476"/>
      <c r="F14" s="488"/>
      <c r="G14" s="476"/>
      <c r="H14" s="478"/>
      <c r="I14" s="162"/>
      <c r="J14" s="502"/>
      <c r="K14" s="505"/>
      <c r="L14" s="469"/>
      <c r="M14" s="511"/>
      <c r="N14" s="143"/>
      <c r="P14" s="132"/>
    </row>
    <row r="15" spans="1:16" ht="16.5" customHeight="1">
      <c r="A15" s="1143"/>
      <c r="B15" s="1099" t="s">
        <v>627</v>
      </c>
      <c r="C15" s="1185"/>
      <c r="D15" s="478"/>
      <c r="E15" s="454"/>
      <c r="F15" s="488"/>
      <c r="G15" s="454"/>
      <c r="H15" s="478"/>
      <c r="I15" s="162"/>
      <c r="J15" s="476"/>
      <c r="K15" s="505"/>
      <c r="L15" s="472">
        <f>SUM(L16)</f>
        <v>2352</v>
      </c>
      <c r="M15" s="511"/>
      <c r="N15" s="132"/>
      <c r="O15" s="132"/>
      <c r="P15" s="132"/>
    </row>
    <row r="16" spans="1:16" ht="16.5" customHeight="1">
      <c r="A16" s="1143"/>
      <c r="B16" s="1186" t="s">
        <v>628</v>
      </c>
      <c r="C16" s="1099"/>
      <c r="D16" s="461">
        <v>1</v>
      </c>
      <c r="E16" s="455" t="s">
        <v>629</v>
      </c>
      <c r="F16" s="455">
        <v>8.3999999999999995E-3</v>
      </c>
      <c r="G16" s="455" t="s">
        <v>630</v>
      </c>
      <c r="H16" s="462">
        <f>F16*D16</f>
        <v>8.3999999999999995E-3</v>
      </c>
      <c r="I16" s="459">
        <f>기초자료!C12</f>
        <v>280000</v>
      </c>
      <c r="J16" s="455" t="s">
        <v>631</v>
      </c>
      <c r="K16" s="506"/>
      <c r="L16" s="471">
        <f>TRUNC(H16*I16*(100%+K16),0)</f>
        <v>2352</v>
      </c>
      <c r="M16" s="511"/>
      <c r="N16" s="132"/>
      <c r="O16" s="132"/>
      <c r="P16" s="132"/>
    </row>
    <row r="17" spans="1:18" ht="16.5" customHeight="1">
      <c r="A17" s="1143"/>
      <c r="B17" s="1099"/>
      <c r="C17" s="1185"/>
      <c r="D17" s="478"/>
      <c r="E17" s="454"/>
      <c r="F17" s="488"/>
      <c r="G17" s="454"/>
      <c r="H17" s="478"/>
      <c r="I17" s="163"/>
      <c r="J17" s="454"/>
      <c r="K17" s="506"/>
      <c r="L17" s="470"/>
      <c r="M17" s="511"/>
      <c r="N17" s="132"/>
      <c r="O17" s="132"/>
      <c r="P17" s="132"/>
    </row>
    <row r="18" spans="1:18" ht="16.5" hidden="1" customHeight="1">
      <c r="A18" s="1143"/>
      <c r="B18" s="1099"/>
      <c r="C18" s="1185"/>
      <c r="D18" s="163"/>
      <c r="E18" s="484"/>
      <c r="F18" s="490"/>
      <c r="G18" s="484"/>
      <c r="H18" s="466"/>
      <c r="I18" s="163"/>
      <c r="J18" s="484"/>
      <c r="K18" s="506"/>
      <c r="L18" s="469"/>
      <c r="M18" s="511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85"/>
      <c r="D19" s="480"/>
      <c r="E19" s="454"/>
      <c r="F19" s="491"/>
      <c r="G19" s="454"/>
      <c r="H19" s="465"/>
      <c r="I19" s="162"/>
      <c r="J19" s="454"/>
      <c r="K19" s="505"/>
      <c r="L19" s="470"/>
      <c r="M19" s="511"/>
      <c r="N19" s="132"/>
      <c r="R19" s="377"/>
    </row>
    <row r="20" spans="1:18" ht="16.5" hidden="1" customHeight="1">
      <c r="A20" s="1143"/>
      <c r="B20" s="1099"/>
      <c r="C20" s="1185"/>
      <c r="D20" s="481"/>
      <c r="E20" s="485"/>
      <c r="F20" s="492"/>
      <c r="G20" s="485"/>
      <c r="H20" s="467"/>
      <c r="I20" s="499"/>
      <c r="J20" s="503"/>
      <c r="K20" s="508"/>
      <c r="L20" s="473"/>
      <c r="M20" s="511"/>
      <c r="N20" s="132"/>
      <c r="R20" s="377"/>
    </row>
    <row r="21" spans="1:18" s="211" customFormat="1" ht="18.95" hidden="1" customHeight="1">
      <c r="A21" s="1143"/>
      <c r="B21" s="1099"/>
      <c r="C21" s="1185"/>
      <c r="D21" s="482"/>
      <c r="E21" s="454"/>
      <c r="F21" s="493"/>
      <c r="G21" s="485"/>
      <c r="H21" s="464"/>
      <c r="I21" s="500"/>
      <c r="J21" s="485"/>
      <c r="K21" s="509"/>
      <c r="L21" s="469"/>
      <c r="M21" s="511"/>
      <c r="R21" s="378"/>
    </row>
    <row r="22" spans="1:18" ht="18.95" customHeight="1">
      <c r="A22" s="1144"/>
      <c r="B22" s="1148" t="s">
        <v>500</v>
      </c>
      <c r="C22" s="1187"/>
      <c r="D22" s="483"/>
      <c r="E22" s="486"/>
      <c r="F22" s="494"/>
      <c r="G22" s="486"/>
      <c r="H22" s="483"/>
      <c r="I22" s="375"/>
      <c r="J22" s="486"/>
      <c r="K22" s="507"/>
      <c r="L22" s="474">
        <f>L7+L11+L15</f>
        <v>849653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517" t="s">
        <v>478</v>
      </c>
      <c r="P24" s="517" t="s">
        <v>479</v>
      </c>
      <c r="Q24" s="517" t="s">
        <v>480</v>
      </c>
      <c r="R24" s="377"/>
    </row>
    <row r="25" spans="1:18" ht="18.95" customHeight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88" t="s">
        <v>481</v>
      </c>
      <c r="P25" s="403" t="s">
        <v>546</v>
      </c>
      <c r="Q25" s="403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v>0.05</v>
      </c>
      <c r="H26" s="1160"/>
      <c r="I26" s="1159"/>
      <c r="J26" s="1160"/>
      <c r="K26" s="1127" t="s">
        <v>2</v>
      </c>
      <c r="L26" s="1128"/>
      <c r="M26" s="172">
        <f>SUM(M27:M31)</f>
        <v>849653</v>
      </c>
      <c r="N26" s="132"/>
      <c r="O26" s="1188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f>Q28</f>
        <v>0</v>
      </c>
      <c r="H27" s="1136"/>
      <c r="I27" s="1135"/>
      <c r="J27" s="1136"/>
      <c r="K27" s="1164" t="s">
        <v>81</v>
      </c>
      <c r="L27" s="1165"/>
      <c r="M27" s="164">
        <f>L7</f>
        <v>653701</v>
      </c>
      <c r="N27" s="132"/>
      <c r="O27" s="1188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P33</f>
        <v>6월∼9월</v>
      </c>
      <c r="E28" s="1169"/>
      <c r="F28" s="1170"/>
      <c r="G28" s="1135">
        <f>Q33</f>
        <v>0.1</v>
      </c>
      <c r="H28" s="1136"/>
      <c r="I28" s="1135"/>
      <c r="J28" s="1136"/>
      <c r="K28" s="1166" t="s">
        <v>76</v>
      </c>
      <c r="L28" s="1167"/>
      <c r="M28" s="164">
        <f>L11</f>
        <v>193600</v>
      </c>
      <c r="N28" s="132"/>
      <c r="O28" s="1188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632</v>
      </c>
      <c r="C29" s="1119"/>
      <c r="D29" s="1168" t="str">
        <f>P38</f>
        <v>밀(60∼80% 피복)</v>
      </c>
      <c r="E29" s="1169"/>
      <c r="F29" s="1170"/>
      <c r="G29" s="1135">
        <f>Q38</f>
        <v>0.2</v>
      </c>
      <c r="H29" s="1136"/>
      <c r="I29" s="1135"/>
      <c r="J29" s="1136"/>
      <c r="K29" s="1180" t="s">
        <v>184</v>
      </c>
      <c r="L29" s="1167"/>
      <c r="M29" s="164">
        <f>L15</f>
        <v>2352</v>
      </c>
      <c r="N29" s="132"/>
      <c r="O29" s="1188"/>
      <c r="P29" s="403" t="s">
        <v>550</v>
      </c>
      <c r="Q29" s="404">
        <v>0.05</v>
      </c>
      <c r="R29" s="377"/>
    </row>
    <row r="30" spans="1:18" ht="18.95" customHeight="1">
      <c r="A30" s="1121"/>
      <c r="B30" s="1099"/>
      <c r="C30" s="1119"/>
      <c r="D30" s="1168"/>
      <c r="E30" s="1169"/>
      <c r="F30" s="1170"/>
      <c r="G30" s="1135">
        <v>0</v>
      </c>
      <c r="H30" s="1136"/>
      <c r="I30" s="1135"/>
      <c r="J30" s="1136"/>
      <c r="K30" s="1166"/>
      <c r="L30" s="1167"/>
      <c r="M30" s="164"/>
      <c r="N30" s="132"/>
      <c r="O30" s="1188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0.35000000000000003</v>
      </c>
      <c r="H31" s="1138"/>
      <c r="I31" s="1137"/>
      <c r="J31" s="1138"/>
      <c r="K31" s="1131"/>
      <c r="L31" s="1132"/>
      <c r="M31" s="249"/>
      <c r="N31" s="132"/>
      <c r="O31" s="1188" t="s">
        <v>483</v>
      </c>
      <c r="P31" s="403" t="s">
        <v>552</v>
      </c>
      <c r="Q31" s="404">
        <v>0</v>
      </c>
      <c r="R31" s="377"/>
    </row>
    <row r="32" spans="1:18" ht="18.95" customHeight="1">
      <c r="O32" s="1188"/>
      <c r="P32" s="403" t="s">
        <v>553</v>
      </c>
      <c r="Q32" s="404">
        <v>0.05</v>
      </c>
    </row>
    <row r="33" spans="7:17" ht="18.95" customHeight="1">
      <c r="G33" s="132">
        <f>F3/4</f>
        <v>2.2000000000000002</v>
      </c>
      <c r="O33" s="1188"/>
      <c r="P33" s="403" t="s">
        <v>554</v>
      </c>
      <c r="Q33" s="404">
        <v>0.1</v>
      </c>
    </row>
    <row r="34" spans="7:17" ht="18.95" customHeight="1">
      <c r="K34" s="441"/>
      <c r="O34" s="1188" t="s">
        <v>540</v>
      </c>
      <c r="P34" s="403" t="s">
        <v>541</v>
      </c>
      <c r="Q34" s="404">
        <v>0</v>
      </c>
    </row>
    <row r="35" spans="7:17" ht="18.95" customHeight="1">
      <c r="O35" s="1188"/>
      <c r="P35" s="403" t="s">
        <v>542</v>
      </c>
      <c r="Q35" s="404">
        <v>0.05</v>
      </c>
    </row>
    <row r="36" spans="7:17" ht="18.95" customHeight="1">
      <c r="J36" s="149"/>
      <c r="K36" s="149"/>
      <c r="L36" s="149"/>
      <c r="O36" s="1188"/>
      <c r="P36" s="403" t="s">
        <v>543</v>
      </c>
      <c r="Q36" s="404">
        <v>0.1</v>
      </c>
    </row>
    <row r="37" spans="7:17" ht="18.95" customHeight="1">
      <c r="J37" s="1156"/>
      <c r="K37" s="395"/>
      <c r="L37" s="396"/>
      <c r="O37" s="1161" t="s">
        <v>652</v>
      </c>
      <c r="P37" s="403" t="s">
        <v>633</v>
      </c>
      <c r="Q37" s="519">
        <v>0.5</v>
      </c>
    </row>
    <row r="38" spans="7:17" ht="18.95" customHeight="1">
      <c r="J38" s="1156"/>
      <c r="K38" s="397"/>
      <c r="L38" s="398"/>
      <c r="O38" s="1162"/>
      <c r="P38" s="403" t="s">
        <v>634</v>
      </c>
      <c r="Q38" s="519">
        <v>0.2</v>
      </c>
    </row>
    <row r="39" spans="7:17" ht="18.95" customHeight="1">
      <c r="J39" s="1156"/>
      <c r="K39" s="395"/>
      <c r="L39" s="396"/>
      <c r="O39" s="1162"/>
      <c r="P39" s="403" t="s">
        <v>635</v>
      </c>
      <c r="Q39" s="519">
        <v>0</v>
      </c>
    </row>
    <row r="40" spans="7:17" ht="18.75" customHeight="1">
      <c r="J40" s="1156"/>
      <c r="K40" s="395"/>
      <c r="L40" s="396"/>
      <c r="O40" s="1162"/>
      <c r="P40" s="518" t="s">
        <v>636</v>
      </c>
      <c r="Q40" s="520">
        <v>-0.2</v>
      </c>
    </row>
    <row r="41" spans="7:17" ht="18.75" customHeight="1">
      <c r="J41" s="1156"/>
      <c r="K41" s="395"/>
      <c r="L41" s="396"/>
      <c r="O41" s="1163"/>
      <c r="P41" s="518" t="s">
        <v>637</v>
      </c>
      <c r="Q41" s="520">
        <v>-0.5</v>
      </c>
    </row>
    <row r="42" spans="7:17">
      <c r="J42" s="1156"/>
      <c r="K42" s="395"/>
      <c r="L42" s="396"/>
    </row>
    <row r="43" spans="7:17">
      <c r="J43" s="1155"/>
      <c r="K43" s="395"/>
      <c r="L43" s="396"/>
    </row>
    <row r="44" spans="7:17">
      <c r="J44" s="1155"/>
      <c r="K44" s="395"/>
      <c r="L44" s="396"/>
    </row>
    <row r="45" spans="7:17">
      <c r="J45" s="1156"/>
      <c r="K45" s="395"/>
      <c r="L45" s="396"/>
    </row>
    <row r="46" spans="7:17">
      <c r="J46" s="1156"/>
      <c r="K46" s="395"/>
      <c r="L46" s="396"/>
    </row>
    <row r="47" spans="7:17">
      <c r="J47" s="1156"/>
      <c r="K47" s="395"/>
      <c r="L47" s="396"/>
    </row>
    <row r="48" spans="7:17">
      <c r="J48" s="399"/>
      <c r="K48" s="400"/>
      <c r="L48" s="401"/>
    </row>
  </sheetData>
  <mergeCells count="76">
    <mergeCell ref="O31:O33"/>
    <mergeCell ref="O34:O36"/>
    <mergeCell ref="J37:J39"/>
    <mergeCell ref="J40:J42"/>
    <mergeCell ref="J43:J44"/>
    <mergeCell ref="O37:O41"/>
    <mergeCell ref="D31:F31"/>
    <mergeCell ref="G31:H31"/>
    <mergeCell ref="I31:J31"/>
    <mergeCell ref="K31:L31"/>
    <mergeCell ref="J45:J47"/>
    <mergeCell ref="D28:F28"/>
    <mergeCell ref="G28:H28"/>
    <mergeCell ref="I28:J28"/>
    <mergeCell ref="K28:L28"/>
    <mergeCell ref="O28:O30"/>
    <mergeCell ref="D29:F29"/>
    <mergeCell ref="G29:H29"/>
    <mergeCell ref="I29:J29"/>
    <mergeCell ref="K29:L29"/>
    <mergeCell ref="D30:F30"/>
    <mergeCell ref="G30:H30"/>
    <mergeCell ref="I30:J30"/>
    <mergeCell ref="K30:L30"/>
    <mergeCell ref="O25:O27"/>
    <mergeCell ref="D26:F26"/>
    <mergeCell ref="G26:H26"/>
    <mergeCell ref="I26:J26"/>
    <mergeCell ref="K26:L26"/>
    <mergeCell ref="D27:F27"/>
    <mergeCell ref="G27:H27"/>
    <mergeCell ref="I27:J27"/>
    <mergeCell ref="K27:L27"/>
    <mergeCell ref="D24:F25"/>
    <mergeCell ref="G24:J24"/>
    <mergeCell ref="K24:M25"/>
    <mergeCell ref="G25:H25"/>
    <mergeCell ref="I25:J25"/>
    <mergeCell ref="B21:C21"/>
    <mergeCell ref="B22:C22"/>
    <mergeCell ref="A24:A31"/>
    <mergeCell ref="B24:C25"/>
    <mergeCell ref="B26:C26"/>
    <mergeCell ref="B27:C27"/>
    <mergeCell ref="B28:C28"/>
    <mergeCell ref="B29:C29"/>
    <mergeCell ref="B30:C30"/>
    <mergeCell ref="B31:C31"/>
    <mergeCell ref="A6:A22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I3:J3"/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B5:C5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FB02B-CE3C-400D-8A46-6F618EE20D64}">
  <sheetPr>
    <tabColor rgb="FFFFFF00"/>
  </sheetPr>
  <dimension ref="A1:R48"/>
  <sheetViews>
    <sheetView view="pageBreakPreview" topLeftCell="A6" zoomScaleNormal="100" zoomScaleSheetLayoutView="100" workbookViewId="0">
      <selection activeCell="J6" sqref="J6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 t="str">
        <f>표준지좌표!A43</f>
        <v>1-0-6</v>
      </c>
      <c r="E3" s="335" t="s">
        <v>474</v>
      </c>
      <c r="F3" s="379">
        <f>표준지좌표!B45</f>
        <v>3.5300000000000002</v>
      </c>
      <c r="G3" s="336"/>
      <c r="H3" s="335" t="s">
        <v>532</v>
      </c>
      <c r="I3" s="394" t="s">
        <v>651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89" t="s">
        <v>535</v>
      </c>
      <c r="C6" s="1189"/>
      <c r="D6" s="475"/>
      <c r="E6" s="475"/>
      <c r="F6" s="526"/>
      <c r="G6" s="475"/>
      <c r="H6" s="475"/>
      <c r="I6" s="342"/>
      <c r="J6" s="475"/>
      <c r="K6" s="504"/>
      <c r="L6" s="342"/>
      <c r="M6" s="510"/>
      <c r="O6" s="344"/>
      <c r="P6" s="345"/>
    </row>
    <row r="7" spans="1:16" ht="18.95" customHeight="1">
      <c r="A7" s="1143"/>
      <c r="B7" s="1190" t="s">
        <v>177</v>
      </c>
      <c r="C7" s="1190"/>
      <c r="D7" s="476"/>
      <c r="E7" s="476"/>
      <c r="F7" s="488"/>
      <c r="G7" s="476"/>
      <c r="H7" s="478"/>
      <c r="I7" s="162"/>
      <c r="J7" s="501"/>
      <c r="K7" s="505"/>
      <c r="L7" s="171">
        <f>SUM(L8:L9)</f>
        <v>895443</v>
      </c>
      <c r="M7" s="162"/>
      <c r="N7" s="132"/>
      <c r="O7" s="211"/>
      <c r="P7" s="248"/>
    </row>
    <row r="8" spans="1:16" ht="18.95" customHeight="1">
      <c r="A8" s="1143"/>
      <c r="B8" s="1186" t="s">
        <v>653</v>
      </c>
      <c r="C8" s="1190"/>
      <c r="D8" s="477">
        <v>1</v>
      </c>
      <c r="E8" s="454" t="s">
        <v>616</v>
      </c>
      <c r="F8" s="456">
        <v>3.3</v>
      </c>
      <c r="G8" s="454" t="s">
        <v>617</v>
      </c>
      <c r="H8" s="458">
        <f>ROUND(F8*D8,2)</f>
        <v>3.3</v>
      </c>
      <c r="I8" s="481">
        <f>기초자료!C10</f>
        <v>226122</v>
      </c>
      <c r="J8" s="454" t="s">
        <v>618</v>
      </c>
      <c r="K8" s="505">
        <f>G31</f>
        <v>0.2</v>
      </c>
      <c r="L8" s="460">
        <f>TRUNC(H8*I8*(100%+K8),0)</f>
        <v>895443</v>
      </c>
      <c r="M8" s="511"/>
      <c r="N8" s="132"/>
      <c r="O8" s="132"/>
      <c r="P8" s="132"/>
    </row>
    <row r="9" spans="1:16" ht="16.5" customHeight="1">
      <c r="A9" s="1143"/>
      <c r="B9" s="1186"/>
      <c r="C9" s="1190"/>
      <c r="D9" s="478"/>
      <c r="E9" s="476"/>
      <c r="F9" s="488"/>
      <c r="G9" s="476"/>
      <c r="H9" s="478"/>
      <c r="I9" s="481"/>
      <c r="J9" s="476"/>
      <c r="K9" s="505"/>
      <c r="L9" s="171"/>
      <c r="M9" s="511"/>
      <c r="N9" s="132"/>
      <c r="O9" s="132"/>
      <c r="P9" s="132"/>
    </row>
    <row r="10" spans="1:16" ht="16.5" customHeight="1">
      <c r="A10" s="1143"/>
      <c r="B10" s="527" t="s">
        <v>641</v>
      </c>
      <c r="C10" s="527"/>
      <c r="D10" s="478"/>
      <c r="E10" s="454"/>
      <c r="F10" s="488"/>
      <c r="G10" s="454"/>
      <c r="H10" s="478"/>
      <c r="I10" s="481"/>
      <c r="J10" s="454"/>
      <c r="K10" s="505"/>
      <c r="L10" s="171">
        <f>SUM(L11:L12)</f>
        <v>33178</v>
      </c>
      <c r="M10" s="511"/>
      <c r="N10" s="132"/>
      <c r="O10" s="132"/>
      <c r="P10" s="132"/>
    </row>
    <row r="11" spans="1:16" ht="16.5" customHeight="1">
      <c r="A11" s="1143"/>
      <c r="B11" s="527" t="s">
        <v>642</v>
      </c>
      <c r="C11" s="527"/>
      <c r="D11" s="458">
        <f>H8</f>
        <v>3.3</v>
      </c>
      <c r="E11" s="454" t="s">
        <v>617</v>
      </c>
      <c r="F11" s="456">
        <v>5</v>
      </c>
      <c r="G11" s="525" t="s">
        <v>645</v>
      </c>
      <c r="H11" s="458">
        <f>ROUND(F11*D11,2)</f>
        <v>16.5</v>
      </c>
      <c r="I11" s="460">
        <f>기초자료!C14</f>
        <v>1828</v>
      </c>
      <c r="J11" s="454" t="s">
        <v>647</v>
      </c>
      <c r="K11" s="506"/>
      <c r="L11" s="460">
        <f>ROUNDDOWN(I11*H11,0)</f>
        <v>30162</v>
      </c>
      <c r="M11" s="511"/>
      <c r="N11" s="132"/>
      <c r="O11" s="132"/>
      <c r="P11" s="132"/>
    </row>
    <row r="12" spans="1:16" ht="16.5" customHeight="1">
      <c r="A12" s="1143"/>
      <c r="B12" s="527" t="s">
        <v>643</v>
      </c>
      <c r="C12" s="527"/>
      <c r="D12" s="460">
        <f>L11</f>
        <v>30162</v>
      </c>
      <c r="E12" s="454" t="s">
        <v>644</v>
      </c>
      <c r="F12" s="524">
        <v>10</v>
      </c>
      <c r="G12" s="454" t="s">
        <v>646</v>
      </c>
      <c r="H12" s="478"/>
      <c r="I12" s="162"/>
      <c r="J12" s="476"/>
      <c r="K12" s="505"/>
      <c r="L12" s="460">
        <f>ROUNDDOWN(D12*F12/100,0)</f>
        <v>3016</v>
      </c>
      <c r="M12" s="511"/>
      <c r="N12" s="132"/>
      <c r="O12" s="132"/>
      <c r="P12" s="132"/>
    </row>
    <row r="13" spans="1:16" ht="16.5" customHeight="1">
      <c r="A13" s="1143"/>
      <c r="B13" s="1191"/>
      <c r="C13" s="1191"/>
      <c r="D13" s="513"/>
      <c r="E13" s="515"/>
      <c r="F13" s="529"/>
      <c r="G13" s="515"/>
      <c r="H13" s="513"/>
      <c r="I13" s="514"/>
      <c r="J13" s="515"/>
      <c r="K13" s="516"/>
      <c r="L13" s="514"/>
      <c r="M13" s="511"/>
      <c r="N13" s="132"/>
      <c r="O13" s="132"/>
      <c r="P13" s="132"/>
    </row>
    <row r="14" spans="1:16" ht="18.75" customHeight="1">
      <c r="A14" s="1143"/>
      <c r="B14" s="1186" t="s">
        <v>627</v>
      </c>
      <c r="C14" s="1186"/>
      <c r="D14" s="478"/>
      <c r="E14" s="476"/>
      <c r="F14" s="488"/>
      <c r="G14" s="476"/>
      <c r="H14" s="478"/>
      <c r="I14" s="162"/>
      <c r="J14" s="502"/>
      <c r="K14" s="505"/>
      <c r="L14" s="463">
        <f>SUM(L15)</f>
        <v>11088</v>
      </c>
      <c r="M14" s="511"/>
      <c r="N14" s="143"/>
      <c r="P14" s="132"/>
    </row>
    <row r="15" spans="1:16" ht="16.5" customHeight="1">
      <c r="A15" s="1143"/>
      <c r="B15" s="1186" t="s">
        <v>648</v>
      </c>
      <c r="C15" s="1186"/>
      <c r="D15" s="458">
        <f>D11</f>
        <v>3.3</v>
      </c>
      <c r="E15" s="454" t="s">
        <v>617</v>
      </c>
      <c r="F15" s="455">
        <v>8.3999999999999995E-3</v>
      </c>
      <c r="G15" s="455" t="s">
        <v>630</v>
      </c>
      <c r="H15" s="462">
        <f>F15*D15</f>
        <v>2.7719999999999998E-2</v>
      </c>
      <c r="I15" s="459">
        <f>기초자료!C13</f>
        <v>400000</v>
      </c>
      <c r="J15" s="455" t="s">
        <v>650</v>
      </c>
      <c r="K15" s="505"/>
      <c r="L15" s="460">
        <f>TRUNC(H15*I15*(100%+K15),0)</f>
        <v>11088</v>
      </c>
      <c r="M15" s="511"/>
      <c r="N15" s="132"/>
      <c r="O15" s="132"/>
      <c r="P15" s="132"/>
    </row>
    <row r="16" spans="1:16" ht="16.5" customHeight="1">
      <c r="A16" s="1143"/>
      <c r="B16" s="1186"/>
      <c r="C16" s="1190"/>
      <c r="D16" s="478"/>
      <c r="E16" s="454"/>
      <c r="F16" s="488"/>
      <c r="G16" s="454"/>
      <c r="H16" s="478"/>
      <c r="I16" s="163"/>
      <c r="J16" s="454"/>
      <c r="K16" s="506"/>
      <c r="L16" s="162"/>
      <c r="M16" s="511"/>
      <c r="N16" s="132"/>
      <c r="O16" s="132"/>
      <c r="P16" s="132"/>
    </row>
    <row r="17" spans="1:18" ht="16.5" hidden="1" customHeight="1">
      <c r="A17" s="1143"/>
      <c r="B17" s="1186"/>
      <c r="C17" s="1190"/>
      <c r="D17" s="478"/>
      <c r="E17" s="454"/>
      <c r="F17" s="488"/>
      <c r="G17" s="454"/>
      <c r="H17" s="478"/>
      <c r="I17" s="163"/>
      <c r="J17" s="454"/>
      <c r="K17" s="506"/>
      <c r="L17" s="162"/>
      <c r="M17" s="511"/>
      <c r="N17" s="132"/>
      <c r="O17" s="132"/>
      <c r="P17" s="132"/>
    </row>
    <row r="18" spans="1:18" ht="16.5" hidden="1" customHeight="1">
      <c r="A18" s="1143"/>
      <c r="B18" s="1186"/>
      <c r="C18" s="1190"/>
      <c r="D18" s="163"/>
      <c r="E18" s="484"/>
      <c r="F18" s="490"/>
      <c r="G18" s="484"/>
      <c r="H18" s="496"/>
      <c r="I18" s="163"/>
      <c r="J18" s="484"/>
      <c r="K18" s="506"/>
      <c r="L18" s="171"/>
      <c r="M18" s="511"/>
      <c r="N18" s="132"/>
      <c r="O18" s="377"/>
      <c r="P18" s="377"/>
      <c r="Q18" s="377"/>
      <c r="R18" s="377"/>
    </row>
    <row r="19" spans="1:18" ht="16.5" hidden="1" customHeight="1">
      <c r="A19" s="1143"/>
      <c r="B19" s="1186"/>
      <c r="C19" s="1190"/>
      <c r="D19" s="480"/>
      <c r="E19" s="454"/>
      <c r="F19" s="491"/>
      <c r="G19" s="454"/>
      <c r="H19" s="478"/>
      <c r="I19" s="162"/>
      <c r="J19" s="454"/>
      <c r="K19" s="505"/>
      <c r="L19" s="162"/>
      <c r="M19" s="511"/>
      <c r="N19" s="132"/>
      <c r="R19" s="377"/>
    </row>
    <row r="20" spans="1:18" ht="16.5" hidden="1" customHeight="1">
      <c r="A20" s="1143"/>
      <c r="B20" s="1186"/>
      <c r="C20" s="1190"/>
      <c r="D20" s="481"/>
      <c r="E20" s="485"/>
      <c r="F20" s="492"/>
      <c r="G20" s="485"/>
      <c r="H20" s="528"/>
      <c r="I20" s="499"/>
      <c r="J20" s="503"/>
      <c r="K20" s="508"/>
      <c r="L20" s="163"/>
      <c r="M20" s="511"/>
      <c r="N20" s="132"/>
      <c r="R20" s="377"/>
    </row>
    <row r="21" spans="1:18" s="211" customFormat="1" ht="18.95" hidden="1" customHeight="1">
      <c r="A21" s="1143"/>
      <c r="B21" s="1186"/>
      <c r="C21" s="1190"/>
      <c r="D21" s="482"/>
      <c r="E21" s="454"/>
      <c r="F21" s="493"/>
      <c r="G21" s="485"/>
      <c r="H21" s="485"/>
      <c r="I21" s="500"/>
      <c r="J21" s="485"/>
      <c r="K21" s="509"/>
      <c r="L21" s="171"/>
      <c r="M21" s="511"/>
      <c r="R21" s="378"/>
    </row>
    <row r="22" spans="1:18" ht="18.95" customHeight="1">
      <c r="A22" s="1144"/>
      <c r="B22" s="1192" t="s">
        <v>500</v>
      </c>
      <c r="C22" s="1192"/>
      <c r="D22" s="483"/>
      <c r="E22" s="486"/>
      <c r="F22" s="494"/>
      <c r="G22" s="486"/>
      <c r="H22" s="483"/>
      <c r="I22" s="375"/>
      <c r="J22" s="486"/>
      <c r="K22" s="507"/>
      <c r="L22" s="376">
        <f>L7+L10+L14</f>
        <v>939709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517" t="s">
        <v>478</v>
      </c>
      <c r="P24" s="517" t="s">
        <v>479</v>
      </c>
      <c r="Q24" s="517" t="s">
        <v>480</v>
      </c>
      <c r="R24" s="377"/>
    </row>
    <row r="25" spans="1:18" ht="18.95" customHeight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88" t="s">
        <v>481</v>
      </c>
      <c r="P25" s="403" t="s">
        <v>546</v>
      </c>
      <c r="Q25" s="403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v>0</v>
      </c>
      <c r="H26" s="1160"/>
      <c r="I26" s="1159"/>
      <c r="J26" s="1160"/>
      <c r="K26" s="1127" t="s">
        <v>2</v>
      </c>
      <c r="L26" s="1128"/>
      <c r="M26" s="172">
        <f>SUM(M27:M31)</f>
        <v>939709</v>
      </c>
      <c r="N26" s="132"/>
      <c r="O26" s="1188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P30</f>
        <v>개소당 평균면적이 1ha 미만</v>
      </c>
      <c r="E27" s="1169"/>
      <c r="F27" s="1170"/>
      <c r="G27" s="1135">
        <v>0</v>
      </c>
      <c r="H27" s="1136"/>
      <c r="I27" s="1135"/>
      <c r="J27" s="1136"/>
      <c r="K27" s="1164" t="s">
        <v>81</v>
      </c>
      <c r="L27" s="1165"/>
      <c r="M27" s="164">
        <f>L7</f>
        <v>895443</v>
      </c>
      <c r="N27" s="132"/>
      <c r="O27" s="1188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P31</f>
        <v>1∼5월</v>
      </c>
      <c r="E28" s="1169"/>
      <c r="F28" s="1170"/>
      <c r="G28" s="1135">
        <f>Q31</f>
        <v>0</v>
      </c>
      <c r="H28" s="1136"/>
      <c r="I28" s="1135"/>
      <c r="J28" s="1136"/>
      <c r="K28" s="1166" t="s">
        <v>76</v>
      </c>
      <c r="L28" s="1167"/>
      <c r="M28" s="164">
        <f>L10</f>
        <v>33178</v>
      </c>
      <c r="N28" s="132"/>
      <c r="O28" s="1188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632</v>
      </c>
      <c r="C29" s="1119"/>
      <c r="D29" s="1168" t="str">
        <f>P39</f>
        <v>보통(40∼60% 피복)</v>
      </c>
      <c r="E29" s="1169"/>
      <c r="F29" s="1170"/>
      <c r="G29" s="1135">
        <v>0.2</v>
      </c>
      <c r="H29" s="1136"/>
      <c r="I29" s="1135"/>
      <c r="J29" s="1136"/>
      <c r="K29" s="1180" t="s">
        <v>184</v>
      </c>
      <c r="L29" s="1167"/>
      <c r="M29" s="164">
        <f>L14</f>
        <v>11088</v>
      </c>
      <c r="N29" s="132"/>
      <c r="O29" s="1188"/>
      <c r="P29" s="403" t="s">
        <v>550</v>
      </c>
      <c r="Q29" s="404">
        <v>0.05</v>
      </c>
      <c r="R29" s="377"/>
    </row>
    <row r="30" spans="1:18" ht="18.95" customHeight="1">
      <c r="A30" s="1121"/>
      <c r="B30" s="1099"/>
      <c r="C30" s="1119"/>
      <c r="D30" s="1168"/>
      <c r="E30" s="1169"/>
      <c r="F30" s="1170"/>
      <c r="G30" s="1135"/>
      <c r="H30" s="1136"/>
      <c r="I30" s="1135"/>
      <c r="J30" s="1136"/>
      <c r="K30" s="1166"/>
      <c r="L30" s="1167"/>
      <c r="M30" s="164"/>
      <c r="N30" s="132"/>
      <c r="O30" s="1188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0.2</v>
      </c>
      <c r="H31" s="1138"/>
      <c r="I31" s="1137"/>
      <c r="J31" s="1138"/>
      <c r="K31" s="1131"/>
      <c r="L31" s="1132"/>
      <c r="M31" s="249"/>
      <c r="N31" s="132"/>
      <c r="O31" s="1188" t="s">
        <v>483</v>
      </c>
      <c r="P31" s="403" t="s">
        <v>552</v>
      </c>
      <c r="Q31" s="404">
        <v>0</v>
      </c>
      <c r="R31" s="377"/>
    </row>
    <row r="32" spans="1:18" ht="18.95" customHeight="1">
      <c r="O32" s="1188"/>
      <c r="P32" s="403" t="s">
        <v>553</v>
      </c>
      <c r="Q32" s="404">
        <v>0.05</v>
      </c>
    </row>
    <row r="33" spans="10:17" ht="18.95" customHeight="1">
      <c r="O33" s="1188"/>
      <c r="P33" s="403" t="s">
        <v>554</v>
      </c>
      <c r="Q33" s="404">
        <v>0.1</v>
      </c>
    </row>
    <row r="34" spans="10:17" ht="18.95" customHeight="1">
      <c r="K34" s="441"/>
      <c r="O34" s="1188" t="s">
        <v>540</v>
      </c>
      <c r="P34" s="403" t="s">
        <v>541</v>
      </c>
      <c r="Q34" s="404">
        <v>0</v>
      </c>
    </row>
    <row r="35" spans="10:17" ht="18.95" customHeight="1">
      <c r="O35" s="1188"/>
      <c r="P35" s="403" t="s">
        <v>542</v>
      </c>
      <c r="Q35" s="404">
        <v>0.05</v>
      </c>
    </row>
    <row r="36" spans="10:17" ht="18.95" customHeight="1">
      <c r="J36" s="149"/>
      <c r="K36" s="149"/>
      <c r="L36" s="149"/>
      <c r="O36" s="1188"/>
      <c r="P36" s="403" t="s">
        <v>543</v>
      </c>
      <c r="Q36" s="404">
        <v>0.1</v>
      </c>
    </row>
    <row r="37" spans="10:17" ht="18.95" customHeight="1">
      <c r="J37" s="1156"/>
      <c r="K37" s="395"/>
      <c r="L37" s="396"/>
      <c r="M37" s="148">
        <f>M26+살포!M26</f>
        <v>1789362</v>
      </c>
      <c r="O37" s="1161" t="s">
        <v>652</v>
      </c>
      <c r="P37" s="403" t="s">
        <v>633</v>
      </c>
      <c r="Q37" s="519">
        <v>0.5</v>
      </c>
    </row>
    <row r="38" spans="10:17" ht="18.95" customHeight="1">
      <c r="J38" s="1156"/>
      <c r="K38" s="397"/>
      <c r="L38" s="398"/>
      <c r="O38" s="1162"/>
      <c r="P38" s="403" t="s">
        <v>634</v>
      </c>
      <c r="Q38" s="519">
        <v>0.2</v>
      </c>
    </row>
    <row r="39" spans="10:17" ht="18.95" customHeight="1">
      <c r="J39" s="1156"/>
      <c r="K39" s="395"/>
      <c r="L39" s="396"/>
      <c r="O39" s="1162"/>
      <c r="P39" s="403" t="s">
        <v>635</v>
      </c>
      <c r="Q39" s="519">
        <v>0</v>
      </c>
    </row>
    <row r="40" spans="10:17">
      <c r="J40" s="1156"/>
      <c r="K40" s="395"/>
      <c r="L40" s="396"/>
      <c r="O40" s="1162"/>
      <c r="P40" s="518" t="s">
        <v>636</v>
      </c>
      <c r="Q40" s="520">
        <v>-0.2</v>
      </c>
    </row>
    <row r="41" spans="10:17">
      <c r="J41" s="1156"/>
      <c r="K41" s="395"/>
      <c r="L41" s="396"/>
      <c r="O41" s="1163"/>
      <c r="P41" s="518" t="s">
        <v>637</v>
      </c>
      <c r="Q41" s="520">
        <v>-0.5</v>
      </c>
    </row>
    <row r="42" spans="10:17">
      <c r="J42" s="1156"/>
      <c r="K42" s="395"/>
      <c r="L42" s="396"/>
    </row>
    <row r="43" spans="10:17">
      <c r="J43" s="1155"/>
      <c r="K43" s="395"/>
      <c r="L43" s="396"/>
    </row>
    <row r="44" spans="10:17">
      <c r="J44" s="1155"/>
      <c r="K44" s="395"/>
      <c r="L44" s="396"/>
    </row>
    <row r="45" spans="10:17">
      <c r="J45" s="1156"/>
      <c r="K45" s="395"/>
      <c r="L45" s="396"/>
    </row>
    <row r="46" spans="10:17">
      <c r="J46" s="1156"/>
      <c r="K46" s="395"/>
      <c r="L46" s="396"/>
    </row>
    <row r="47" spans="10:17">
      <c r="J47" s="1156"/>
      <c r="K47" s="395"/>
      <c r="L47" s="396"/>
    </row>
    <row r="48" spans="10:17">
      <c r="J48" s="399"/>
      <c r="K48" s="400"/>
      <c r="L48" s="401"/>
    </row>
  </sheetData>
  <mergeCells count="72">
    <mergeCell ref="G31:H31"/>
    <mergeCell ref="I31:J31"/>
    <mergeCell ref="K31:L31"/>
    <mergeCell ref="J45:J47"/>
    <mergeCell ref="O31:O33"/>
    <mergeCell ref="O34:O36"/>
    <mergeCell ref="J37:J39"/>
    <mergeCell ref="J40:J42"/>
    <mergeCell ref="J43:J44"/>
    <mergeCell ref="O37:O41"/>
    <mergeCell ref="G28:H28"/>
    <mergeCell ref="I28:J28"/>
    <mergeCell ref="K28:L28"/>
    <mergeCell ref="O28:O30"/>
    <mergeCell ref="B29:C29"/>
    <mergeCell ref="D29:F29"/>
    <mergeCell ref="G29:H29"/>
    <mergeCell ref="I29:J29"/>
    <mergeCell ref="K29:L29"/>
    <mergeCell ref="B30:C30"/>
    <mergeCell ref="D30:F30"/>
    <mergeCell ref="G30:H30"/>
    <mergeCell ref="I30:J30"/>
    <mergeCell ref="K30:L30"/>
    <mergeCell ref="O25:O27"/>
    <mergeCell ref="D26:F26"/>
    <mergeCell ref="G26:H26"/>
    <mergeCell ref="I26:J26"/>
    <mergeCell ref="K26:L26"/>
    <mergeCell ref="D27:F27"/>
    <mergeCell ref="G27:H27"/>
    <mergeCell ref="K27:L27"/>
    <mergeCell ref="G24:J24"/>
    <mergeCell ref="I27:J27"/>
    <mergeCell ref="K24:M25"/>
    <mergeCell ref="G25:H25"/>
    <mergeCell ref="I25:J25"/>
    <mergeCell ref="A24:A31"/>
    <mergeCell ref="B24:C25"/>
    <mergeCell ref="B26:C26"/>
    <mergeCell ref="B27:C27"/>
    <mergeCell ref="D24:F25"/>
    <mergeCell ref="B28:C28"/>
    <mergeCell ref="D28:F28"/>
    <mergeCell ref="B31:C31"/>
    <mergeCell ref="D31:F31"/>
    <mergeCell ref="A6:A22"/>
    <mergeCell ref="B6:C6"/>
    <mergeCell ref="B7:C7"/>
    <mergeCell ref="B8:C8"/>
    <mergeCell ref="B9:C9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B5:C5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82F28-2983-448B-8DA6-88C9D5E3A6A9}">
  <sheetPr>
    <tabColor rgb="FFFFFF00"/>
  </sheetPr>
  <dimension ref="A1:R48"/>
  <sheetViews>
    <sheetView view="pageBreakPreview" zoomScaleNormal="100" zoomScaleSheetLayoutView="100" workbookViewId="0">
      <selection activeCell="M3" sqref="M3:M5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 t="str">
        <f>표준지좌표!A5</f>
        <v>1-0-1</v>
      </c>
      <c r="E3" s="335" t="s">
        <v>474</v>
      </c>
      <c r="F3" s="379">
        <f>표준지좌표!B8</f>
        <v>4.5200000000000005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표준지좌표!H8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0.05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f>Q28</f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P31</f>
        <v>1∼5월</v>
      </c>
      <c r="E28" s="1169"/>
      <c r="F28" s="1170"/>
      <c r="G28" s="1135">
        <f>Q31</f>
        <v>0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0.05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0.56500000000000006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M8:M21"/>
    <mergeCell ref="B9:C9"/>
    <mergeCell ref="B10:C10"/>
    <mergeCell ref="B11:C11"/>
    <mergeCell ref="B12:C12"/>
    <mergeCell ref="B18:C18"/>
    <mergeCell ref="B5:C5"/>
    <mergeCell ref="A6:A22"/>
    <mergeCell ref="B6:C6"/>
    <mergeCell ref="B7:C7"/>
    <mergeCell ref="B8:C8"/>
    <mergeCell ref="B13:C13"/>
    <mergeCell ref="B14:C14"/>
    <mergeCell ref="B15:C15"/>
    <mergeCell ref="B16:C16"/>
    <mergeCell ref="B17:C17"/>
    <mergeCell ref="B19:C19"/>
    <mergeCell ref="B20:C20"/>
    <mergeCell ref="B21:C21"/>
    <mergeCell ref="B22:C22"/>
    <mergeCell ref="A24:A31"/>
    <mergeCell ref="B24:C25"/>
    <mergeCell ref="B26:C26"/>
    <mergeCell ref="B27:C27"/>
    <mergeCell ref="O25:O27"/>
    <mergeCell ref="D26:F26"/>
    <mergeCell ref="G26:H26"/>
    <mergeCell ref="I26:J26"/>
    <mergeCell ref="K26:L26"/>
    <mergeCell ref="D24:F25"/>
    <mergeCell ref="G24:J24"/>
    <mergeCell ref="K24:M25"/>
    <mergeCell ref="G25:H25"/>
    <mergeCell ref="I25:J25"/>
    <mergeCell ref="D27:F27"/>
    <mergeCell ref="G27:H27"/>
    <mergeCell ref="I27:J27"/>
    <mergeCell ref="K27:L27"/>
    <mergeCell ref="B28:C28"/>
    <mergeCell ref="D28:F28"/>
    <mergeCell ref="G28:H28"/>
    <mergeCell ref="I28:J28"/>
    <mergeCell ref="K28:L28"/>
    <mergeCell ref="O28:O30"/>
    <mergeCell ref="B29:C29"/>
    <mergeCell ref="D29:F29"/>
    <mergeCell ref="G29:H29"/>
    <mergeCell ref="I29:J29"/>
    <mergeCell ref="K29:L29"/>
    <mergeCell ref="B30:C30"/>
    <mergeCell ref="D30:F30"/>
    <mergeCell ref="G30:H30"/>
    <mergeCell ref="I30:J30"/>
    <mergeCell ref="K30:L30"/>
    <mergeCell ref="B31:C31"/>
    <mergeCell ref="D31:F31"/>
    <mergeCell ref="G31:H31"/>
    <mergeCell ref="I31:J31"/>
    <mergeCell ref="K31:L31"/>
    <mergeCell ref="J45:J47"/>
    <mergeCell ref="O31:O33"/>
    <mergeCell ref="O34:O36"/>
    <mergeCell ref="J37:J39"/>
    <mergeCell ref="O37:O39"/>
    <mergeCell ref="J40:J42"/>
    <mergeCell ref="J43:J44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67F70-F432-4CB9-BC2D-D47E9E374C8D}">
  <sheetPr>
    <tabColor rgb="FFFFFF00"/>
  </sheetPr>
  <dimension ref="A1:R48"/>
  <sheetViews>
    <sheetView view="pageBreakPreview" zoomScaleNormal="100" zoomScaleSheetLayoutView="100" workbookViewId="0">
      <selection activeCell="H7" sqref="H7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 t="str">
        <f>표준지좌표!A9</f>
        <v>1-0-2</v>
      </c>
      <c r="E3" s="335" t="s">
        <v>474</v>
      </c>
      <c r="F3" s="379">
        <f>표준지좌표!B18</f>
        <v>16.669999999999998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표준지좌표!H18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0.05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f>Q28</f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P31</f>
        <v>1∼5월</v>
      </c>
      <c r="E28" s="1169"/>
      <c r="F28" s="1170"/>
      <c r="G28" s="1135">
        <f>Q31</f>
        <v>0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0.05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2.0837499999999998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M8:M21"/>
    <mergeCell ref="B9:C9"/>
    <mergeCell ref="B10:C10"/>
    <mergeCell ref="B11:C11"/>
    <mergeCell ref="B12:C12"/>
    <mergeCell ref="B18:C18"/>
    <mergeCell ref="B5:C5"/>
    <mergeCell ref="A6:A22"/>
    <mergeCell ref="B6:C6"/>
    <mergeCell ref="B7:C7"/>
    <mergeCell ref="B8:C8"/>
    <mergeCell ref="B13:C13"/>
    <mergeCell ref="B14:C14"/>
    <mergeCell ref="B15:C15"/>
    <mergeCell ref="B16:C16"/>
    <mergeCell ref="B17:C17"/>
    <mergeCell ref="B19:C19"/>
    <mergeCell ref="B20:C20"/>
    <mergeCell ref="B21:C21"/>
    <mergeCell ref="B22:C22"/>
    <mergeCell ref="A24:A31"/>
    <mergeCell ref="B24:C25"/>
    <mergeCell ref="B26:C26"/>
    <mergeCell ref="B27:C27"/>
    <mergeCell ref="O25:O27"/>
    <mergeCell ref="D26:F26"/>
    <mergeCell ref="G26:H26"/>
    <mergeCell ref="I26:J26"/>
    <mergeCell ref="K26:L26"/>
    <mergeCell ref="D24:F25"/>
    <mergeCell ref="G24:J24"/>
    <mergeCell ref="K24:M25"/>
    <mergeCell ref="G25:H25"/>
    <mergeCell ref="I25:J25"/>
    <mergeCell ref="D27:F27"/>
    <mergeCell ref="G27:H27"/>
    <mergeCell ref="I27:J27"/>
    <mergeCell ref="K27:L27"/>
    <mergeCell ref="B28:C28"/>
    <mergeCell ref="D28:F28"/>
    <mergeCell ref="G28:H28"/>
    <mergeCell ref="I28:J28"/>
    <mergeCell ref="K28:L28"/>
    <mergeCell ref="O28:O30"/>
    <mergeCell ref="B29:C29"/>
    <mergeCell ref="D29:F29"/>
    <mergeCell ref="G29:H29"/>
    <mergeCell ref="I29:J29"/>
    <mergeCell ref="K29:L29"/>
    <mergeCell ref="B30:C30"/>
    <mergeCell ref="D30:F30"/>
    <mergeCell ref="G30:H30"/>
    <mergeCell ref="I30:J30"/>
    <mergeCell ref="K30:L30"/>
    <mergeCell ref="B31:C31"/>
    <mergeCell ref="D31:F31"/>
    <mergeCell ref="G31:H31"/>
    <mergeCell ref="I31:J31"/>
    <mergeCell ref="K31:L31"/>
    <mergeCell ref="J45:J47"/>
    <mergeCell ref="O31:O33"/>
    <mergeCell ref="O34:O36"/>
    <mergeCell ref="J37:J39"/>
    <mergeCell ref="O37:O39"/>
    <mergeCell ref="J40:J42"/>
    <mergeCell ref="J43:J44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05FB6-E0BB-4E4C-A10E-D849ADC0728E}">
  <sheetPr>
    <tabColor rgb="FFFFC000"/>
  </sheetPr>
  <dimension ref="A1:R48"/>
  <sheetViews>
    <sheetView view="pageBreakPreview" zoomScaleNormal="100" zoomScaleSheetLayoutView="100" workbookViewId="0">
      <selection activeCell="I3" sqref="I3:J3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 t="str">
        <f>표준지좌표!A9</f>
        <v>1-0-2</v>
      </c>
      <c r="E3" s="335" t="s">
        <v>474</v>
      </c>
      <c r="F3" s="379">
        <f>표준지좌표!B18</f>
        <v>16.669999999999998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표준지좌표!H18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0.05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f>Q28</f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P31</f>
        <v>1∼5월</v>
      </c>
      <c r="E28" s="1169"/>
      <c r="F28" s="1170"/>
      <c r="G28" s="1135">
        <f>Q31</f>
        <v>0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0.05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2.0837499999999998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M8:M21"/>
    <mergeCell ref="B9:C9"/>
    <mergeCell ref="B10:C10"/>
    <mergeCell ref="B11:C11"/>
    <mergeCell ref="B12:C12"/>
    <mergeCell ref="B18:C18"/>
    <mergeCell ref="B5:C5"/>
    <mergeCell ref="A6:A22"/>
    <mergeCell ref="B6:C6"/>
    <mergeCell ref="B7:C7"/>
    <mergeCell ref="B8:C8"/>
    <mergeCell ref="B13:C13"/>
    <mergeCell ref="B14:C14"/>
    <mergeCell ref="B15:C15"/>
    <mergeCell ref="B16:C16"/>
    <mergeCell ref="B17:C17"/>
    <mergeCell ref="B19:C19"/>
    <mergeCell ref="B20:C20"/>
    <mergeCell ref="B21:C21"/>
    <mergeCell ref="B22:C22"/>
    <mergeCell ref="A24:A31"/>
    <mergeCell ref="B24:C25"/>
    <mergeCell ref="B26:C26"/>
    <mergeCell ref="B27:C27"/>
    <mergeCell ref="O25:O27"/>
    <mergeCell ref="D26:F26"/>
    <mergeCell ref="G26:H26"/>
    <mergeCell ref="I26:J26"/>
    <mergeCell ref="K26:L26"/>
    <mergeCell ref="D24:F25"/>
    <mergeCell ref="G24:J24"/>
    <mergeCell ref="K24:M25"/>
    <mergeCell ref="G25:H25"/>
    <mergeCell ref="I25:J25"/>
    <mergeCell ref="D27:F27"/>
    <mergeCell ref="G27:H27"/>
    <mergeCell ref="I27:J27"/>
    <mergeCell ref="K27:L27"/>
    <mergeCell ref="B28:C28"/>
    <mergeCell ref="D28:F28"/>
    <mergeCell ref="G28:H28"/>
    <mergeCell ref="I28:J28"/>
    <mergeCell ref="K28:L28"/>
    <mergeCell ref="O28:O30"/>
    <mergeCell ref="B29:C29"/>
    <mergeCell ref="D29:F29"/>
    <mergeCell ref="G29:H29"/>
    <mergeCell ref="I29:J29"/>
    <mergeCell ref="K29:L29"/>
    <mergeCell ref="B30:C30"/>
    <mergeCell ref="D30:F30"/>
    <mergeCell ref="G30:H30"/>
    <mergeCell ref="I30:J30"/>
    <mergeCell ref="K30:L30"/>
    <mergeCell ref="B31:C31"/>
    <mergeCell ref="D31:F31"/>
    <mergeCell ref="G31:H31"/>
    <mergeCell ref="I31:J31"/>
    <mergeCell ref="K31:L31"/>
    <mergeCell ref="J45:J47"/>
    <mergeCell ref="O31:O33"/>
    <mergeCell ref="O34:O36"/>
    <mergeCell ref="J37:J39"/>
    <mergeCell ref="O37:O39"/>
    <mergeCell ref="J40:J42"/>
    <mergeCell ref="J43:J44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63099-CB22-40D8-A7EE-F7982A53FE9A}">
  <sheetPr>
    <tabColor rgb="FF00B0F0"/>
  </sheetPr>
  <dimension ref="A1:Z48"/>
  <sheetViews>
    <sheetView view="pageBreakPreview" zoomScaleNormal="100" zoomScaleSheetLayoutView="100" workbookViewId="0">
      <selection activeCell="I3" sqref="I3:J3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2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2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26" ht="21.95" customHeight="1">
      <c r="A3" s="1097" t="s">
        <v>473</v>
      </c>
      <c r="B3" s="1104"/>
      <c r="C3" s="1098"/>
      <c r="D3" s="366" t="str">
        <f>표준지좌표!A19</f>
        <v>1-0-3</v>
      </c>
      <c r="E3" s="335" t="s">
        <v>474</v>
      </c>
      <c r="F3" s="379">
        <f>표준지좌표!B32</f>
        <v>0.43000000000000005</v>
      </c>
      <c r="G3" s="336"/>
      <c r="H3" s="335" t="s">
        <v>532</v>
      </c>
      <c r="I3" s="1183" t="s">
        <v>638</v>
      </c>
      <c r="J3" s="1183"/>
      <c r="K3" s="1111"/>
      <c r="L3" s="1112"/>
      <c r="M3" s="1105" t="s">
        <v>166</v>
      </c>
      <c r="N3" s="132"/>
      <c r="O3" s="132"/>
      <c r="P3" s="132"/>
    </row>
    <row r="4" spans="1:2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2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711" t="s">
        <v>822</v>
      </c>
      <c r="P5" s="712"/>
      <c r="Q5" s="713"/>
      <c r="R5" s="714"/>
      <c r="S5" s="715"/>
      <c r="T5" s="715"/>
      <c r="U5" s="715"/>
      <c r="V5" s="715"/>
      <c r="W5" s="715"/>
      <c r="X5" s="715"/>
      <c r="Y5" s="715"/>
      <c r="Z5" s="715"/>
    </row>
    <row r="6" spans="1:26" s="343" customFormat="1" ht="18.95" customHeight="1">
      <c r="A6" s="1142" t="s">
        <v>539</v>
      </c>
      <c r="B6" s="1101" t="s">
        <v>535</v>
      </c>
      <c r="C6" s="1184"/>
      <c r="D6" s="475"/>
      <c r="E6" s="475"/>
      <c r="F6" s="487"/>
      <c r="G6" s="495"/>
      <c r="H6" s="475"/>
      <c r="I6" s="497"/>
      <c r="J6" s="495"/>
      <c r="K6" s="504"/>
      <c r="L6" s="468"/>
      <c r="M6" s="510"/>
      <c r="O6" s="716" t="s">
        <v>823</v>
      </c>
      <c r="P6" s="716" t="s">
        <v>824</v>
      </c>
      <c r="Q6" s="716" t="s">
        <v>825</v>
      </c>
      <c r="R6" s="716" t="s">
        <v>826</v>
      </c>
      <c r="S6" s="713" t="s">
        <v>827</v>
      </c>
      <c r="T6" s="715"/>
      <c r="U6" s="715"/>
      <c r="V6" s="715"/>
      <c r="W6" s="715"/>
      <c r="X6" s="715"/>
      <c r="Y6" s="715"/>
      <c r="Z6" s="715"/>
    </row>
    <row r="7" spans="1:26" ht="18.95" customHeight="1">
      <c r="A7" s="1143"/>
      <c r="B7" s="1145" t="s">
        <v>177</v>
      </c>
      <c r="C7" s="1185"/>
      <c r="D7" s="476"/>
      <c r="E7" s="476"/>
      <c r="F7" s="488"/>
      <c r="G7" s="476"/>
      <c r="H7" s="478"/>
      <c r="I7" s="162"/>
      <c r="J7" s="501"/>
      <c r="K7" s="505"/>
      <c r="L7" s="469">
        <f>SUM(L8:L9)</f>
        <v>508435</v>
      </c>
      <c r="M7" s="162"/>
      <c r="N7" s="132"/>
      <c r="O7" s="717" t="s">
        <v>828</v>
      </c>
      <c r="P7" s="718">
        <v>1.5</v>
      </c>
      <c r="Q7" s="718">
        <v>1</v>
      </c>
      <c r="R7" s="719">
        <v>1600</v>
      </c>
      <c r="S7" s="713" t="s">
        <v>829</v>
      </c>
      <c r="T7" s="720"/>
      <c r="U7" s="720"/>
      <c r="V7" s="720"/>
      <c r="W7" s="720"/>
      <c r="X7" s="720"/>
      <c r="Y7" s="720"/>
      <c r="Z7" s="720"/>
    </row>
    <row r="8" spans="1:26" ht="18.95" customHeight="1">
      <c r="A8" s="1143"/>
      <c r="B8" s="1099" t="s">
        <v>615</v>
      </c>
      <c r="C8" s="1185"/>
      <c r="D8" s="477">
        <v>1</v>
      </c>
      <c r="E8" s="454" t="s">
        <v>616</v>
      </c>
      <c r="F8" s="456">
        <v>1</v>
      </c>
      <c r="G8" s="454" t="s">
        <v>617</v>
      </c>
      <c r="H8" s="478">
        <v>1</v>
      </c>
      <c r="I8" s="481">
        <f>기초자료!C10</f>
        <v>226122</v>
      </c>
      <c r="J8" s="454" t="s">
        <v>618</v>
      </c>
      <c r="K8" s="505">
        <f>G31</f>
        <v>0.05</v>
      </c>
      <c r="L8" s="469">
        <f>TRUNC(H8*I8*(100%+K8),0)</f>
        <v>237428</v>
      </c>
      <c r="M8" s="511"/>
      <c r="N8" s="132"/>
      <c r="O8" s="717" t="s">
        <v>830</v>
      </c>
      <c r="P8" s="718">
        <v>1.2</v>
      </c>
      <c r="Q8" s="718">
        <v>0.8</v>
      </c>
      <c r="R8" s="719">
        <v>1300</v>
      </c>
      <c r="S8" s="713" t="s">
        <v>831</v>
      </c>
      <c r="T8" s="720"/>
      <c r="U8" s="720"/>
      <c r="V8" s="720"/>
      <c r="W8" s="720"/>
      <c r="X8" s="720"/>
      <c r="Y8" s="720"/>
      <c r="Z8" s="720"/>
    </row>
    <row r="9" spans="1:26" ht="16.5" customHeight="1">
      <c r="A9" s="1143"/>
      <c r="B9" s="1099" t="s">
        <v>619</v>
      </c>
      <c r="C9" s="1185"/>
      <c r="D9" s="477">
        <v>1</v>
      </c>
      <c r="E9" s="454" t="s">
        <v>616</v>
      </c>
      <c r="F9" s="456">
        <v>1.5</v>
      </c>
      <c r="G9" s="454" t="s">
        <v>617</v>
      </c>
      <c r="H9" s="478">
        <v>1.5</v>
      </c>
      <c r="I9" s="481">
        <f>기초자료!C9</f>
        <v>172068</v>
      </c>
      <c r="J9" s="454" t="s">
        <v>178</v>
      </c>
      <c r="K9" s="505">
        <f>G31</f>
        <v>0.05</v>
      </c>
      <c r="L9" s="469">
        <f>TRUNC(H9*I9*(100%+K9),0)</f>
        <v>271007</v>
      </c>
      <c r="M9" s="511"/>
      <c r="N9" s="132"/>
      <c r="O9" s="721" t="s">
        <v>832</v>
      </c>
      <c r="P9" s="718">
        <v>1</v>
      </c>
      <c r="Q9" s="718">
        <v>0.67</v>
      </c>
      <c r="R9" s="719">
        <v>1100</v>
      </c>
      <c r="S9" s="720"/>
      <c r="T9" s="720"/>
      <c r="U9" s="720"/>
      <c r="V9" s="720"/>
      <c r="W9" s="720"/>
      <c r="X9" s="720"/>
      <c r="Y9" s="720"/>
      <c r="Z9" s="720"/>
    </row>
    <row r="10" spans="1:26" ht="16.5" customHeight="1">
      <c r="A10" s="1143"/>
      <c r="B10" s="1099"/>
      <c r="C10" s="1185"/>
      <c r="D10" s="478"/>
      <c r="E10" s="454"/>
      <c r="F10" s="488"/>
      <c r="G10" s="454"/>
      <c r="H10" s="478"/>
      <c r="I10" s="481"/>
      <c r="J10" s="454"/>
      <c r="K10" s="505"/>
      <c r="L10" s="470"/>
      <c r="M10" s="511"/>
      <c r="N10" s="132"/>
      <c r="O10" s="717" t="s">
        <v>833</v>
      </c>
      <c r="P10" s="718">
        <v>0.8</v>
      </c>
      <c r="Q10" s="718">
        <v>0.53</v>
      </c>
      <c r="R10" s="719">
        <v>900</v>
      </c>
      <c r="S10" s="720"/>
      <c r="T10" s="720"/>
      <c r="U10" s="720"/>
      <c r="V10" s="720"/>
      <c r="W10" s="720"/>
      <c r="X10" s="720"/>
      <c r="Y10" s="720"/>
      <c r="Z10" s="720"/>
    </row>
    <row r="11" spans="1:26" ht="16.5" customHeight="1">
      <c r="A11" s="1143"/>
      <c r="B11" s="1099" t="s">
        <v>620</v>
      </c>
      <c r="C11" s="1185"/>
      <c r="D11" s="479"/>
      <c r="E11" s="455"/>
      <c r="F11" s="489"/>
      <c r="G11" s="455"/>
      <c r="H11" s="496"/>
      <c r="I11" s="498"/>
      <c r="J11" s="484"/>
      <c r="K11" s="506"/>
      <c r="L11" s="469">
        <f>SUM(L12:L13)</f>
        <v>116160</v>
      </c>
      <c r="M11" s="511"/>
      <c r="N11" s="132"/>
      <c r="O11" s="721" t="s">
        <v>834</v>
      </c>
      <c r="P11" s="718">
        <v>0.5</v>
      </c>
      <c r="Q11" s="718">
        <v>0.33</v>
      </c>
      <c r="R11" s="719">
        <v>500</v>
      </c>
      <c r="S11" s="720"/>
      <c r="T11" s="720"/>
      <c r="U11" s="720"/>
      <c r="V11" s="720"/>
      <c r="W11" s="720"/>
      <c r="X11" s="720"/>
      <c r="Y11" s="720"/>
      <c r="Z11" s="720"/>
    </row>
    <row r="12" spans="1:26" ht="16.5" customHeight="1">
      <c r="A12" s="1143"/>
      <c r="B12" s="1186" t="s">
        <v>837</v>
      </c>
      <c r="C12" s="1099"/>
      <c r="D12" s="452">
        <v>1</v>
      </c>
      <c r="E12" s="454" t="s">
        <v>538</v>
      </c>
      <c r="F12" s="726">
        <v>5000</v>
      </c>
      <c r="G12" s="727" t="s">
        <v>836</v>
      </c>
      <c r="H12" s="458">
        <f>ROUND((F12/500)*1.6,0)</f>
        <v>16</v>
      </c>
      <c r="I12" s="459">
        <v>6600</v>
      </c>
      <c r="J12" s="454" t="s">
        <v>626</v>
      </c>
      <c r="K12" s="505"/>
      <c r="L12" s="471">
        <f>TRUNC(H12*I12*(100%+K12),0)</f>
        <v>105600</v>
      </c>
      <c r="M12" s="512" t="s">
        <v>838</v>
      </c>
      <c r="N12" s="132"/>
      <c r="O12" s="722"/>
      <c r="P12" s="720"/>
      <c r="Q12" s="720"/>
      <c r="R12" s="720"/>
      <c r="S12" s="720"/>
      <c r="T12" s="720"/>
      <c r="U12" s="720"/>
      <c r="V12" s="720"/>
      <c r="W12" s="720"/>
      <c r="X12" s="720"/>
      <c r="Y12" s="720"/>
      <c r="Z12" s="720"/>
    </row>
    <row r="13" spans="1:26" ht="16.5" customHeight="1">
      <c r="A13" s="1143"/>
      <c r="B13" s="1186" t="s">
        <v>622</v>
      </c>
      <c r="C13" s="1099"/>
      <c r="D13" s="453">
        <f>L12</f>
        <v>105600</v>
      </c>
      <c r="E13" s="455" t="s">
        <v>623</v>
      </c>
      <c r="F13" s="457">
        <v>10</v>
      </c>
      <c r="G13" s="455" t="s">
        <v>625</v>
      </c>
      <c r="H13" s="513"/>
      <c r="I13" s="514"/>
      <c r="J13" s="515"/>
      <c r="K13" s="516"/>
      <c r="L13" s="471">
        <f>TRUNC(D13*F13%,0)</f>
        <v>10560</v>
      </c>
      <c r="M13" s="511" t="s">
        <v>839</v>
      </c>
      <c r="N13" s="132"/>
      <c r="O13" s="722"/>
      <c r="P13" s="720">
        <v>1000</v>
      </c>
      <c r="Q13" s="720">
        <v>500</v>
      </c>
      <c r="R13" s="720">
        <f>P13/Q13</f>
        <v>2</v>
      </c>
      <c r="S13" s="720"/>
      <c r="T13" s="720"/>
      <c r="U13" s="720"/>
      <c r="V13" s="720"/>
      <c r="W13" s="720"/>
      <c r="X13" s="720"/>
      <c r="Y13" s="720"/>
      <c r="Z13" s="720"/>
    </row>
    <row r="14" spans="1:26" ht="18" customHeight="1">
      <c r="A14" s="1143"/>
      <c r="B14" s="1099"/>
      <c r="C14" s="1185"/>
      <c r="D14" s="478"/>
      <c r="E14" s="476"/>
      <c r="F14" s="488"/>
      <c r="G14" s="476"/>
      <c r="H14" s="478"/>
      <c r="I14" s="162"/>
      <c r="J14" s="502"/>
      <c r="K14" s="505"/>
      <c r="L14" s="469"/>
      <c r="M14" s="511"/>
      <c r="N14" s="143"/>
      <c r="O14" s="722"/>
      <c r="P14" s="723"/>
      <c r="Q14" s="720"/>
      <c r="R14" s="720">
        <f>Q13/P13</f>
        <v>0.5</v>
      </c>
      <c r="S14" s="720">
        <v>300</v>
      </c>
      <c r="T14" s="720"/>
      <c r="U14" s="720"/>
      <c r="V14" s="720"/>
      <c r="W14" s="720"/>
      <c r="X14" s="720"/>
      <c r="Y14" s="720"/>
      <c r="Z14" s="720"/>
    </row>
    <row r="15" spans="1:26" ht="16.5" customHeight="1">
      <c r="A15" s="1143"/>
      <c r="B15" s="1099" t="s">
        <v>627</v>
      </c>
      <c r="C15" s="1185"/>
      <c r="D15" s="478"/>
      <c r="E15" s="454"/>
      <c r="F15" s="488"/>
      <c r="G15" s="454"/>
      <c r="H15" s="478"/>
      <c r="I15" s="162"/>
      <c r="J15" s="476"/>
      <c r="K15" s="505"/>
      <c r="L15" s="472">
        <f>SUM(L16)</f>
        <v>2352</v>
      </c>
      <c r="M15" s="511"/>
      <c r="N15" s="132"/>
      <c r="O15" s="724"/>
      <c r="P15" s="724"/>
      <c r="Q15" s="724"/>
      <c r="R15" s="724"/>
      <c r="S15" s="724">
        <f>S14*R14</f>
        <v>150</v>
      </c>
      <c r="T15" s="724"/>
      <c r="U15" s="724"/>
      <c r="V15" s="724"/>
      <c r="W15" s="724"/>
      <c r="X15" s="724"/>
      <c r="Y15" s="724"/>
      <c r="Z15" s="724"/>
    </row>
    <row r="16" spans="1:26" ht="16.5" customHeight="1">
      <c r="A16" s="1143"/>
      <c r="B16" s="1186" t="s">
        <v>628</v>
      </c>
      <c r="C16" s="1099"/>
      <c r="D16" s="461">
        <v>1</v>
      </c>
      <c r="E16" s="455" t="s">
        <v>629</v>
      </c>
      <c r="F16" s="455">
        <v>8.3999999999999995E-3</v>
      </c>
      <c r="G16" s="455" t="s">
        <v>630</v>
      </c>
      <c r="H16" s="462">
        <f>F16*D16</f>
        <v>8.3999999999999995E-3</v>
      </c>
      <c r="I16" s="459">
        <f>기초자료!C12</f>
        <v>280000</v>
      </c>
      <c r="J16" s="455" t="s">
        <v>631</v>
      </c>
      <c r="K16" s="506"/>
      <c r="L16" s="471">
        <f>TRUNC(H16*I16*(100%+K16),0)</f>
        <v>2352</v>
      </c>
      <c r="M16" s="511"/>
      <c r="N16" s="132"/>
      <c r="O16" s="715"/>
      <c r="P16" s="715"/>
      <c r="Q16" s="715">
        <f>500/300</f>
        <v>1.6666666666666667</v>
      </c>
      <c r="R16" s="715"/>
      <c r="S16" s="715"/>
      <c r="T16" s="715"/>
      <c r="U16" s="715"/>
      <c r="V16" s="715"/>
      <c r="W16" s="715"/>
      <c r="X16" s="715"/>
      <c r="Y16" s="715"/>
      <c r="Z16" s="715"/>
    </row>
    <row r="17" spans="1:26" ht="16.5" customHeight="1">
      <c r="A17" s="1143"/>
      <c r="B17" s="1099"/>
      <c r="C17" s="1185"/>
      <c r="D17" s="478"/>
      <c r="E17" s="454"/>
      <c r="F17" s="488"/>
      <c r="G17" s="454"/>
      <c r="H17" s="478"/>
      <c r="I17" s="163"/>
      <c r="J17" s="454"/>
      <c r="K17" s="506"/>
      <c r="L17" s="470"/>
      <c r="M17" s="511"/>
      <c r="N17" s="132"/>
      <c r="O17" s="715"/>
      <c r="P17" s="715"/>
      <c r="Q17" s="715"/>
      <c r="R17" s="715"/>
      <c r="S17" s="715"/>
      <c r="T17" s="715"/>
      <c r="U17" s="715"/>
      <c r="V17" s="715"/>
      <c r="W17" s="715"/>
      <c r="X17" s="715"/>
      <c r="Y17" s="715"/>
      <c r="Z17" s="715"/>
    </row>
    <row r="18" spans="1:26" ht="16.5" hidden="1" customHeight="1">
      <c r="A18" s="1143"/>
      <c r="B18" s="1099"/>
      <c r="C18" s="1185"/>
      <c r="D18" s="163"/>
      <c r="E18" s="484"/>
      <c r="F18" s="490"/>
      <c r="G18" s="484"/>
      <c r="H18" s="466"/>
      <c r="I18" s="163"/>
      <c r="J18" s="484"/>
      <c r="K18" s="506"/>
      <c r="L18" s="469"/>
      <c r="M18" s="511"/>
      <c r="N18" s="132"/>
      <c r="O18" s="715" t="s">
        <v>835</v>
      </c>
      <c r="P18" s="715"/>
      <c r="Q18" s="715"/>
      <c r="R18" s="715"/>
      <c r="S18" s="715"/>
      <c r="T18" s="715"/>
      <c r="U18" s="715"/>
      <c r="V18" s="715"/>
      <c r="W18" s="715"/>
      <c r="X18" s="715"/>
      <c r="Y18" s="715"/>
      <c r="Z18" s="715"/>
    </row>
    <row r="19" spans="1:26" ht="16.5" hidden="1" customHeight="1">
      <c r="A19" s="1143"/>
      <c r="B19" s="1099"/>
      <c r="C19" s="1185"/>
      <c r="D19" s="480"/>
      <c r="E19" s="454"/>
      <c r="F19" s="491"/>
      <c r="G19" s="454"/>
      <c r="H19" s="465"/>
      <c r="I19" s="162"/>
      <c r="J19" s="454"/>
      <c r="K19" s="505"/>
      <c r="L19" s="470"/>
      <c r="M19" s="511"/>
      <c r="N19" s="132"/>
      <c r="O19" s="725"/>
      <c r="P19" s="715"/>
      <c r="Q19" s="715"/>
      <c r="R19" s="715"/>
      <c r="S19" s="715"/>
      <c r="T19" s="715"/>
      <c r="U19" s="715"/>
      <c r="V19" s="715"/>
      <c r="W19" s="715"/>
      <c r="X19" s="715"/>
      <c r="Y19" s="715"/>
      <c r="Z19" s="715"/>
    </row>
    <row r="20" spans="1:26" ht="16.5" hidden="1" customHeight="1">
      <c r="A20" s="1143"/>
      <c r="B20" s="1099"/>
      <c r="C20" s="1185"/>
      <c r="D20" s="481"/>
      <c r="E20" s="485"/>
      <c r="F20" s="492"/>
      <c r="G20" s="485"/>
      <c r="H20" s="467"/>
      <c r="I20" s="499"/>
      <c r="J20" s="503"/>
      <c r="K20" s="508"/>
      <c r="L20" s="473"/>
      <c r="M20" s="511"/>
      <c r="N20" s="132"/>
      <c r="R20" s="377"/>
    </row>
    <row r="21" spans="1:26" s="211" customFormat="1" ht="18.95" hidden="1" customHeight="1">
      <c r="A21" s="1143"/>
      <c r="B21" s="1099"/>
      <c r="C21" s="1185"/>
      <c r="D21" s="482"/>
      <c r="E21" s="454"/>
      <c r="F21" s="493"/>
      <c r="G21" s="485"/>
      <c r="H21" s="464"/>
      <c r="I21" s="500"/>
      <c r="J21" s="485"/>
      <c r="K21" s="509"/>
      <c r="L21" s="469"/>
      <c r="M21" s="511"/>
      <c r="R21" s="378"/>
    </row>
    <row r="22" spans="1:26" ht="18.95" customHeight="1">
      <c r="A22" s="1144"/>
      <c r="B22" s="1148" t="s">
        <v>500</v>
      </c>
      <c r="C22" s="1187"/>
      <c r="D22" s="483"/>
      <c r="E22" s="486"/>
      <c r="F22" s="494"/>
      <c r="G22" s="486"/>
      <c r="H22" s="483"/>
      <c r="I22" s="375"/>
      <c r="J22" s="486"/>
      <c r="K22" s="507"/>
      <c r="L22" s="474">
        <f>L7+L11+L15</f>
        <v>626947</v>
      </c>
      <c r="M22" s="375"/>
      <c r="N22" s="132"/>
      <c r="R22" s="377"/>
    </row>
    <row r="23" spans="1:26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26" ht="18.95" customHeigh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517" t="s">
        <v>478</v>
      </c>
      <c r="P24" s="517" t="s">
        <v>479</v>
      </c>
      <c r="Q24" s="517" t="s">
        <v>480</v>
      </c>
      <c r="R24" s="377"/>
    </row>
    <row r="25" spans="1:26" ht="18.95" customHeight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88" t="s">
        <v>481</v>
      </c>
      <c r="P25" s="403" t="s">
        <v>546</v>
      </c>
      <c r="Q25" s="403">
        <v>0</v>
      </c>
      <c r="R25" s="377"/>
    </row>
    <row r="26" spans="1:26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v>0.05</v>
      </c>
      <c r="H26" s="1160"/>
      <c r="I26" s="1159"/>
      <c r="J26" s="1160"/>
      <c r="K26" s="1127" t="s">
        <v>2</v>
      </c>
      <c r="L26" s="1128"/>
      <c r="M26" s="172">
        <f>SUM(M27:M31)</f>
        <v>626947</v>
      </c>
      <c r="N26" s="132"/>
      <c r="O26" s="1188"/>
      <c r="P26" s="403" t="s">
        <v>547</v>
      </c>
      <c r="Q26" s="404">
        <v>0.05</v>
      </c>
      <c r="R26" s="377"/>
    </row>
    <row r="27" spans="1:26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f>Q28</f>
        <v>0</v>
      </c>
      <c r="H27" s="1136"/>
      <c r="I27" s="1135"/>
      <c r="J27" s="1136"/>
      <c r="K27" s="1164" t="s">
        <v>81</v>
      </c>
      <c r="L27" s="1165"/>
      <c r="M27" s="164">
        <f>L7</f>
        <v>508435</v>
      </c>
      <c r="N27" s="132"/>
      <c r="O27" s="1188"/>
      <c r="P27" s="403" t="s">
        <v>548</v>
      </c>
      <c r="Q27" s="404">
        <v>0.1</v>
      </c>
      <c r="R27" s="377"/>
    </row>
    <row r="28" spans="1:26" ht="18.95" customHeight="1">
      <c r="A28" s="1121"/>
      <c r="B28" s="1099" t="s">
        <v>484</v>
      </c>
      <c r="C28" s="1119"/>
      <c r="D28" s="1168" t="str">
        <f>P31</f>
        <v>1∼5월</v>
      </c>
      <c r="E28" s="1169"/>
      <c r="F28" s="1170"/>
      <c r="G28" s="1135">
        <f>Q31</f>
        <v>0</v>
      </c>
      <c r="H28" s="1136"/>
      <c r="I28" s="1135"/>
      <c r="J28" s="1136"/>
      <c r="K28" s="1166" t="s">
        <v>76</v>
      </c>
      <c r="L28" s="1167"/>
      <c r="M28" s="164">
        <f>L11</f>
        <v>116160</v>
      </c>
      <c r="N28" s="132"/>
      <c r="O28" s="1188" t="s">
        <v>482</v>
      </c>
      <c r="P28" s="403" t="s">
        <v>549</v>
      </c>
      <c r="Q28" s="404">
        <v>0</v>
      </c>
      <c r="R28" s="377"/>
    </row>
    <row r="29" spans="1:26" ht="18.95" customHeight="1">
      <c r="A29" s="1121"/>
      <c r="B29" s="1099" t="s">
        <v>632</v>
      </c>
      <c r="C29" s="1119"/>
      <c r="D29" s="1168" t="str">
        <f>P39</f>
        <v>보통(40∼60% 피복)</v>
      </c>
      <c r="E29" s="1169"/>
      <c r="F29" s="1170"/>
      <c r="G29" s="1135">
        <f>Q39</f>
        <v>0</v>
      </c>
      <c r="H29" s="1136"/>
      <c r="I29" s="1135"/>
      <c r="J29" s="1136"/>
      <c r="K29" s="1180" t="s">
        <v>184</v>
      </c>
      <c r="L29" s="1167"/>
      <c r="M29" s="164">
        <f>L15</f>
        <v>2352</v>
      </c>
      <c r="N29" s="132"/>
      <c r="O29" s="1188"/>
      <c r="P29" s="403" t="s">
        <v>550</v>
      </c>
      <c r="Q29" s="404">
        <v>0.05</v>
      </c>
      <c r="R29" s="377"/>
    </row>
    <row r="30" spans="1:26" ht="18.95" customHeight="1">
      <c r="A30" s="1121"/>
      <c r="B30" s="1099"/>
      <c r="C30" s="1119"/>
      <c r="D30" s="1168"/>
      <c r="E30" s="1169"/>
      <c r="F30" s="1170"/>
      <c r="G30" s="1135">
        <v>0</v>
      </c>
      <c r="H30" s="1136"/>
      <c r="I30" s="1135"/>
      <c r="J30" s="1136"/>
      <c r="K30" s="1166"/>
      <c r="L30" s="1167"/>
      <c r="M30" s="164"/>
      <c r="N30" s="132"/>
      <c r="O30" s="1188"/>
      <c r="P30" s="403" t="s">
        <v>551</v>
      </c>
      <c r="Q30" s="404">
        <v>0.1</v>
      </c>
      <c r="R30" s="377"/>
    </row>
    <row r="31" spans="1:26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0.05</v>
      </c>
      <c r="H31" s="1138"/>
      <c r="I31" s="1137"/>
      <c r="J31" s="1138"/>
      <c r="K31" s="1131"/>
      <c r="L31" s="1132"/>
      <c r="M31" s="249"/>
      <c r="N31" s="132"/>
      <c r="O31" s="1188" t="s">
        <v>483</v>
      </c>
      <c r="P31" s="403" t="s">
        <v>552</v>
      </c>
      <c r="Q31" s="404">
        <v>0</v>
      </c>
      <c r="R31" s="377"/>
    </row>
    <row r="32" spans="1:26" ht="18.95" customHeight="1">
      <c r="O32" s="1188"/>
      <c r="P32" s="403" t="s">
        <v>553</v>
      </c>
      <c r="Q32" s="404">
        <v>0.05</v>
      </c>
    </row>
    <row r="33" spans="7:17" ht="18.95" customHeight="1">
      <c r="G33" s="132">
        <f>F3/4</f>
        <v>0.10750000000000001</v>
      </c>
      <c r="O33" s="1188"/>
      <c r="P33" s="403" t="s">
        <v>554</v>
      </c>
      <c r="Q33" s="404">
        <v>0.1</v>
      </c>
    </row>
    <row r="34" spans="7:17" ht="18.95" customHeight="1">
      <c r="K34" s="441"/>
      <c r="O34" s="1188" t="s">
        <v>540</v>
      </c>
      <c r="P34" s="403" t="s">
        <v>541</v>
      </c>
      <c r="Q34" s="404">
        <v>0</v>
      </c>
    </row>
    <row r="35" spans="7:17" ht="18.95" customHeight="1">
      <c r="O35" s="1188"/>
      <c r="P35" s="403" t="s">
        <v>542</v>
      </c>
      <c r="Q35" s="404">
        <v>0.05</v>
      </c>
    </row>
    <row r="36" spans="7:17" ht="18.95" customHeight="1">
      <c r="J36" s="149"/>
      <c r="K36" s="149"/>
      <c r="L36" s="149"/>
      <c r="O36" s="1188"/>
      <c r="P36" s="403" t="s">
        <v>543</v>
      </c>
      <c r="Q36" s="404">
        <v>0.1</v>
      </c>
    </row>
    <row r="37" spans="7:17" ht="18.95" customHeight="1">
      <c r="J37" s="1156"/>
      <c r="K37" s="395"/>
      <c r="L37" s="396"/>
      <c r="O37" s="1161" t="s">
        <v>652</v>
      </c>
      <c r="P37" s="403" t="s">
        <v>633</v>
      </c>
      <c r="Q37" s="519">
        <v>0.5</v>
      </c>
    </row>
    <row r="38" spans="7:17" ht="18.95" customHeight="1">
      <c r="J38" s="1156"/>
      <c r="K38" s="397"/>
      <c r="L38" s="398"/>
      <c r="O38" s="1162"/>
      <c r="P38" s="403" t="s">
        <v>634</v>
      </c>
      <c r="Q38" s="519">
        <v>0.2</v>
      </c>
    </row>
    <row r="39" spans="7:17" ht="18.95" customHeight="1">
      <c r="J39" s="1156"/>
      <c r="K39" s="395"/>
      <c r="L39" s="396"/>
      <c r="O39" s="1162"/>
      <c r="P39" s="403" t="s">
        <v>635</v>
      </c>
      <c r="Q39" s="519">
        <v>0</v>
      </c>
    </row>
    <row r="40" spans="7:17" ht="18.75" customHeight="1">
      <c r="J40" s="1156"/>
      <c r="K40" s="395"/>
      <c r="L40" s="396"/>
      <c r="O40" s="1162"/>
      <c r="P40" s="518" t="s">
        <v>636</v>
      </c>
      <c r="Q40" s="520">
        <v>-0.2</v>
      </c>
    </row>
    <row r="41" spans="7:17" ht="18.75" customHeight="1">
      <c r="J41" s="1156"/>
      <c r="K41" s="395"/>
      <c r="L41" s="396"/>
      <c r="O41" s="1163"/>
      <c r="P41" s="518" t="s">
        <v>637</v>
      </c>
      <c r="Q41" s="520">
        <v>-0.5</v>
      </c>
    </row>
    <row r="42" spans="7:17">
      <c r="J42" s="1156"/>
      <c r="K42" s="395"/>
      <c r="L42" s="396"/>
    </row>
    <row r="43" spans="7:17">
      <c r="J43" s="1155"/>
      <c r="K43" s="395"/>
      <c r="L43" s="396"/>
    </row>
    <row r="44" spans="7:17">
      <c r="J44" s="1155"/>
      <c r="K44" s="395"/>
      <c r="L44" s="396"/>
    </row>
    <row r="45" spans="7:17">
      <c r="J45" s="1156"/>
      <c r="K45" s="395"/>
      <c r="L45" s="396"/>
    </row>
    <row r="46" spans="7:17">
      <c r="J46" s="1156"/>
      <c r="K46" s="395"/>
      <c r="L46" s="396"/>
    </row>
    <row r="47" spans="7:17">
      <c r="J47" s="1156"/>
      <c r="K47" s="395"/>
      <c r="L47" s="396"/>
    </row>
    <row r="48" spans="7:17">
      <c r="J48" s="399"/>
      <c r="K48" s="400"/>
      <c r="L48" s="401"/>
    </row>
  </sheetData>
  <mergeCells count="76">
    <mergeCell ref="A1:M1"/>
    <mergeCell ref="A3:C3"/>
    <mergeCell ref="I3:J3"/>
    <mergeCell ref="K3:L3"/>
    <mergeCell ref="M3:M5"/>
    <mergeCell ref="A4:C4"/>
    <mergeCell ref="D4:E4"/>
    <mergeCell ref="F4:G4"/>
    <mergeCell ref="H4:H5"/>
    <mergeCell ref="I4:J4"/>
    <mergeCell ref="B18:C18"/>
    <mergeCell ref="L4:L5"/>
    <mergeCell ref="B5:C5"/>
    <mergeCell ref="A6:A22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9:C19"/>
    <mergeCell ref="B20:C20"/>
    <mergeCell ref="B21:C21"/>
    <mergeCell ref="B22:C22"/>
    <mergeCell ref="A24:A31"/>
    <mergeCell ref="B24:C25"/>
    <mergeCell ref="B26:C26"/>
    <mergeCell ref="B27:C27"/>
    <mergeCell ref="O25:O27"/>
    <mergeCell ref="D26:F26"/>
    <mergeCell ref="G26:H26"/>
    <mergeCell ref="I26:J26"/>
    <mergeCell ref="K26:L26"/>
    <mergeCell ref="D24:F25"/>
    <mergeCell ref="G24:J24"/>
    <mergeCell ref="K24:M25"/>
    <mergeCell ref="G25:H25"/>
    <mergeCell ref="I25:J25"/>
    <mergeCell ref="D27:F27"/>
    <mergeCell ref="G27:H27"/>
    <mergeCell ref="I27:J27"/>
    <mergeCell ref="K27:L27"/>
    <mergeCell ref="B28:C28"/>
    <mergeCell ref="D28:F28"/>
    <mergeCell ref="G28:H28"/>
    <mergeCell ref="I28:J28"/>
    <mergeCell ref="K28:L28"/>
    <mergeCell ref="O28:O30"/>
    <mergeCell ref="B29:C29"/>
    <mergeCell ref="D29:F29"/>
    <mergeCell ref="G29:H29"/>
    <mergeCell ref="I29:J29"/>
    <mergeCell ref="K29:L29"/>
    <mergeCell ref="B30:C30"/>
    <mergeCell ref="D30:F30"/>
    <mergeCell ref="G30:H30"/>
    <mergeCell ref="I30:J30"/>
    <mergeCell ref="K30:L30"/>
    <mergeCell ref="B31:C31"/>
    <mergeCell ref="D31:F31"/>
    <mergeCell ref="G31:H31"/>
    <mergeCell ref="I31:J31"/>
    <mergeCell ref="K31:L31"/>
    <mergeCell ref="J45:J47"/>
    <mergeCell ref="O31:O33"/>
    <mergeCell ref="O34:O36"/>
    <mergeCell ref="J37:J39"/>
    <mergeCell ref="O37:O41"/>
    <mergeCell ref="J40:J42"/>
    <mergeCell ref="J43:J44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9F99C-294D-491F-9E69-6F0D9B7523F0}">
  <sheetPr>
    <tabColor rgb="FFFFFF00"/>
  </sheetPr>
  <dimension ref="A1:R48"/>
  <sheetViews>
    <sheetView view="pageBreakPreview" zoomScaleNormal="100" zoomScaleSheetLayoutView="100" workbookViewId="0">
      <selection activeCell="L39" sqref="L39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 t="str">
        <f>표준지좌표!A33</f>
        <v>1-0-4</v>
      </c>
      <c r="E3" s="335" t="s">
        <v>474</v>
      </c>
      <c r="F3" s="379">
        <f>표준지좌표!B36</f>
        <v>5.6799999999999979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표준지좌표!H36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0.05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f>Q28</f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P31</f>
        <v>1∼5월</v>
      </c>
      <c r="E28" s="1169"/>
      <c r="F28" s="1170"/>
      <c r="G28" s="1135">
        <f>Q31</f>
        <v>0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0.05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0.70999999999999974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M8:M21"/>
    <mergeCell ref="B9:C9"/>
    <mergeCell ref="B10:C10"/>
    <mergeCell ref="B11:C11"/>
    <mergeCell ref="B12:C12"/>
    <mergeCell ref="B18:C18"/>
    <mergeCell ref="B5:C5"/>
    <mergeCell ref="A6:A22"/>
    <mergeCell ref="B6:C6"/>
    <mergeCell ref="B7:C7"/>
    <mergeCell ref="B8:C8"/>
    <mergeCell ref="B13:C13"/>
    <mergeCell ref="B14:C14"/>
    <mergeCell ref="B15:C15"/>
    <mergeCell ref="B16:C16"/>
    <mergeCell ref="B17:C17"/>
    <mergeCell ref="B19:C19"/>
    <mergeCell ref="B20:C20"/>
    <mergeCell ref="B21:C21"/>
    <mergeCell ref="B22:C22"/>
    <mergeCell ref="A24:A31"/>
    <mergeCell ref="B24:C25"/>
    <mergeCell ref="B26:C26"/>
    <mergeCell ref="B27:C27"/>
    <mergeCell ref="O25:O27"/>
    <mergeCell ref="D26:F26"/>
    <mergeCell ref="G26:H26"/>
    <mergeCell ref="I26:J26"/>
    <mergeCell ref="K26:L26"/>
    <mergeCell ref="D24:F25"/>
    <mergeCell ref="G24:J24"/>
    <mergeCell ref="K24:M25"/>
    <mergeCell ref="G25:H25"/>
    <mergeCell ref="I25:J25"/>
    <mergeCell ref="D27:F27"/>
    <mergeCell ref="G27:H27"/>
    <mergeCell ref="I27:J27"/>
    <mergeCell ref="K27:L27"/>
    <mergeCell ref="B28:C28"/>
    <mergeCell ref="D28:F28"/>
    <mergeCell ref="G28:H28"/>
    <mergeCell ref="I28:J28"/>
    <mergeCell ref="K28:L28"/>
    <mergeCell ref="O28:O30"/>
    <mergeCell ref="B29:C29"/>
    <mergeCell ref="D29:F29"/>
    <mergeCell ref="G29:H29"/>
    <mergeCell ref="I29:J29"/>
    <mergeCell ref="K29:L29"/>
    <mergeCell ref="B30:C30"/>
    <mergeCell ref="D30:F30"/>
    <mergeCell ref="G30:H30"/>
    <mergeCell ref="I30:J30"/>
    <mergeCell ref="K30:L30"/>
    <mergeCell ref="B31:C31"/>
    <mergeCell ref="D31:F31"/>
    <mergeCell ref="G31:H31"/>
    <mergeCell ref="I31:J31"/>
    <mergeCell ref="K31:L31"/>
    <mergeCell ref="J45:J47"/>
    <mergeCell ref="O31:O33"/>
    <mergeCell ref="O34:O36"/>
    <mergeCell ref="J37:J39"/>
    <mergeCell ref="O37:O39"/>
    <mergeCell ref="J40:J42"/>
    <mergeCell ref="J43:J44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49A57-9501-4A1F-97AD-92966B1E7DC2}">
  <sheetPr>
    <tabColor rgb="FFFFFF00"/>
  </sheetPr>
  <dimension ref="A1:R48"/>
  <sheetViews>
    <sheetView view="pageBreakPreview" zoomScaleNormal="100" zoomScaleSheetLayoutView="100" workbookViewId="0">
      <selection activeCell="L39" sqref="L39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 t="str">
        <f>표준지좌표!A37</f>
        <v>1-0-5</v>
      </c>
      <c r="E3" s="335" t="s">
        <v>474</v>
      </c>
      <c r="F3" s="379">
        <f>표준지좌표!B42</f>
        <v>8.8000000000000007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표준지좌표!H42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0.05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f>Q28</f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P31</f>
        <v>1∼5월</v>
      </c>
      <c r="E28" s="1169"/>
      <c r="F28" s="1170"/>
      <c r="G28" s="1135">
        <f>Q31</f>
        <v>0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0.05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1.1000000000000001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O31:O33"/>
    <mergeCell ref="O34:O36"/>
    <mergeCell ref="J37:J39"/>
    <mergeCell ref="O37:O39"/>
    <mergeCell ref="J40:J42"/>
    <mergeCell ref="D31:F31"/>
    <mergeCell ref="G31:H31"/>
    <mergeCell ref="I31:J31"/>
    <mergeCell ref="K31:L31"/>
    <mergeCell ref="J45:J47"/>
    <mergeCell ref="J43:J44"/>
    <mergeCell ref="D28:F28"/>
    <mergeCell ref="G28:H28"/>
    <mergeCell ref="I28:J28"/>
    <mergeCell ref="K28:L28"/>
    <mergeCell ref="O28:O30"/>
    <mergeCell ref="D29:F29"/>
    <mergeCell ref="G29:H29"/>
    <mergeCell ref="I29:J29"/>
    <mergeCell ref="K29:L29"/>
    <mergeCell ref="D30:F30"/>
    <mergeCell ref="G30:H30"/>
    <mergeCell ref="I30:J30"/>
    <mergeCell ref="K30:L30"/>
    <mergeCell ref="O25:O27"/>
    <mergeCell ref="D26:F26"/>
    <mergeCell ref="G26:H26"/>
    <mergeCell ref="I26:J26"/>
    <mergeCell ref="K26:L26"/>
    <mergeCell ref="D27:F27"/>
    <mergeCell ref="G27:H27"/>
    <mergeCell ref="I27:J27"/>
    <mergeCell ref="K27:L27"/>
    <mergeCell ref="D24:F25"/>
    <mergeCell ref="G24:J24"/>
    <mergeCell ref="K24:M25"/>
    <mergeCell ref="G25:H25"/>
    <mergeCell ref="I25:J25"/>
    <mergeCell ref="B20:C20"/>
    <mergeCell ref="B21:C21"/>
    <mergeCell ref="B22:C22"/>
    <mergeCell ref="A24:A31"/>
    <mergeCell ref="B24:C25"/>
    <mergeCell ref="B26:C26"/>
    <mergeCell ref="B27:C27"/>
    <mergeCell ref="B28:C28"/>
    <mergeCell ref="B29:C29"/>
    <mergeCell ref="B30:C30"/>
    <mergeCell ref="B31:C31"/>
    <mergeCell ref="A6:A22"/>
    <mergeCell ref="B6:C6"/>
    <mergeCell ref="B7:C7"/>
    <mergeCell ref="B8:C8"/>
    <mergeCell ref="M8:M2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B5:C5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CF4D8-F038-4C8E-8A2B-054B0C770F93}">
  <sheetPr>
    <tabColor rgb="FFFFFF00"/>
  </sheetPr>
  <dimension ref="A1:R48"/>
  <sheetViews>
    <sheetView view="pageBreakPreview" zoomScaleNormal="100" zoomScaleSheetLayoutView="100" workbookViewId="0">
      <selection activeCell="L39" sqref="L39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 t="str">
        <f>표준지좌표!A43</f>
        <v>1-0-6</v>
      </c>
      <c r="E3" s="335" t="s">
        <v>474</v>
      </c>
      <c r="F3" s="379">
        <f>표준지좌표!B45</f>
        <v>3.5300000000000002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표준지좌표!H45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0.05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f>Q28</f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P31</f>
        <v>1∼5월</v>
      </c>
      <c r="E28" s="1169"/>
      <c r="F28" s="1170"/>
      <c r="G28" s="1135">
        <f>Q31</f>
        <v>0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0.05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0.44125000000000003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O31:O33"/>
    <mergeCell ref="O34:O36"/>
    <mergeCell ref="J37:J39"/>
    <mergeCell ref="O37:O39"/>
    <mergeCell ref="J40:J42"/>
    <mergeCell ref="D31:F31"/>
    <mergeCell ref="G31:H31"/>
    <mergeCell ref="I31:J31"/>
    <mergeCell ref="K31:L31"/>
    <mergeCell ref="J45:J47"/>
    <mergeCell ref="J43:J44"/>
    <mergeCell ref="D28:F28"/>
    <mergeCell ref="G28:H28"/>
    <mergeCell ref="I28:J28"/>
    <mergeCell ref="K28:L28"/>
    <mergeCell ref="O28:O30"/>
    <mergeCell ref="D29:F29"/>
    <mergeCell ref="G29:H29"/>
    <mergeCell ref="I29:J29"/>
    <mergeCell ref="K29:L29"/>
    <mergeCell ref="D30:F30"/>
    <mergeCell ref="G30:H30"/>
    <mergeCell ref="I30:J30"/>
    <mergeCell ref="K30:L30"/>
    <mergeCell ref="O25:O27"/>
    <mergeCell ref="D26:F26"/>
    <mergeCell ref="G26:H26"/>
    <mergeCell ref="I26:J26"/>
    <mergeCell ref="K26:L26"/>
    <mergeCell ref="D27:F27"/>
    <mergeCell ref="G27:H27"/>
    <mergeCell ref="I27:J27"/>
    <mergeCell ref="K27:L27"/>
    <mergeCell ref="D24:F25"/>
    <mergeCell ref="G24:J24"/>
    <mergeCell ref="K24:M25"/>
    <mergeCell ref="G25:H25"/>
    <mergeCell ref="I25:J25"/>
    <mergeCell ref="B20:C20"/>
    <mergeCell ref="B21:C21"/>
    <mergeCell ref="B22:C22"/>
    <mergeCell ref="A24:A31"/>
    <mergeCell ref="B24:C25"/>
    <mergeCell ref="B26:C26"/>
    <mergeCell ref="B27:C27"/>
    <mergeCell ref="B28:C28"/>
    <mergeCell ref="B29:C29"/>
    <mergeCell ref="B30:C30"/>
    <mergeCell ref="B31:C31"/>
    <mergeCell ref="A6:A22"/>
    <mergeCell ref="B6:C6"/>
    <mergeCell ref="B7:C7"/>
    <mergeCell ref="B8:C8"/>
    <mergeCell ref="M8:M2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B5:C5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A51C9-E9A1-4923-A263-E10A99DC6275}">
  <sheetPr>
    <tabColor rgb="FFFFFF00"/>
  </sheetPr>
  <dimension ref="A1:R48"/>
  <sheetViews>
    <sheetView view="pageBreakPreview" zoomScaleNormal="100" zoomScaleSheetLayoutView="100" workbookViewId="0">
      <selection activeCell="L39" sqref="L39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 t="str">
        <f>표준지좌표!A46</f>
        <v>2-0-4</v>
      </c>
      <c r="E3" s="335" t="s">
        <v>474</v>
      </c>
      <c r="F3" s="379">
        <f>표준지좌표!B47</f>
        <v>0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표준지좌표!H47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0.05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f>Q28</f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P31</f>
        <v>1∼5월</v>
      </c>
      <c r="E28" s="1169"/>
      <c r="F28" s="1170"/>
      <c r="G28" s="1135">
        <f>Q31</f>
        <v>0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0.05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0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O31:O33"/>
    <mergeCell ref="O34:O36"/>
    <mergeCell ref="J37:J39"/>
    <mergeCell ref="O37:O39"/>
    <mergeCell ref="J40:J42"/>
    <mergeCell ref="D31:F31"/>
    <mergeCell ref="G31:H31"/>
    <mergeCell ref="I31:J31"/>
    <mergeCell ref="K31:L31"/>
    <mergeCell ref="J45:J47"/>
    <mergeCell ref="J43:J44"/>
    <mergeCell ref="D28:F28"/>
    <mergeCell ref="G28:H28"/>
    <mergeCell ref="I28:J28"/>
    <mergeCell ref="K28:L28"/>
    <mergeCell ref="O28:O30"/>
    <mergeCell ref="D29:F29"/>
    <mergeCell ref="G29:H29"/>
    <mergeCell ref="I29:J29"/>
    <mergeCell ref="K29:L29"/>
    <mergeCell ref="D30:F30"/>
    <mergeCell ref="G30:H30"/>
    <mergeCell ref="I30:J30"/>
    <mergeCell ref="K30:L30"/>
    <mergeCell ref="O25:O27"/>
    <mergeCell ref="D26:F26"/>
    <mergeCell ref="G26:H26"/>
    <mergeCell ref="I26:J26"/>
    <mergeCell ref="K26:L26"/>
    <mergeCell ref="D27:F27"/>
    <mergeCell ref="G27:H27"/>
    <mergeCell ref="I27:J27"/>
    <mergeCell ref="K27:L27"/>
    <mergeCell ref="D24:F25"/>
    <mergeCell ref="G24:J24"/>
    <mergeCell ref="K24:M25"/>
    <mergeCell ref="G25:H25"/>
    <mergeCell ref="I25:J25"/>
    <mergeCell ref="B20:C20"/>
    <mergeCell ref="B21:C21"/>
    <mergeCell ref="B22:C22"/>
    <mergeCell ref="A24:A31"/>
    <mergeCell ref="B24:C25"/>
    <mergeCell ref="B26:C26"/>
    <mergeCell ref="B27:C27"/>
    <mergeCell ref="B28:C28"/>
    <mergeCell ref="B29:C29"/>
    <mergeCell ref="B30:C30"/>
    <mergeCell ref="B31:C31"/>
    <mergeCell ref="A6:A22"/>
    <mergeCell ref="B6:C6"/>
    <mergeCell ref="B7:C7"/>
    <mergeCell ref="B8:C8"/>
    <mergeCell ref="M8:M2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B5:C5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6985C-7AAF-4A37-8CC7-B2842AEDD8D6}">
  <sheetPr>
    <tabColor rgb="FFFFC000"/>
  </sheetPr>
  <dimension ref="A1:R48"/>
  <sheetViews>
    <sheetView view="pageBreakPreview" zoomScaleNormal="100" zoomScaleSheetLayoutView="100" workbookViewId="0">
      <selection activeCell="L39" sqref="L39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 t="str">
        <f>표준지좌표!A48</f>
        <v>2-0-5</v>
      </c>
      <c r="E3" s="335" t="s">
        <v>474</v>
      </c>
      <c r="F3" s="379">
        <f>표준지좌표!B49</f>
        <v>0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표준지좌표!H49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0.05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f>Q28</f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P31</f>
        <v>1∼5월</v>
      </c>
      <c r="E28" s="1169"/>
      <c r="F28" s="1170"/>
      <c r="G28" s="1135">
        <f>Q31</f>
        <v>0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0.05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0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O31:O33"/>
    <mergeCell ref="O34:O36"/>
    <mergeCell ref="J37:J39"/>
    <mergeCell ref="O37:O39"/>
    <mergeCell ref="J40:J42"/>
    <mergeCell ref="D31:F31"/>
    <mergeCell ref="G31:H31"/>
    <mergeCell ref="I31:J31"/>
    <mergeCell ref="K31:L31"/>
    <mergeCell ref="J45:J47"/>
    <mergeCell ref="J43:J44"/>
    <mergeCell ref="D28:F28"/>
    <mergeCell ref="G28:H28"/>
    <mergeCell ref="I28:J28"/>
    <mergeCell ref="K28:L28"/>
    <mergeCell ref="O28:O30"/>
    <mergeCell ref="D29:F29"/>
    <mergeCell ref="G29:H29"/>
    <mergeCell ref="I29:J29"/>
    <mergeCell ref="K29:L29"/>
    <mergeCell ref="D30:F30"/>
    <mergeCell ref="G30:H30"/>
    <mergeCell ref="I30:J30"/>
    <mergeCell ref="K30:L30"/>
    <mergeCell ref="O25:O27"/>
    <mergeCell ref="D26:F26"/>
    <mergeCell ref="G26:H26"/>
    <mergeCell ref="I26:J26"/>
    <mergeCell ref="K26:L26"/>
    <mergeCell ref="D27:F27"/>
    <mergeCell ref="G27:H27"/>
    <mergeCell ref="I27:J27"/>
    <mergeCell ref="K27:L27"/>
    <mergeCell ref="D24:F25"/>
    <mergeCell ref="G24:J24"/>
    <mergeCell ref="K24:M25"/>
    <mergeCell ref="G25:H25"/>
    <mergeCell ref="I25:J25"/>
    <mergeCell ref="B20:C20"/>
    <mergeCell ref="B21:C21"/>
    <mergeCell ref="B22:C22"/>
    <mergeCell ref="A24:A31"/>
    <mergeCell ref="B24:C25"/>
    <mergeCell ref="B26:C26"/>
    <mergeCell ref="B27:C27"/>
    <mergeCell ref="B28:C28"/>
    <mergeCell ref="B29:C29"/>
    <mergeCell ref="B30:C30"/>
    <mergeCell ref="B31:C31"/>
    <mergeCell ref="A6:A22"/>
    <mergeCell ref="B6:C6"/>
    <mergeCell ref="B7:C7"/>
    <mergeCell ref="B8:C8"/>
    <mergeCell ref="M8:M2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B5:C5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D7F11-3057-46C8-B490-C20653DA204D}">
  <sheetPr>
    <tabColor rgb="FFFFFF00"/>
  </sheetPr>
  <dimension ref="A1:R48"/>
  <sheetViews>
    <sheetView view="pageBreakPreview" zoomScaleNormal="100" zoomScaleSheetLayoutView="100" workbookViewId="0">
      <selection activeCell="O18" sqref="O18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>
        <f>표준지좌표!A50</f>
        <v>0</v>
      </c>
      <c r="E3" s="335" t="s">
        <v>474</v>
      </c>
      <c r="F3" s="379">
        <f>표준지좌표!B51</f>
        <v>0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표준지좌표!H51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0.1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P32</f>
        <v>10월∼12월</v>
      </c>
      <c r="E28" s="1169"/>
      <c r="F28" s="1170"/>
      <c r="G28" s="1135">
        <v>0.05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0.1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0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O31:O33"/>
    <mergeCell ref="O34:O36"/>
    <mergeCell ref="J37:J39"/>
    <mergeCell ref="O37:O39"/>
    <mergeCell ref="J40:J42"/>
    <mergeCell ref="D31:F31"/>
    <mergeCell ref="G31:H31"/>
    <mergeCell ref="I31:J31"/>
    <mergeCell ref="K31:L31"/>
    <mergeCell ref="J45:J47"/>
    <mergeCell ref="J43:J44"/>
    <mergeCell ref="D28:F28"/>
    <mergeCell ref="G28:H28"/>
    <mergeCell ref="I28:J28"/>
    <mergeCell ref="K28:L28"/>
    <mergeCell ref="O28:O30"/>
    <mergeCell ref="D29:F29"/>
    <mergeCell ref="G29:H29"/>
    <mergeCell ref="I29:J29"/>
    <mergeCell ref="K29:L29"/>
    <mergeCell ref="D30:F30"/>
    <mergeCell ref="G30:H30"/>
    <mergeCell ref="I30:J30"/>
    <mergeCell ref="K30:L30"/>
    <mergeCell ref="O25:O27"/>
    <mergeCell ref="D26:F26"/>
    <mergeCell ref="G26:H26"/>
    <mergeCell ref="I26:J26"/>
    <mergeCell ref="K26:L26"/>
    <mergeCell ref="D27:F27"/>
    <mergeCell ref="G27:H27"/>
    <mergeCell ref="I27:J27"/>
    <mergeCell ref="K27:L27"/>
    <mergeCell ref="D24:F25"/>
    <mergeCell ref="G24:J24"/>
    <mergeCell ref="K24:M25"/>
    <mergeCell ref="G25:H25"/>
    <mergeCell ref="I25:J25"/>
    <mergeCell ref="B20:C20"/>
    <mergeCell ref="B21:C21"/>
    <mergeCell ref="B22:C22"/>
    <mergeCell ref="A24:A31"/>
    <mergeCell ref="B24:C25"/>
    <mergeCell ref="B26:C26"/>
    <mergeCell ref="B27:C27"/>
    <mergeCell ref="B28:C28"/>
    <mergeCell ref="B29:C29"/>
    <mergeCell ref="B30:C30"/>
    <mergeCell ref="B31:C31"/>
    <mergeCell ref="A6:A22"/>
    <mergeCell ref="B6:C6"/>
    <mergeCell ref="B7:C7"/>
    <mergeCell ref="B8:C8"/>
    <mergeCell ref="M8:M2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B5:C5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557AF-AB25-4F01-9F27-F1EAB6C4D04D}">
  <sheetPr>
    <tabColor rgb="FFFFFF00"/>
  </sheetPr>
  <dimension ref="A1:R48"/>
  <sheetViews>
    <sheetView view="pageBreakPreview" zoomScaleNormal="100" zoomScaleSheetLayoutView="100" workbookViewId="0">
      <selection activeCell="O18" sqref="O18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>
        <f>표준지좌표!A52</f>
        <v>0</v>
      </c>
      <c r="E3" s="335" t="s">
        <v>474</v>
      </c>
      <c r="F3" s="379">
        <f>표준지좌표!B53</f>
        <v>0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표준지좌표!H53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0.1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P32</f>
        <v>10월∼12월</v>
      </c>
      <c r="E28" s="1169"/>
      <c r="F28" s="1170"/>
      <c r="G28" s="1135">
        <v>0.05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0.1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0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O31:O33"/>
    <mergeCell ref="O34:O36"/>
    <mergeCell ref="J37:J39"/>
    <mergeCell ref="O37:O39"/>
    <mergeCell ref="J40:J42"/>
    <mergeCell ref="D31:F31"/>
    <mergeCell ref="G31:H31"/>
    <mergeCell ref="I31:J31"/>
    <mergeCell ref="K31:L31"/>
    <mergeCell ref="J45:J47"/>
    <mergeCell ref="J43:J44"/>
    <mergeCell ref="D28:F28"/>
    <mergeCell ref="G28:H28"/>
    <mergeCell ref="I28:J28"/>
    <mergeCell ref="K28:L28"/>
    <mergeCell ref="O28:O30"/>
    <mergeCell ref="D29:F29"/>
    <mergeCell ref="G29:H29"/>
    <mergeCell ref="I29:J29"/>
    <mergeCell ref="K29:L29"/>
    <mergeCell ref="D30:F30"/>
    <mergeCell ref="G30:H30"/>
    <mergeCell ref="I30:J30"/>
    <mergeCell ref="K30:L30"/>
    <mergeCell ref="O25:O27"/>
    <mergeCell ref="D26:F26"/>
    <mergeCell ref="G26:H26"/>
    <mergeCell ref="I26:J26"/>
    <mergeCell ref="K26:L26"/>
    <mergeCell ref="D27:F27"/>
    <mergeCell ref="G27:H27"/>
    <mergeCell ref="I27:J27"/>
    <mergeCell ref="K27:L27"/>
    <mergeCell ref="D24:F25"/>
    <mergeCell ref="G24:J24"/>
    <mergeCell ref="K24:M25"/>
    <mergeCell ref="G25:H25"/>
    <mergeCell ref="I25:J25"/>
    <mergeCell ref="B20:C20"/>
    <mergeCell ref="B21:C21"/>
    <mergeCell ref="B22:C22"/>
    <mergeCell ref="A24:A31"/>
    <mergeCell ref="B24:C25"/>
    <mergeCell ref="B26:C26"/>
    <mergeCell ref="B27:C27"/>
    <mergeCell ref="B28:C28"/>
    <mergeCell ref="B29:C29"/>
    <mergeCell ref="B30:C30"/>
    <mergeCell ref="B31:C31"/>
    <mergeCell ref="A6:A22"/>
    <mergeCell ref="B6:C6"/>
    <mergeCell ref="B7:C7"/>
    <mergeCell ref="B8:C8"/>
    <mergeCell ref="M8:M2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B5:C5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C9CA1-87D8-4F24-8958-77825800D3DB}">
  <sheetPr>
    <tabColor rgb="FFFFFF00"/>
  </sheetPr>
  <dimension ref="A1:R48"/>
  <sheetViews>
    <sheetView view="pageBreakPreview" zoomScaleNormal="100" zoomScaleSheetLayoutView="100" workbookViewId="0">
      <selection activeCell="O18" sqref="O18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>
        <f>표준지좌표!A54</f>
        <v>0</v>
      </c>
      <c r="E3" s="335" t="s">
        <v>474</v>
      </c>
      <c r="F3" s="379">
        <f>표준지좌표!B55</f>
        <v>0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표준지좌표!H55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0.1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P32</f>
        <v>10월∼12월</v>
      </c>
      <c r="E28" s="1169"/>
      <c r="F28" s="1170"/>
      <c r="G28" s="1135">
        <v>0.05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0.1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0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O31:O33"/>
    <mergeCell ref="O34:O36"/>
    <mergeCell ref="J37:J39"/>
    <mergeCell ref="O37:O39"/>
    <mergeCell ref="J40:J42"/>
    <mergeCell ref="D31:F31"/>
    <mergeCell ref="G31:H31"/>
    <mergeCell ref="I31:J31"/>
    <mergeCell ref="K31:L31"/>
    <mergeCell ref="J45:J47"/>
    <mergeCell ref="J43:J44"/>
    <mergeCell ref="D28:F28"/>
    <mergeCell ref="G28:H28"/>
    <mergeCell ref="I28:J28"/>
    <mergeCell ref="K28:L28"/>
    <mergeCell ref="O28:O30"/>
    <mergeCell ref="D29:F29"/>
    <mergeCell ref="G29:H29"/>
    <mergeCell ref="I29:J29"/>
    <mergeCell ref="K29:L29"/>
    <mergeCell ref="D30:F30"/>
    <mergeCell ref="G30:H30"/>
    <mergeCell ref="I30:J30"/>
    <mergeCell ref="K30:L30"/>
    <mergeCell ref="O25:O27"/>
    <mergeCell ref="D26:F26"/>
    <mergeCell ref="G26:H26"/>
    <mergeCell ref="I26:J26"/>
    <mergeCell ref="K26:L26"/>
    <mergeCell ref="D27:F27"/>
    <mergeCell ref="G27:H27"/>
    <mergeCell ref="I27:J27"/>
    <mergeCell ref="K27:L27"/>
    <mergeCell ref="D24:F25"/>
    <mergeCell ref="G24:J24"/>
    <mergeCell ref="K24:M25"/>
    <mergeCell ref="G25:H25"/>
    <mergeCell ref="I25:J25"/>
    <mergeCell ref="B20:C20"/>
    <mergeCell ref="B21:C21"/>
    <mergeCell ref="B22:C22"/>
    <mergeCell ref="A24:A31"/>
    <mergeCell ref="B24:C25"/>
    <mergeCell ref="B26:C26"/>
    <mergeCell ref="B27:C27"/>
    <mergeCell ref="B28:C28"/>
    <mergeCell ref="B29:C29"/>
    <mergeCell ref="B30:C30"/>
    <mergeCell ref="B31:C31"/>
    <mergeCell ref="A6:A22"/>
    <mergeCell ref="B6:C6"/>
    <mergeCell ref="B7:C7"/>
    <mergeCell ref="B8:C8"/>
    <mergeCell ref="M8:M2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B5:C5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44B10-5F72-4DF9-A78C-18D8EAF0E7EB}">
  <sheetPr>
    <tabColor rgb="FFFFFF00"/>
  </sheetPr>
  <dimension ref="A1:R48"/>
  <sheetViews>
    <sheetView view="pageBreakPreview" zoomScaleNormal="100" zoomScaleSheetLayoutView="100" workbookViewId="0">
      <selection activeCell="O18" sqref="O18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>
        <f>표준지좌표!A56</f>
        <v>0</v>
      </c>
      <c r="E3" s="335" t="s">
        <v>474</v>
      </c>
      <c r="F3" s="379">
        <f>표준지좌표!B57</f>
        <v>0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표준지좌표!H57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0.1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P32</f>
        <v>10월∼12월</v>
      </c>
      <c r="E28" s="1169"/>
      <c r="F28" s="1170"/>
      <c r="G28" s="1135">
        <v>0.05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0.1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0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O31:O33"/>
    <mergeCell ref="O34:O36"/>
    <mergeCell ref="J37:J39"/>
    <mergeCell ref="O37:O39"/>
    <mergeCell ref="J40:J42"/>
    <mergeCell ref="D31:F31"/>
    <mergeCell ref="G31:H31"/>
    <mergeCell ref="I31:J31"/>
    <mergeCell ref="K31:L31"/>
    <mergeCell ref="J45:J47"/>
    <mergeCell ref="J43:J44"/>
    <mergeCell ref="D28:F28"/>
    <mergeCell ref="G28:H28"/>
    <mergeCell ref="I28:J28"/>
    <mergeCell ref="K28:L28"/>
    <mergeCell ref="O28:O30"/>
    <mergeCell ref="D29:F29"/>
    <mergeCell ref="G29:H29"/>
    <mergeCell ref="I29:J29"/>
    <mergeCell ref="K29:L29"/>
    <mergeCell ref="D30:F30"/>
    <mergeCell ref="G30:H30"/>
    <mergeCell ref="I30:J30"/>
    <mergeCell ref="K30:L30"/>
    <mergeCell ref="O25:O27"/>
    <mergeCell ref="D26:F26"/>
    <mergeCell ref="G26:H26"/>
    <mergeCell ref="I26:J26"/>
    <mergeCell ref="K26:L26"/>
    <mergeCell ref="D27:F27"/>
    <mergeCell ref="G27:H27"/>
    <mergeCell ref="I27:J27"/>
    <mergeCell ref="K27:L27"/>
    <mergeCell ref="D24:F25"/>
    <mergeCell ref="G24:J24"/>
    <mergeCell ref="K24:M25"/>
    <mergeCell ref="G25:H25"/>
    <mergeCell ref="I25:J25"/>
    <mergeCell ref="B20:C20"/>
    <mergeCell ref="B21:C21"/>
    <mergeCell ref="B22:C22"/>
    <mergeCell ref="A24:A31"/>
    <mergeCell ref="B24:C25"/>
    <mergeCell ref="B26:C26"/>
    <mergeCell ref="B27:C27"/>
    <mergeCell ref="B28:C28"/>
    <mergeCell ref="B29:C29"/>
    <mergeCell ref="B30:C30"/>
    <mergeCell ref="B31:C31"/>
    <mergeCell ref="A6:A22"/>
    <mergeCell ref="B6:C6"/>
    <mergeCell ref="B7:C7"/>
    <mergeCell ref="B8:C8"/>
    <mergeCell ref="M8:M2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B5:C5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1275D-B1EC-46B4-8E18-8FB2602C2475}">
  <sheetPr>
    <tabColor rgb="FFFFFF00"/>
  </sheetPr>
  <dimension ref="A1:R48"/>
  <sheetViews>
    <sheetView view="pageBreakPreview" zoomScaleNormal="100" zoomScaleSheetLayoutView="100" workbookViewId="0">
      <selection activeCell="O18" sqref="O18"/>
    </sheetView>
  </sheetViews>
  <sheetFormatPr defaultRowHeight="12"/>
  <cols>
    <col min="1" max="1" width="5.6640625" style="132" customWidth="1"/>
    <col min="2" max="2" width="5.88671875" style="132" customWidth="1"/>
    <col min="3" max="3" width="9.21875" style="132" customWidth="1"/>
    <col min="4" max="4" width="8.44140625" style="132" customWidth="1"/>
    <col min="5" max="5" width="11.109375" style="132" customWidth="1"/>
    <col min="6" max="6" width="8.44140625" style="155" customWidth="1"/>
    <col min="7" max="8" width="8.44140625" style="132" customWidth="1"/>
    <col min="9" max="9" width="8.44140625" style="148" customWidth="1"/>
    <col min="10" max="10" width="8.44140625" style="132" customWidth="1"/>
    <col min="11" max="11" width="6.88671875" style="156" customWidth="1"/>
    <col min="12" max="12" width="8.88671875" style="148" customWidth="1"/>
    <col min="13" max="13" width="20.21875" style="148" customWidth="1"/>
    <col min="14" max="14" width="9.5546875" style="148" customWidth="1"/>
    <col min="15" max="15" width="12" style="148" customWidth="1"/>
    <col min="16" max="16" width="24.77734375" style="148" customWidth="1"/>
    <col min="17" max="17" width="7.109375" style="132" customWidth="1"/>
    <col min="18" max="18" width="5.88671875" style="132" customWidth="1"/>
    <col min="19" max="19" width="9.33203125" style="132" bestFit="1" customWidth="1"/>
    <col min="20" max="20" width="7.88671875" style="132" bestFit="1" customWidth="1"/>
    <col min="21" max="23" width="5" style="132" customWidth="1"/>
    <col min="24" max="26" width="8.88671875" style="132"/>
    <col min="27" max="27" width="11.6640625" style="132" bestFit="1" customWidth="1"/>
    <col min="28" max="16384" width="8.88671875" style="132"/>
  </cols>
  <sheetData>
    <row r="1" spans="1:16" ht="24" customHeight="1">
      <c r="A1" s="1103" t="s">
        <v>499</v>
      </c>
      <c r="B1" s="1103"/>
      <c r="C1" s="1103"/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32"/>
      <c r="O1" s="132"/>
      <c r="P1" s="132"/>
    </row>
    <row r="2" spans="1:16" ht="7.5" customHeight="1">
      <c r="A2" s="157"/>
      <c r="B2" s="157"/>
      <c r="C2" s="157"/>
      <c r="D2" s="157"/>
      <c r="E2" s="157"/>
      <c r="F2" s="158"/>
      <c r="G2" s="157"/>
      <c r="H2" s="157"/>
      <c r="I2" s="159"/>
      <c r="J2" s="157"/>
      <c r="K2" s="160"/>
      <c r="L2" s="159"/>
      <c r="M2" s="159"/>
      <c r="N2" s="132"/>
      <c r="O2" s="132"/>
      <c r="P2" s="132"/>
    </row>
    <row r="3" spans="1:16" ht="21.95" customHeight="1">
      <c r="A3" s="1097" t="s">
        <v>473</v>
      </c>
      <c r="B3" s="1104"/>
      <c r="C3" s="1098"/>
      <c r="D3" s="366">
        <f>표준지좌표!A58</f>
        <v>0</v>
      </c>
      <c r="E3" s="335" t="s">
        <v>474</v>
      </c>
      <c r="F3" s="379">
        <f>표준지좌표!B64</f>
        <v>0</v>
      </c>
      <c r="G3" s="336"/>
      <c r="H3" s="335" t="s">
        <v>532</v>
      </c>
      <c r="I3" s="394" t="s">
        <v>533</v>
      </c>
      <c r="J3" s="393"/>
      <c r="K3" s="1111"/>
      <c r="L3" s="1112"/>
      <c r="M3" s="1105" t="s">
        <v>166</v>
      </c>
      <c r="N3" s="132"/>
      <c r="O3" s="132"/>
      <c r="P3" s="132"/>
    </row>
    <row r="4" spans="1:16" ht="24" customHeight="1">
      <c r="A4" s="1108" t="s">
        <v>167</v>
      </c>
      <c r="B4" s="1109"/>
      <c r="C4" s="1110"/>
      <c r="D4" s="1108" t="s">
        <v>168</v>
      </c>
      <c r="E4" s="1109"/>
      <c r="F4" s="1113" t="s">
        <v>199</v>
      </c>
      <c r="G4" s="1114"/>
      <c r="H4" s="1115" t="s">
        <v>169</v>
      </c>
      <c r="I4" s="1117" t="s">
        <v>170</v>
      </c>
      <c r="J4" s="1118"/>
      <c r="K4" s="167" t="s">
        <v>171</v>
      </c>
      <c r="L4" s="1105" t="s">
        <v>172</v>
      </c>
      <c r="M4" s="1106"/>
      <c r="N4" s="132"/>
      <c r="O4" s="132"/>
      <c r="P4" s="132"/>
    </row>
    <row r="5" spans="1:16" ht="20.100000000000001" customHeight="1">
      <c r="A5" s="161"/>
      <c r="B5" s="1097" t="s">
        <v>173</v>
      </c>
      <c r="C5" s="1098"/>
      <c r="D5" s="133"/>
      <c r="E5" s="134" t="s">
        <v>174</v>
      </c>
      <c r="F5" s="135"/>
      <c r="G5" s="136" t="s">
        <v>174</v>
      </c>
      <c r="H5" s="1116"/>
      <c r="I5" s="137"/>
      <c r="J5" s="134" t="s">
        <v>175</v>
      </c>
      <c r="K5" s="168" t="s">
        <v>176</v>
      </c>
      <c r="L5" s="1107"/>
      <c r="M5" s="1107"/>
      <c r="N5" s="132"/>
      <c r="O5" s="132"/>
      <c r="P5" s="132"/>
    </row>
    <row r="6" spans="1:16" s="343" customFormat="1" ht="18.95" customHeight="1">
      <c r="A6" s="1142" t="s">
        <v>539</v>
      </c>
      <c r="B6" s="1101" t="s">
        <v>535</v>
      </c>
      <c r="C6" s="1102"/>
      <c r="D6" s="337"/>
      <c r="E6" s="337"/>
      <c r="F6" s="338"/>
      <c r="G6" s="339"/>
      <c r="H6" s="337"/>
      <c r="I6" s="340"/>
      <c r="J6" s="339"/>
      <c r="K6" s="341"/>
      <c r="L6" s="342"/>
      <c r="M6" s="421">
        <f>표준지좌표!H64</f>
        <v>0</v>
      </c>
      <c r="O6" s="344"/>
      <c r="P6" s="345"/>
    </row>
    <row r="7" spans="1:16" ht="18.95" customHeight="1">
      <c r="A7" s="1143"/>
      <c r="B7" s="1145" t="s">
        <v>177</v>
      </c>
      <c r="C7" s="1100"/>
      <c r="D7" s="138"/>
      <c r="E7" s="138"/>
      <c r="F7" s="139"/>
      <c r="G7" s="138"/>
      <c r="H7" s="140">
        <f>H8</f>
        <v>0</v>
      </c>
      <c r="I7" s="141">
        <f>I8</f>
        <v>172068</v>
      </c>
      <c r="J7" s="142"/>
      <c r="K7" s="169">
        <f>G31</f>
        <v>0.1</v>
      </c>
      <c r="L7" s="171">
        <f>TRUNC(H7*I7*(100%+K7),0)</f>
        <v>0</v>
      </c>
      <c r="M7" s="162"/>
      <c r="N7" s="132"/>
      <c r="O7" s="211"/>
      <c r="P7" s="248"/>
    </row>
    <row r="8" spans="1:16" ht="18.95" customHeight="1">
      <c r="A8" s="1143"/>
      <c r="B8" s="1099" t="s">
        <v>534</v>
      </c>
      <c r="C8" s="1100"/>
      <c r="D8" s="413">
        <f>M6</f>
        <v>0</v>
      </c>
      <c r="E8" s="212" t="s">
        <v>538</v>
      </c>
      <c r="F8" s="405">
        <f>0.8*0.9</f>
        <v>0.72000000000000008</v>
      </c>
      <c r="G8" s="212" t="s">
        <v>536</v>
      </c>
      <c r="H8" s="140">
        <f>ROUND(F8*D8/100,2)</f>
        <v>0</v>
      </c>
      <c r="I8" s="346">
        <f>기초자료!C9</f>
        <v>172068</v>
      </c>
      <c r="J8" s="138" t="s">
        <v>178</v>
      </c>
      <c r="K8" s="169"/>
      <c r="L8" s="162"/>
      <c r="M8" s="1177" t="s">
        <v>537</v>
      </c>
      <c r="N8" s="132"/>
      <c r="O8" s="132"/>
      <c r="P8" s="132"/>
    </row>
    <row r="9" spans="1:16" ht="16.5" hidden="1" customHeight="1">
      <c r="A9" s="1143"/>
      <c r="B9" s="1099"/>
      <c r="C9" s="1100"/>
      <c r="D9" s="140"/>
      <c r="E9" s="138"/>
      <c r="F9" s="139"/>
      <c r="G9" s="138"/>
      <c r="H9" s="140"/>
      <c r="I9" s="346"/>
      <c r="J9" s="138"/>
      <c r="K9" s="169"/>
      <c r="L9" s="171"/>
      <c r="M9" s="1178"/>
      <c r="N9" s="132"/>
      <c r="O9" s="132"/>
      <c r="P9" s="132"/>
    </row>
    <row r="10" spans="1:16" ht="16.5" hidden="1" customHeight="1">
      <c r="A10" s="1143"/>
      <c r="B10" s="1099"/>
      <c r="C10" s="1100"/>
      <c r="D10" s="140"/>
      <c r="E10" s="212"/>
      <c r="F10" s="139"/>
      <c r="G10" s="212"/>
      <c r="H10" s="140"/>
      <c r="I10" s="346"/>
      <c r="J10" s="212"/>
      <c r="K10" s="169"/>
      <c r="L10" s="162"/>
      <c r="M10" s="1178"/>
      <c r="N10" s="132"/>
      <c r="O10" s="132"/>
      <c r="P10" s="132"/>
    </row>
    <row r="11" spans="1:16" ht="16.5" hidden="1" customHeight="1">
      <c r="A11" s="1143"/>
      <c r="B11" s="1146"/>
      <c r="C11" s="1147"/>
      <c r="D11" s="347"/>
      <c r="E11" s="348"/>
      <c r="F11" s="349"/>
      <c r="G11" s="348"/>
      <c r="H11" s="147"/>
      <c r="I11" s="350"/>
      <c r="J11" s="145"/>
      <c r="K11" s="170"/>
      <c r="L11" s="163"/>
      <c r="M11" s="1178"/>
      <c r="N11" s="132"/>
      <c r="O11" s="132"/>
      <c r="P11" s="132"/>
    </row>
    <row r="12" spans="1:16" ht="16.5" hidden="1" customHeight="1">
      <c r="A12" s="1143"/>
      <c r="B12" s="1148"/>
      <c r="C12" s="1149"/>
      <c r="D12" s="370"/>
      <c r="E12" s="371"/>
      <c r="F12" s="372"/>
      <c r="G12" s="371"/>
      <c r="H12" s="370"/>
      <c r="I12" s="373"/>
      <c r="J12" s="371"/>
      <c r="K12" s="374"/>
      <c r="L12" s="376"/>
      <c r="M12" s="1178"/>
      <c r="N12" s="132"/>
      <c r="O12" s="132"/>
      <c r="P12" s="132"/>
    </row>
    <row r="13" spans="1:16" ht="16.5" hidden="1" customHeight="1">
      <c r="A13" s="1143"/>
      <c r="B13" s="1101"/>
      <c r="C13" s="1102"/>
      <c r="D13" s="351"/>
      <c r="E13" s="352"/>
      <c r="F13" s="353"/>
      <c r="G13" s="352"/>
      <c r="H13" s="351"/>
      <c r="I13" s="354"/>
      <c r="J13" s="352"/>
      <c r="K13" s="355"/>
      <c r="L13" s="356"/>
      <c r="M13" s="1178"/>
      <c r="N13" s="132"/>
      <c r="O13" s="132"/>
      <c r="P13" s="132"/>
    </row>
    <row r="14" spans="1:16" ht="25.5" hidden="1" customHeight="1">
      <c r="A14" s="1143"/>
      <c r="B14" s="1099"/>
      <c r="C14" s="1100"/>
      <c r="D14" s="140"/>
      <c r="E14" s="138"/>
      <c r="F14" s="139"/>
      <c r="G14" s="138"/>
      <c r="H14" s="140"/>
      <c r="I14" s="141"/>
      <c r="J14" s="365"/>
      <c r="K14" s="169"/>
      <c r="L14" s="171"/>
      <c r="M14" s="1178"/>
      <c r="N14" s="143"/>
      <c r="P14" s="132"/>
    </row>
    <row r="15" spans="1:16" ht="16.5" hidden="1" customHeight="1">
      <c r="A15" s="1143"/>
      <c r="B15" s="1099"/>
      <c r="C15" s="1100"/>
      <c r="D15" s="140"/>
      <c r="E15" s="212"/>
      <c r="F15" s="139"/>
      <c r="G15" s="212"/>
      <c r="H15" s="140"/>
      <c r="I15" s="141"/>
      <c r="J15" s="138"/>
      <c r="K15" s="169"/>
      <c r="L15" s="162"/>
      <c r="M15" s="1178"/>
      <c r="N15" s="132"/>
      <c r="O15" s="132"/>
      <c r="P15" s="132"/>
    </row>
    <row r="16" spans="1:16" ht="16.5" hidden="1" customHeight="1">
      <c r="A16" s="1143"/>
      <c r="B16" s="1099"/>
      <c r="C16" s="1100"/>
      <c r="D16" s="140"/>
      <c r="E16" s="212"/>
      <c r="F16" s="139"/>
      <c r="G16" s="212"/>
      <c r="H16" s="140"/>
      <c r="I16" s="144"/>
      <c r="J16" s="212"/>
      <c r="K16" s="170"/>
      <c r="L16" s="162"/>
      <c r="M16" s="1178"/>
      <c r="N16" s="132"/>
      <c r="O16" s="132"/>
      <c r="P16" s="132"/>
    </row>
    <row r="17" spans="1:18" ht="16.5" hidden="1" customHeight="1">
      <c r="A17" s="1143"/>
      <c r="B17" s="1099"/>
      <c r="C17" s="1100"/>
      <c r="D17" s="140"/>
      <c r="E17" s="212"/>
      <c r="F17" s="139"/>
      <c r="G17" s="212"/>
      <c r="H17" s="140"/>
      <c r="I17" s="144"/>
      <c r="J17" s="212"/>
      <c r="K17" s="170"/>
      <c r="L17" s="162"/>
      <c r="M17" s="1178"/>
      <c r="N17" s="132"/>
      <c r="O17" s="132"/>
      <c r="P17" s="132"/>
    </row>
    <row r="18" spans="1:18" ht="16.5" hidden="1" customHeight="1">
      <c r="A18" s="1143"/>
      <c r="B18" s="1099"/>
      <c r="C18" s="1100"/>
      <c r="D18" s="144"/>
      <c r="E18" s="145"/>
      <c r="F18" s="146"/>
      <c r="G18" s="145"/>
      <c r="H18" s="147"/>
      <c r="I18" s="144"/>
      <c r="J18" s="145"/>
      <c r="K18" s="170"/>
      <c r="L18" s="171"/>
      <c r="M18" s="1178"/>
      <c r="N18" s="132"/>
      <c r="O18" s="377"/>
      <c r="P18" s="377"/>
      <c r="Q18" s="377"/>
      <c r="R18" s="377"/>
    </row>
    <row r="19" spans="1:18" ht="16.5" hidden="1" customHeight="1">
      <c r="A19" s="1143"/>
      <c r="B19" s="1099"/>
      <c r="C19" s="1100"/>
      <c r="D19" s="165"/>
      <c r="E19" s="212"/>
      <c r="F19" s="367"/>
      <c r="G19" s="212"/>
      <c r="H19" s="140"/>
      <c r="I19" s="141"/>
      <c r="J19" s="212"/>
      <c r="K19" s="169"/>
      <c r="L19" s="162"/>
      <c r="M19" s="1178"/>
      <c r="N19" s="132"/>
      <c r="R19" s="377"/>
    </row>
    <row r="20" spans="1:18" ht="16.5" hidden="1" customHeight="1">
      <c r="A20" s="1143"/>
      <c r="B20" s="1099"/>
      <c r="C20" s="1100"/>
      <c r="D20" s="346"/>
      <c r="E20" s="362"/>
      <c r="F20" s="358"/>
      <c r="G20" s="362"/>
      <c r="H20" s="359"/>
      <c r="I20" s="360"/>
      <c r="J20" s="357"/>
      <c r="K20" s="361"/>
      <c r="L20" s="163"/>
      <c r="M20" s="1178"/>
      <c r="N20" s="132"/>
      <c r="R20" s="377"/>
    </row>
    <row r="21" spans="1:18" s="211" customFormat="1" ht="18.95" customHeight="1">
      <c r="A21" s="1143"/>
      <c r="B21" s="1099"/>
      <c r="C21" s="1100"/>
      <c r="D21" s="368"/>
      <c r="E21" s="212"/>
      <c r="F21" s="369"/>
      <c r="G21" s="362"/>
      <c r="H21" s="362"/>
      <c r="I21" s="363"/>
      <c r="J21" s="362"/>
      <c r="K21" s="364"/>
      <c r="L21" s="171"/>
      <c r="M21" s="1179"/>
      <c r="R21" s="378"/>
    </row>
    <row r="22" spans="1:18" ht="18.95" customHeight="1">
      <c r="A22" s="1144"/>
      <c r="B22" s="1148" t="s">
        <v>500</v>
      </c>
      <c r="C22" s="1149"/>
      <c r="D22" s="370"/>
      <c r="E22" s="371"/>
      <c r="F22" s="372"/>
      <c r="G22" s="371"/>
      <c r="H22" s="370"/>
      <c r="I22" s="373"/>
      <c r="J22" s="371"/>
      <c r="K22" s="374"/>
      <c r="L22" s="376">
        <f>L7</f>
        <v>0</v>
      </c>
      <c r="M22" s="375"/>
      <c r="N22" s="132"/>
      <c r="R22" s="377"/>
    </row>
    <row r="23" spans="1:18" ht="18.95" customHeight="1">
      <c r="A23" s="154" t="s">
        <v>179</v>
      </c>
      <c r="B23" s="149"/>
      <c r="C23" s="149"/>
      <c r="D23" s="149"/>
      <c r="E23" s="149"/>
      <c r="F23" s="150"/>
      <c r="G23" s="149"/>
      <c r="H23" s="149"/>
      <c r="I23" s="151"/>
      <c r="J23" s="149"/>
      <c r="K23" s="152"/>
      <c r="L23" s="151"/>
      <c r="M23" s="166"/>
      <c r="N23" s="132"/>
      <c r="R23" s="377"/>
    </row>
    <row r="24" spans="1:18" ht="18.95" customHeight="1" thickBot="1">
      <c r="A24" s="1120"/>
      <c r="B24" s="1123" t="s">
        <v>180</v>
      </c>
      <c r="C24" s="1124"/>
      <c r="D24" s="1123" t="s">
        <v>181</v>
      </c>
      <c r="E24" s="1133"/>
      <c r="F24" s="1124"/>
      <c r="G24" s="1152" t="s">
        <v>182</v>
      </c>
      <c r="H24" s="1153"/>
      <c r="I24" s="1153"/>
      <c r="J24" s="1154"/>
      <c r="K24" s="1123" t="s">
        <v>183</v>
      </c>
      <c r="L24" s="1133"/>
      <c r="M24" s="1124"/>
      <c r="N24" s="132"/>
      <c r="O24" s="153" t="s">
        <v>478</v>
      </c>
      <c r="P24" s="153" t="s">
        <v>479</v>
      </c>
      <c r="Q24" s="153" t="s">
        <v>480</v>
      </c>
      <c r="R24" s="377"/>
    </row>
    <row r="25" spans="1:18" ht="18.95" customHeight="1" thickTop="1">
      <c r="A25" s="1121"/>
      <c r="B25" s="1125"/>
      <c r="C25" s="1126"/>
      <c r="D25" s="1125"/>
      <c r="E25" s="1134"/>
      <c r="F25" s="1126"/>
      <c r="G25" s="1157" t="s">
        <v>497</v>
      </c>
      <c r="H25" s="1158"/>
      <c r="I25" s="1181"/>
      <c r="J25" s="1182"/>
      <c r="K25" s="1125"/>
      <c r="L25" s="1134"/>
      <c r="M25" s="1126"/>
      <c r="N25" s="132"/>
      <c r="O25" s="1172" t="s">
        <v>481</v>
      </c>
      <c r="P25" s="402" t="s">
        <v>546</v>
      </c>
      <c r="Q25" s="402">
        <v>0</v>
      </c>
      <c r="R25" s="377"/>
    </row>
    <row r="26" spans="1:18" ht="18.95" customHeight="1">
      <c r="A26" s="1121"/>
      <c r="B26" s="1150" t="s">
        <v>186</v>
      </c>
      <c r="C26" s="1151"/>
      <c r="D26" s="1174" t="str">
        <f>P26</f>
        <v>중 (15°～30°)</v>
      </c>
      <c r="E26" s="1175"/>
      <c r="F26" s="1176"/>
      <c r="G26" s="1159">
        <f>Q26</f>
        <v>0.05</v>
      </c>
      <c r="H26" s="1160"/>
      <c r="I26" s="1159"/>
      <c r="J26" s="1160"/>
      <c r="K26" s="1127" t="s">
        <v>2</v>
      </c>
      <c r="L26" s="1128"/>
      <c r="M26" s="172">
        <f>SUM(M27:M31)</f>
        <v>0</v>
      </c>
      <c r="N26" s="132"/>
      <c r="O26" s="1162"/>
      <c r="P26" s="403" t="s">
        <v>547</v>
      </c>
      <c r="Q26" s="404">
        <v>0.05</v>
      </c>
      <c r="R26" s="377"/>
    </row>
    <row r="27" spans="1:18" ht="18.95" customHeight="1">
      <c r="A27" s="1121"/>
      <c r="B27" s="1099" t="s">
        <v>477</v>
      </c>
      <c r="C27" s="1119"/>
      <c r="D27" s="1168" t="str">
        <f>P28</f>
        <v>개소당 평균면적이 3ha 이상</v>
      </c>
      <c r="E27" s="1169"/>
      <c r="F27" s="1170"/>
      <c r="G27" s="1135">
        <v>0</v>
      </c>
      <c r="H27" s="1136"/>
      <c r="I27" s="1135"/>
      <c r="J27" s="1136"/>
      <c r="K27" s="1164" t="s">
        <v>81</v>
      </c>
      <c r="L27" s="1165"/>
      <c r="M27" s="164">
        <f>L7</f>
        <v>0</v>
      </c>
      <c r="N27" s="132"/>
      <c r="O27" s="1173"/>
      <c r="P27" s="403" t="s">
        <v>548</v>
      </c>
      <c r="Q27" s="404">
        <v>0.1</v>
      </c>
      <c r="R27" s="377"/>
    </row>
    <row r="28" spans="1:18" ht="18.95" customHeight="1">
      <c r="A28" s="1121"/>
      <c r="B28" s="1099" t="s">
        <v>484</v>
      </c>
      <c r="C28" s="1119"/>
      <c r="D28" s="1168" t="str">
        <f>P32</f>
        <v>10월∼12월</v>
      </c>
      <c r="E28" s="1169"/>
      <c r="F28" s="1170"/>
      <c r="G28" s="1135">
        <v>0.05</v>
      </c>
      <c r="H28" s="1136"/>
      <c r="I28" s="1135"/>
      <c r="J28" s="1136"/>
      <c r="K28" s="1166" t="s">
        <v>76</v>
      </c>
      <c r="L28" s="1167"/>
      <c r="M28" s="164"/>
      <c r="N28" s="132"/>
      <c r="O28" s="1171" t="s">
        <v>482</v>
      </c>
      <c r="P28" s="403" t="s">
        <v>549</v>
      </c>
      <c r="Q28" s="404">
        <v>0</v>
      </c>
      <c r="R28" s="377"/>
    </row>
    <row r="29" spans="1:18" ht="18.95" customHeight="1">
      <c r="A29" s="1121"/>
      <c r="B29" s="1099" t="s">
        <v>556</v>
      </c>
      <c r="C29" s="1119"/>
      <c r="D29" s="1168" t="str">
        <f>P34</f>
        <v>보행이 용이하다</v>
      </c>
      <c r="E29" s="1169"/>
      <c r="F29" s="1170"/>
      <c r="G29" s="1135">
        <f>Q34</f>
        <v>0</v>
      </c>
      <c r="H29" s="1136"/>
      <c r="I29" s="1135"/>
      <c r="J29" s="1136"/>
      <c r="K29" s="1180" t="s">
        <v>184</v>
      </c>
      <c r="L29" s="1167"/>
      <c r="M29" s="164"/>
      <c r="N29" s="132"/>
      <c r="O29" s="1162"/>
      <c r="P29" s="403" t="s">
        <v>550</v>
      </c>
      <c r="Q29" s="404">
        <v>0.05</v>
      </c>
      <c r="R29" s="377"/>
    </row>
    <row r="30" spans="1:18" ht="18.95" customHeight="1">
      <c r="A30" s="1121"/>
      <c r="B30" s="1099" t="s">
        <v>557</v>
      </c>
      <c r="C30" s="1119"/>
      <c r="D30" s="1168" t="str">
        <f>P37</f>
        <v>장애물이 거의 없음</v>
      </c>
      <c r="E30" s="1169"/>
      <c r="F30" s="1170"/>
      <c r="G30" s="1135">
        <f>Q37</f>
        <v>0</v>
      </c>
      <c r="H30" s="1136"/>
      <c r="I30" s="1135"/>
      <c r="J30" s="1136"/>
      <c r="K30" s="1166"/>
      <c r="L30" s="1167"/>
      <c r="M30" s="164"/>
      <c r="N30" s="132"/>
      <c r="O30" s="1173"/>
      <c r="P30" s="403" t="s">
        <v>551</v>
      </c>
      <c r="Q30" s="404">
        <v>0.1</v>
      </c>
      <c r="R30" s="377"/>
    </row>
    <row r="31" spans="1:18" ht="18.95" customHeight="1">
      <c r="A31" s="1122"/>
      <c r="B31" s="1129" t="s">
        <v>203</v>
      </c>
      <c r="C31" s="1130"/>
      <c r="D31" s="1139"/>
      <c r="E31" s="1140"/>
      <c r="F31" s="1141"/>
      <c r="G31" s="1137">
        <f>SUM(G26:H30)</f>
        <v>0.1</v>
      </c>
      <c r="H31" s="1138"/>
      <c r="I31" s="1137"/>
      <c r="J31" s="1138"/>
      <c r="K31" s="1131"/>
      <c r="L31" s="1132"/>
      <c r="M31" s="249"/>
      <c r="N31" s="132"/>
      <c r="O31" s="1171" t="s">
        <v>483</v>
      </c>
      <c r="P31" s="403" t="s">
        <v>552</v>
      </c>
      <c r="Q31" s="404">
        <v>0</v>
      </c>
      <c r="R31" s="377"/>
    </row>
    <row r="32" spans="1:18" ht="18.95" customHeight="1">
      <c r="O32" s="1162"/>
      <c r="P32" s="403" t="s">
        <v>553</v>
      </c>
      <c r="Q32" s="404">
        <v>0.05</v>
      </c>
    </row>
    <row r="33" spans="6:17" ht="18.95" customHeight="1">
      <c r="O33" s="1163"/>
      <c r="P33" s="403" t="s">
        <v>554</v>
      </c>
      <c r="Q33" s="404">
        <v>0.1</v>
      </c>
    </row>
    <row r="34" spans="6:17" ht="18.95" customHeight="1">
      <c r="F34" s="155">
        <v>8</v>
      </c>
      <c r="G34" s="132">
        <f>F3/F34</f>
        <v>0</v>
      </c>
      <c r="O34" s="1161" t="s">
        <v>540</v>
      </c>
      <c r="P34" s="403" t="s">
        <v>541</v>
      </c>
      <c r="Q34" s="404">
        <v>0</v>
      </c>
    </row>
    <row r="35" spans="6:17" ht="18.95" customHeight="1">
      <c r="O35" s="1162"/>
      <c r="P35" s="403" t="s">
        <v>542</v>
      </c>
      <c r="Q35" s="404">
        <v>0.05</v>
      </c>
    </row>
    <row r="36" spans="6:17" ht="18.95" customHeight="1">
      <c r="J36" s="149"/>
      <c r="K36" s="149"/>
      <c r="L36" s="149"/>
      <c r="O36" s="1163"/>
      <c r="P36" s="403" t="s">
        <v>543</v>
      </c>
      <c r="Q36" s="404">
        <v>0.1</v>
      </c>
    </row>
    <row r="37" spans="6:17" ht="18.95" customHeight="1">
      <c r="J37" s="1156"/>
      <c r="K37" s="395"/>
      <c r="L37" s="396"/>
      <c r="O37" s="1161" t="s">
        <v>544</v>
      </c>
      <c r="P37" s="403" t="s">
        <v>545</v>
      </c>
      <c r="Q37" s="403">
        <v>0</v>
      </c>
    </row>
    <row r="38" spans="6:17" ht="18.95" customHeight="1">
      <c r="J38" s="1156"/>
      <c r="K38" s="397"/>
      <c r="L38" s="398"/>
      <c r="O38" s="1162"/>
      <c r="P38" s="403" t="s">
        <v>555</v>
      </c>
      <c r="Q38" s="404">
        <v>0.05</v>
      </c>
    </row>
    <row r="39" spans="6:17" ht="18.95" customHeight="1">
      <c r="J39" s="1156"/>
      <c r="K39" s="395"/>
      <c r="L39" s="396"/>
      <c r="O39" s="1163"/>
      <c r="P39" s="403" t="s">
        <v>596</v>
      </c>
      <c r="Q39" s="404">
        <v>0.1</v>
      </c>
    </row>
    <row r="40" spans="6:17">
      <c r="J40" s="1156"/>
      <c r="K40" s="395"/>
      <c r="L40" s="396"/>
    </row>
    <row r="41" spans="6:17">
      <c r="J41" s="1156"/>
      <c r="K41" s="395"/>
      <c r="L41" s="396"/>
    </row>
    <row r="42" spans="6:17">
      <c r="J42" s="1156"/>
      <c r="K42" s="395"/>
      <c r="L42" s="396"/>
    </row>
    <row r="43" spans="6:17">
      <c r="J43" s="1155"/>
      <c r="K43" s="395"/>
      <c r="L43" s="396"/>
    </row>
    <row r="44" spans="6:17">
      <c r="J44" s="1155"/>
      <c r="K44" s="395"/>
      <c r="L44" s="396"/>
    </row>
    <row r="45" spans="6:17">
      <c r="J45" s="1156"/>
      <c r="K45" s="395"/>
      <c r="L45" s="396"/>
    </row>
    <row r="46" spans="6:17">
      <c r="J46" s="1156"/>
      <c r="K46" s="395"/>
      <c r="L46" s="396"/>
    </row>
    <row r="47" spans="6:17">
      <c r="J47" s="1156"/>
      <c r="K47" s="395"/>
      <c r="L47" s="396"/>
    </row>
    <row r="48" spans="6:17">
      <c r="J48" s="399"/>
      <c r="K48" s="400"/>
      <c r="L48" s="401"/>
    </row>
  </sheetData>
  <mergeCells count="76">
    <mergeCell ref="O31:O33"/>
    <mergeCell ref="O34:O36"/>
    <mergeCell ref="J37:J39"/>
    <mergeCell ref="O37:O39"/>
    <mergeCell ref="J40:J42"/>
    <mergeCell ref="D31:F31"/>
    <mergeCell ref="G31:H31"/>
    <mergeCell ref="I31:J31"/>
    <mergeCell ref="K31:L31"/>
    <mergeCell ref="J45:J47"/>
    <mergeCell ref="J43:J44"/>
    <mergeCell ref="D28:F28"/>
    <mergeCell ref="G28:H28"/>
    <mergeCell ref="I28:J28"/>
    <mergeCell ref="K28:L28"/>
    <mergeCell ref="O28:O30"/>
    <mergeCell ref="D29:F29"/>
    <mergeCell ref="G29:H29"/>
    <mergeCell ref="I29:J29"/>
    <mergeCell ref="K29:L29"/>
    <mergeCell ref="D30:F30"/>
    <mergeCell ref="G30:H30"/>
    <mergeCell ref="I30:J30"/>
    <mergeCell ref="K30:L30"/>
    <mergeCell ref="O25:O27"/>
    <mergeCell ref="D26:F26"/>
    <mergeCell ref="G26:H26"/>
    <mergeCell ref="I26:J26"/>
    <mergeCell ref="K26:L26"/>
    <mergeCell ref="D27:F27"/>
    <mergeCell ref="G27:H27"/>
    <mergeCell ref="I27:J27"/>
    <mergeCell ref="K27:L27"/>
    <mergeCell ref="D24:F25"/>
    <mergeCell ref="G24:J24"/>
    <mergeCell ref="K24:M25"/>
    <mergeCell ref="G25:H25"/>
    <mergeCell ref="I25:J25"/>
    <mergeCell ref="B20:C20"/>
    <mergeCell ref="B21:C21"/>
    <mergeCell ref="B22:C22"/>
    <mergeCell ref="A24:A31"/>
    <mergeCell ref="B24:C25"/>
    <mergeCell ref="B26:C26"/>
    <mergeCell ref="B27:C27"/>
    <mergeCell ref="B28:C28"/>
    <mergeCell ref="B29:C29"/>
    <mergeCell ref="B30:C30"/>
    <mergeCell ref="B31:C31"/>
    <mergeCell ref="A6:A22"/>
    <mergeCell ref="B6:C6"/>
    <mergeCell ref="B7:C7"/>
    <mergeCell ref="B8:C8"/>
    <mergeCell ref="M8:M2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1:M1"/>
    <mergeCell ref="A3:C3"/>
    <mergeCell ref="K3:L3"/>
    <mergeCell ref="M3:M5"/>
    <mergeCell ref="A4:C4"/>
    <mergeCell ref="D4:E4"/>
    <mergeCell ref="F4:G4"/>
    <mergeCell ref="H4:H5"/>
    <mergeCell ref="I4:J4"/>
    <mergeCell ref="L4:L5"/>
    <mergeCell ref="B5:C5"/>
  </mergeCells>
  <phoneticPr fontId="5" type="noConversion"/>
  <pageMargins left="0.51181102362204722" right="0.47244094488188981" top="0.62992125984251968" bottom="0.35433070866141736" header="0.31496062992125984" footer="0.19685039370078741"/>
  <pageSetup paperSize="9" scale="98" orientation="landscape" blackAndWhite="1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FB707-8D7B-4CCF-9246-E600C0CA5254}">
  <sheetPr>
    <tabColor rgb="FF00B050"/>
  </sheetPr>
  <dimension ref="A1:I49"/>
  <sheetViews>
    <sheetView view="pageBreakPreview" zoomScaleNormal="100" zoomScaleSheetLayoutView="100" workbookViewId="0">
      <selection activeCell="M3" sqref="M3:M5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 t="str">
        <f>필지별조서!C166</f>
        <v>압해</v>
      </c>
      <c r="E3" s="206" t="str">
        <f>필지별조서!D166</f>
        <v>학교</v>
      </c>
      <c r="F3" s="440" t="s">
        <v>849</v>
      </c>
      <c r="G3" s="173" t="s">
        <v>189</v>
      </c>
      <c r="H3" s="207" t="str">
        <f>필지별조서!A166</f>
        <v>1-0-3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605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str">
        <f>" "&amp;H3&amp;"소반은 "&amp;D3&amp;"면 "&amp;E3&amp;"리에 분산되어 있으며 전체적인 방향은 각 방향이며, 해발고는 다양하게 분포한다."</f>
        <v xml:space="preserve"> 1-0-3소반은 압해면 학교리에 분산되어 있으며 전체적인 방향은 각 방향이며, 해발고는 다양하게 분포한다.</v>
      </c>
      <c r="E12" s="449"/>
      <c r="F12" s="449"/>
    </row>
    <row r="13" spans="1:8" s="186" customFormat="1" ht="18" customHeight="1">
      <c r="B13" s="183" t="s">
        <v>192</v>
      </c>
      <c r="C13" s="187" t="str">
        <f>"산지경사는 "&amp;E26&amp;"경사이고, 덩굴류 분포형태는 분산되어 분포하고 있음"</f>
        <v>산지경사는 중 (15°～30°)경사이고, 덩굴류 분포형태는 분산되어 분포하고 있음</v>
      </c>
      <c r="D13" s="187"/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str">
        <f xml:space="preserve"> " 사업대상지는 "&amp;D3&amp;"면 "&amp;E3&amp;"리 "&amp;F3&amp;"임"</f>
        <v xml:space="preserve"> 사업대상지는 압해면 학교리 산30-10임 외 55필지임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4.52ha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>
        <f>표준지좌표!B8</f>
        <v>4.5200000000000005</v>
      </c>
      <c r="E26" s="414" t="str">
        <f>'1-1'!D26</f>
        <v>중 (15°～30°)</v>
      </c>
      <c r="F26" s="414" t="str">
        <f>'1-1'!D27</f>
        <v>개소당 평균면적이 3ha 이상</v>
      </c>
      <c r="G26" s="414" t="str">
        <f>'1-1'!D29</f>
        <v>보행이 용이하다</v>
      </c>
      <c r="H26" s="415" t="str">
        <f>'1-1'!D30</f>
        <v>장애물이 거의 없음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0.72</v>
      </c>
      <c r="H31" s="388" t="s">
        <v>516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82" t="s">
        <v>528</v>
      </c>
      <c r="D33" s="182"/>
      <c r="E33" s="182"/>
      <c r="F33" s="182"/>
      <c r="G33" s="182"/>
      <c r="H33" s="182"/>
    </row>
    <row r="34" spans="1:9" s="186" customFormat="1" ht="18" customHeight="1">
      <c r="B34" s="183"/>
      <c r="C34" s="182" t="s">
        <v>529</v>
      </c>
      <c r="D34" s="182"/>
      <c r="E34" s="182"/>
      <c r="F34" s="182"/>
      <c r="G34" s="182"/>
      <c r="H34" s="182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3">
    <mergeCell ref="D30:E30"/>
    <mergeCell ref="D31:E31"/>
    <mergeCell ref="A1:H1"/>
    <mergeCell ref="A5:H5"/>
    <mergeCell ref="A21:H21"/>
    <mergeCell ref="C24:C25"/>
    <mergeCell ref="D24:D25"/>
    <mergeCell ref="E24:E25"/>
    <mergeCell ref="H24:H25"/>
    <mergeCell ref="A10:H10"/>
    <mergeCell ref="E14:H14"/>
    <mergeCell ref="F24:F25"/>
    <mergeCell ref="G24:G25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AE082-7C3B-46A1-917E-3656DF3932AB}">
  <sheetPr>
    <tabColor theme="3"/>
  </sheetPr>
  <dimension ref="A1:L49"/>
  <sheetViews>
    <sheetView view="pageBreakPreview" zoomScaleNormal="100" zoomScaleSheetLayoutView="100" workbookViewId="0">
      <selection activeCell="E26" sqref="E26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12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  <c r="L1" s="442"/>
    </row>
    <row r="2" spans="1:12" ht="8.1" customHeight="1">
      <c r="A2" s="131"/>
      <c r="B2" s="131"/>
      <c r="C2" s="131"/>
      <c r="D2" s="131"/>
      <c r="E2" s="131"/>
      <c r="F2" s="131"/>
      <c r="G2" s="131"/>
      <c r="H2" s="131"/>
    </row>
    <row r="3" spans="1:12" ht="24.75" customHeight="1">
      <c r="A3" s="110"/>
      <c r="B3" s="110"/>
      <c r="C3" s="173" t="s">
        <v>190</v>
      </c>
      <c r="D3" s="206" t="e">
        <f>필지별조서!#REF!</f>
        <v>#REF!</v>
      </c>
      <c r="E3" s="206" t="e">
        <f>필지별조서!#REF!</f>
        <v>#REF!</v>
      </c>
      <c r="F3" s="440" t="e">
        <f>필지별조서!#REF!&amp;"등 2필지"</f>
        <v>#REF!</v>
      </c>
      <c r="G3" s="173" t="s">
        <v>189</v>
      </c>
      <c r="H3" s="207" t="e">
        <f>표준지좌표!#REF!</f>
        <v>#REF!</v>
      </c>
    </row>
    <row r="4" spans="1:12" ht="8.1" customHeight="1">
      <c r="A4" s="110"/>
      <c r="B4" s="110"/>
      <c r="C4" s="174"/>
      <c r="D4" s="174"/>
      <c r="E4" s="175"/>
      <c r="F4" s="175"/>
      <c r="G4" s="174"/>
      <c r="H4" s="175"/>
    </row>
    <row r="5" spans="1:12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12" s="186" customFormat="1" ht="18" customHeight="1">
      <c r="A6" s="184"/>
      <c r="B6" s="185" t="s">
        <v>502</v>
      </c>
      <c r="C6" s="184"/>
      <c r="D6" s="184"/>
      <c r="E6" s="184"/>
      <c r="F6" s="184"/>
      <c r="G6" s="184"/>
      <c r="H6" s="184"/>
    </row>
    <row r="7" spans="1:12" s="186" customFormat="1" ht="18" customHeight="1">
      <c r="B7" s="185" t="s">
        <v>520</v>
      </c>
      <c r="C7" s="187"/>
      <c r="D7" s="187"/>
      <c r="E7" s="182"/>
      <c r="F7" s="182"/>
      <c r="G7" s="182"/>
      <c r="H7" s="182"/>
    </row>
    <row r="8" spans="1:12" s="186" customFormat="1" ht="18" customHeight="1">
      <c r="B8" s="185" t="s">
        <v>605</v>
      </c>
      <c r="C8" s="187"/>
      <c r="D8" s="187"/>
      <c r="E8" s="190"/>
      <c r="F8" s="190"/>
      <c r="G8" s="190"/>
      <c r="H8" s="190"/>
    </row>
    <row r="9" spans="1:12" s="186" customFormat="1" ht="8.1" customHeight="1">
      <c r="B9" s="183"/>
      <c r="C9" s="187"/>
      <c r="D9" s="187"/>
      <c r="E9" s="190"/>
      <c r="F9" s="190"/>
      <c r="G9" s="190"/>
      <c r="H9" s="190"/>
    </row>
    <row r="10" spans="1:12" ht="21.95" customHeight="1">
      <c r="A10" s="1197" t="s">
        <v>486</v>
      </c>
      <c r="B10" s="1198"/>
      <c r="C10" s="1198"/>
      <c r="D10" s="1198"/>
      <c r="E10" s="1198"/>
      <c r="F10" s="1198"/>
      <c r="G10" s="1198"/>
      <c r="H10" s="1198"/>
    </row>
    <row r="11" spans="1:12" s="186" customFormat="1" ht="18" customHeight="1">
      <c r="A11" s="184"/>
      <c r="B11" s="185" t="s">
        <v>193</v>
      </c>
      <c r="C11" s="184"/>
      <c r="D11" s="184"/>
      <c r="E11" s="184"/>
      <c r="F11" s="184"/>
      <c r="G11" s="184"/>
      <c r="H11" s="184"/>
    </row>
    <row r="12" spans="1:12" s="186" customFormat="1" ht="18" customHeight="1">
      <c r="B12" s="183" t="s">
        <v>192</v>
      </c>
      <c r="C12" s="187" t="e">
        <f>" "&amp;H3&amp;"소반은 "&amp;D3&amp;"면 "&amp;E3&amp;"리 산정이하의 지역으로 해발고 140~265m 사이에 분포함"</f>
        <v>#REF!</v>
      </c>
      <c r="D12" s="187"/>
      <c r="E12" s="188"/>
      <c r="F12" s="188"/>
      <c r="G12" s="187"/>
      <c r="H12" s="187"/>
    </row>
    <row r="13" spans="1:12" s="186" customFormat="1" ht="18" customHeight="1">
      <c r="B13" s="183" t="s">
        <v>192</v>
      </c>
      <c r="C13" s="187" t="e">
        <f>"산지경사는 "&amp;E26&amp;"경사이고, 덩굴류 분포형태는 분산되어 분포하고 있음"</f>
        <v>#REF!</v>
      </c>
      <c r="D13" s="187"/>
      <c r="E13" s="189"/>
      <c r="F13" s="189"/>
      <c r="G13" s="182"/>
      <c r="H13" s="182"/>
    </row>
    <row r="14" spans="1:12" s="186" customFormat="1" ht="8.1" customHeight="1">
      <c r="C14" s="187"/>
      <c r="D14" s="187"/>
      <c r="E14" s="1207"/>
      <c r="F14" s="1207"/>
      <c r="G14" s="1207"/>
      <c r="H14" s="1207"/>
    </row>
    <row r="15" spans="1:12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12" s="186" customFormat="1" ht="18" customHeight="1">
      <c r="B16" s="183" t="s">
        <v>192</v>
      </c>
      <c r="C16" s="187" t="e">
        <f xml:space="preserve"> " 사업대상지는 "&amp;D3&amp;"면 "&amp;E3&amp;"리 "&amp;F3&amp;"로 지적면적은 "&amp;필지별조서!#REF!+필지별조서!#REF!&amp;"ha 임"</f>
        <v>#REF!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e">
        <f xml:space="preserve"> " 소반내에 덩굴류제거 사업면적은 "&amp;D26&amp;"ha 임"</f>
        <v>#REF!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 t="e">
        <f>표준지좌표!#REF!</f>
        <v>#REF!</v>
      </c>
      <c r="E26" s="414" t="e">
        <f>#REF!</f>
        <v>#REF!</v>
      </c>
      <c r="F26" s="414" t="e">
        <f>#REF!</f>
        <v>#REF!</v>
      </c>
      <c r="G26" s="414" t="e">
        <f>#REF!</f>
        <v>#REF!</v>
      </c>
      <c r="H26" s="415" t="e">
        <f>#REF!</f>
        <v>#REF!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0.8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207" t="s">
        <v>528</v>
      </c>
      <c r="D33" s="1207"/>
      <c r="E33" s="1207"/>
      <c r="F33" s="1207"/>
      <c r="G33" s="1207"/>
      <c r="H33" s="1207"/>
    </row>
    <row r="34" spans="1:9" s="186" customFormat="1" ht="18" customHeight="1">
      <c r="B34" s="183"/>
      <c r="C34" s="1207" t="s">
        <v>529</v>
      </c>
      <c r="D34" s="1207"/>
      <c r="E34" s="1207"/>
      <c r="F34" s="1207"/>
      <c r="G34" s="1207"/>
      <c r="H34" s="1207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5">
    <mergeCell ref="D30:E30"/>
    <mergeCell ref="D31:E31"/>
    <mergeCell ref="C33:H33"/>
    <mergeCell ref="C34:H34"/>
    <mergeCell ref="A1:H1"/>
    <mergeCell ref="A5:H5"/>
    <mergeCell ref="A10:H10"/>
    <mergeCell ref="E14:H14"/>
    <mergeCell ref="A21:H21"/>
    <mergeCell ref="C24:C25"/>
    <mergeCell ref="D24:D25"/>
    <mergeCell ref="E24:E25"/>
    <mergeCell ref="F24:F25"/>
    <mergeCell ref="G24:G25"/>
    <mergeCell ref="H24:H25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789D1-3CE8-4D34-A6CC-4480E311EA01}">
  <sheetPr>
    <tabColor theme="3"/>
  </sheetPr>
  <dimension ref="A1:L49"/>
  <sheetViews>
    <sheetView view="pageBreakPreview" zoomScaleNormal="100" zoomScaleSheetLayoutView="100" workbookViewId="0">
      <selection activeCell="E26" sqref="E26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12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  <c r="L1" s="442"/>
    </row>
    <row r="2" spans="1:12" ht="8.1" customHeight="1">
      <c r="A2" s="131"/>
      <c r="B2" s="131"/>
      <c r="C2" s="131"/>
      <c r="D2" s="131"/>
      <c r="E2" s="131"/>
      <c r="F2" s="131"/>
      <c r="G2" s="131"/>
      <c r="H2" s="131"/>
    </row>
    <row r="3" spans="1:12" ht="24.75" customHeight="1">
      <c r="A3" s="110"/>
      <c r="B3" s="110"/>
      <c r="C3" s="173" t="s">
        <v>190</v>
      </c>
      <c r="D3" s="206" t="e">
        <f>필지별조서!#REF!</f>
        <v>#REF!</v>
      </c>
      <c r="E3" s="206" t="e">
        <f>필지별조서!#REF!</f>
        <v>#REF!</v>
      </c>
      <c r="F3" s="440" t="e">
        <f>필지별조서!#REF!&amp;"등 2필지"</f>
        <v>#REF!</v>
      </c>
      <c r="G3" s="173" t="s">
        <v>189</v>
      </c>
      <c r="H3" s="207" t="e">
        <f>표준지좌표!#REF!</f>
        <v>#REF!</v>
      </c>
    </row>
    <row r="4" spans="1:12" ht="8.1" customHeight="1">
      <c r="A4" s="110"/>
      <c r="B4" s="110"/>
      <c r="C4" s="174"/>
      <c r="D4" s="174"/>
      <c r="E4" s="175"/>
      <c r="F4" s="175"/>
      <c r="G4" s="174"/>
      <c r="H4" s="175"/>
    </row>
    <row r="5" spans="1:12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12" s="186" customFormat="1" ht="18" customHeight="1">
      <c r="A6" s="184"/>
      <c r="B6" s="185" t="s">
        <v>502</v>
      </c>
      <c r="C6" s="184"/>
      <c r="D6" s="184"/>
      <c r="E6" s="184"/>
      <c r="F6" s="184"/>
      <c r="G6" s="184"/>
      <c r="H6" s="184"/>
    </row>
    <row r="7" spans="1:12" s="186" customFormat="1" ht="18" customHeight="1">
      <c r="B7" s="185" t="s">
        <v>520</v>
      </c>
      <c r="C7" s="187"/>
      <c r="D7" s="187"/>
      <c r="E7" s="182"/>
      <c r="F7" s="182"/>
      <c r="G7" s="182"/>
      <c r="H7" s="182"/>
    </row>
    <row r="8" spans="1:12" s="186" customFormat="1" ht="18" customHeight="1">
      <c r="B8" s="185" t="s">
        <v>605</v>
      </c>
      <c r="C8" s="187"/>
      <c r="D8" s="187"/>
      <c r="E8" s="190"/>
      <c r="F8" s="190"/>
      <c r="G8" s="190"/>
      <c r="H8" s="190"/>
    </row>
    <row r="9" spans="1:12" s="186" customFormat="1" ht="8.1" customHeight="1">
      <c r="B9" s="183"/>
      <c r="C9" s="187"/>
      <c r="D9" s="187"/>
      <c r="E9" s="190"/>
      <c r="F9" s="190"/>
      <c r="G9" s="190"/>
      <c r="H9" s="190"/>
    </row>
    <row r="10" spans="1:12" ht="21.95" customHeight="1">
      <c r="A10" s="1197" t="s">
        <v>486</v>
      </c>
      <c r="B10" s="1198"/>
      <c r="C10" s="1198"/>
      <c r="D10" s="1198"/>
      <c r="E10" s="1198"/>
      <c r="F10" s="1198"/>
      <c r="G10" s="1198"/>
      <c r="H10" s="1198"/>
    </row>
    <row r="11" spans="1:12" s="186" customFormat="1" ht="18" customHeight="1">
      <c r="A11" s="184"/>
      <c r="B11" s="185" t="s">
        <v>193</v>
      </c>
      <c r="C11" s="184"/>
      <c r="D11" s="184"/>
      <c r="E11" s="184"/>
      <c r="F11" s="184"/>
      <c r="G11" s="184"/>
      <c r="H11" s="184"/>
    </row>
    <row r="12" spans="1:12" s="186" customFormat="1" ht="18" customHeight="1">
      <c r="B12" s="183" t="s">
        <v>192</v>
      </c>
      <c r="C12" s="187" t="e">
        <f>" "&amp;H3&amp;"소반은 "&amp;D3&amp;"면 "&amp;E3&amp;"리 산복이하의 지역으로 해발고 230~255m 사이에 분포함"</f>
        <v>#REF!</v>
      </c>
      <c r="D12" s="187"/>
      <c r="E12" s="188"/>
      <c r="F12" s="188"/>
      <c r="G12" s="187"/>
      <c r="H12" s="187"/>
    </row>
    <row r="13" spans="1:12" s="186" customFormat="1" ht="18" customHeight="1">
      <c r="B13" s="183" t="s">
        <v>192</v>
      </c>
      <c r="C13" s="187" t="e">
        <f>"산지경사는 "&amp;E26&amp;"경사이고, 덩굴류 분포형태는 분산되어 분포하고 있음"</f>
        <v>#REF!</v>
      </c>
      <c r="D13" s="187"/>
      <c r="E13" s="189"/>
      <c r="F13" s="189"/>
      <c r="G13" s="182"/>
      <c r="H13" s="182"/>
    </row>
    <row r="14" spans="1:12" s="186" customFormat="1" ht="8.1" customHeight="1">
      <c r="C14" s="187"/>
      <c r="D14" s="187"/>
      <c r="E14" s="1207"/>
      <c r="F14" s="1207"/>
      <c r="G14" s="1207"/>
      <c r="H14" s="1207"/>
    </row>
    <row r="15" spans="1:12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12" s="186" customFormat="1" ht="18" customHeight="1">
      <c r="B16" s="183" t="s">
        <v>192</v>
      </c>
      <c r="C16" s="187" t="e">
        <f xml:space="preserve"> " 사업대상지는 "&amp;D3&amp;"면 "&amp;E3&amp;"리 "&amp;F3&amp;"로 지적면적은 "&amp;필지별조서!#REF!+필지별조서!#REF!&amp;"ha 임"</f>
        <v>#REF!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e">
        <f xml:space="preserve"> " 소반내에 덩굴류제거 사업면적은 "&amp;D26&amp;"ha 임"</f>
        <v>#REF!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 t="e">
        <f>표준지좌표!#REF!</f>
        <v>#REF!</v>
      </c>
      <c r="E26" s="414" t="e">
        <f>#REF!</f>
        <v>#REF!</v>
      </c>
      <c r="F26" s="414" t="e">
        <f>#REF!</f>
        <v>#REF!</v>
      </c>
      <c r="G26" s="414" t="e">
        <f>#REF!</f>
        <v>#REF!</v>
      </c>
      <c r="H26" s="415" t="e">
        <f>#REF!</f>
        <v>#REF!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0.8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207" t="s">
        <v>528</v>
      </c>
      <c r="D33" s="1207"/>
      <c r="E33" s="1207"/>
      <c r="F33" s="1207"/>
      <c r="G33" s="1207"/>
      <c r="H33" s="1207"/>
    </row>
    <row r="34" spans="1:9" s="186" customFormat="1" ht="18" customHeight="1">
      <c r="B34" s="183"/>
      <c r="C34" s="1207" t="s">
        <v>529</v>
      </c>
      <c r="D34" s="1207"/>
      <c r="E34" s="1207"/>
      <c r="F34" s="1207"/>
      <c r="G34" s="1207"/>
      <c r="H34" s="1207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5">
    <mergeCell ref="D30:E30"/>
    <mergeCell ref="D31:E31"/>
    <mergeCell ref="C33:H33"/>
    <mergeCell ref="C34:H34"/>
    <mergeCell ref="A1:H1"/>
    <mergeCell ref="A5:H5"/>
    <mergeCell ref="A10:H10"/>
    <mergeCell ref="E14:H14"/>
    <mergeCell ref="A21:H21"/>
    <mergeCell ref="C24:C25"/>
    <mergeCell ref="D24:D25"/>
    <mergeCell ref="E24:E25"/>
    <mergeCell ref="F24:F25"/>
    <mergeCell ref="G24:G25"/>
    <mergeCell ref="H24:H25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6B6F4-3FC7-4050-B595-2DFD6128A8E7}">
  <sheetPr>
    <tabColor theme="3"/>
  </sheetPr>
  <dimension ref="A1:L49"/>
  <sheetViews>
    <sheetView view="pageBreakPreview" zoomScaleNormal="100" zoomScaleSheetLayoutView="100" workbookViewId="0">
      <selection activeCell="E26" sqref="E26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12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  <c r="L1" s="442"/>
    </row>
    <row r="2" spans="1:12" ht="8.1" customHeight="1">
      <c r="A2" s="131"/>
      <c r="B2" s="131"/>
      <c r="C2" s="131"/>
      <c r="D2" s="131"/>
      <c r="E2" s="131"/>
      <c r="F2" s="131"/>
      <c r="G2" s="131"/>
      <c r="H2" s="131"/>
    </row>
    <row r="3" spans="1:12" ht="24.75" customHeight="1">
      <c r="A3" s="110"/>
      <c r="B3" s="110"/>
      <c r="C3" s="173" t="s">
        <v>190</v>
      </c>
      <c r="D3" s="206" t="e">
        <f>필지별조서!#REF!</f>
        <v>#REF!</v>
      </c>
      <c r="E3" s="206" t="e">
        <f>필지별조서!#REF!</f>
        <v>#REF!</v>
      </c>
      <c r="F3" s="440" t="e">
        <f>필지별조서!#REF!&amp;"등 2필지"</f>
        <v>#REF!</v>
      </c>
      <c r="G3" s="173" t="s">
        <v>189</v>
      </c>
      <c r="H3" s="207" t="e">
        <f>필지별조서!#REF!</f>
        <v>#REF!</v>
      </c>
    </row>
    <row r="4" spans="1:12" ht="8.1" customHeight="1">
      <c r="A4" s="110"/>
      <c r="B4" s="110"/>
      <c r="C4" s="174"/>
      <c r="D4" s="174"/>
      <c r="E4" s="175"/>
      <c r="F4" s="175"/>
      <c r="G4" s="174"/>
      <c r="H4" s="175"/>
    </row>
    <row r="5" spans="1:12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12" s="186" customFormat="1" ht="18" customHeight="1">
      <c r="A6" s="184"/>
      <c r="B6" s="185" t="s">
        <v>502</v>
      </c>
      <c r="C6" s="184"/>
      <c r="D6" s="184"/>
      <c r="E6" s="184"/>
      <c r="F6" s="184"/>
      <c r="G6" s="184"/>
      <c r="H6" s="184"/>
    </row>
    <row r="7" spans="1:12" s="186" customFormat="1" ht="18" customHeight="1">
      <c r="B7" s="185" t="s">
        <v>520</v>
      </c>
      <c r="C7" s="187"/>
      <c r="D7" s="187"/>
      <c r="E7" s="182"/>
      <c r="F7" s="182"/>
      <c r="G7" s="182"/>
      <c r="H7" s="182"/>
    </row>
    <row r="8" spans="1:12" s="186" customFormat="1" ht="18" customHeight="1">
      <c r="B8" s="185" t="s">
        <v>605</v>
      </c>
      <c r="C8" s="187"/>
      <c r="D8" s="187"/>
      <c r="E8" s="190"/>
      <c r="F8" s="190"/>
      <c r="G8" s="190"/>
      <c r="H8" s="190"/>
    </row>
    <row r="9" spans="1:12" s="186" customFormat="1" ht="8.1" customHeight="1">
      <c r="B9" s="183"/>
      <c r="C9" s="187"/>
      <c r="D9" s="187"/>
      <c r="E9" s="190"/>
      <c r="F9" s="190"/>
      <c r="G9" s="190"/>
      <c r="H9" s="190"/>
    </row>
    <row r="10" spans="1:12" ht="21.95" customHeight="1">
      <c r="A10" s="1197" t="s">
        <v>486</v>
      </c>
      <c r="B10" s="1198"/>
      <c r="C10" s="1198"/>
      <c r="D10" s="1198"/>
      <c r="E10" s="1198"/>
      <c r="F10" s="1198"/>
      <c r="G10" s="1198"/>
      <c r="H10" s="1198"/>
    </row>
    <row r="11" spans="1:12" s="186" customFormat="1" ht="18" customHeight="1">
      <c r="A11" s="184"/>
      <c r="B11" s="185" t="s">
        <v>193</v>
      </c>
      <c r="C11" s="184"/>
      <c r="D11" s="184"/>
      <c r="E11" s="184"/>
      <c r="F11" s="184"/>
      <c r="G11" s="184"/>
      <c r="H11" s="184"/>
    </row>
    <row r="12" spans="1:12" s="186" customFormat="1" ht="18" customHeight="1">
      <c r="B12" s="183" t="s">
        <v>192</v>
      </c>
      <c r="C12" s="187" t="e">
        <f>" "&amp;H3&amp;"소반은 "&amp;D3&amp;"면 "&amp;E3&amp;"리 산복이하의 지역으로 해발고 65~130m 사이에 분포함"</f>
        <v>#REF!</v>
      </c>
      <c r="D12" s="187"/>
      <c r="E12" s="188"/>
      <c r="F12" s="188"/>
      <c r="G12" s="187"/>
      <c r="H12" s="187"/>
    </row>
    <row r="13" spans="1:12" s="186" customFormat="1" ht="18" customHeight="1">
      <c r="B13" s="183" t="s">
        <v>192</v>
      </c>
      <c r="C13" s="187" t="e">
        <f>"산지경사는 "&amp;E26&amp;"경사이고, 덩굴류 분포형태는 분산되어 분포하고 있음"</f>
        <v>#REF!</v>
      </c>
      <c r="D13" s="187"/>
      <c r="E13" s="189"/>
      <c r="F13" s="189"/>
      <c r="G13" s="182"/>
      <c r="H13" s="182"/>
    </row>
    <row r="14" spans="1:12" s="186" customFormat="1" ht="8.1" customHeight="1">
      <c r="C14" s="187"/>
      <c r="D14" s="187"/>
      <c r="E14" s="1207"/>
      <c r="F14" s="1207"/>
      <c r="G14" s="1207"/>
      <c r="H14" s="1207"/>
    </row>
    <row r="15" spans="1:12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12" s="186" customFormat="1" ht="18" customHeight="1">
      <c r="B16" s="183" t="s">
        <v>192</v>
      </c>
      <c r="C16" s="187" t="e">
        <f xml:space="preserve"> " 사업대상지는 "&amp;D3&amp;"면 "&amp;E3&amp;"리 "&amp;F3&amp;"로 지적면적은 "&amp;필지별조서!#REF!+필지별조서!#REF!&amp;"ha 임"</f>
        <v>#REF!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e">
        <f xml:space="preserve"> " 소반내에 덩굴류제거 사업면적은 "&amp;D26&amp;"ha 임"</f>
        <v>#REF!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 t="e">
        <f>표준지좌표!#REF!</f>
        <v>#REF!</v>
      </c>
      <c r="E26" s="414" t="e">
        <f>#REF!</f>
        <v>#REF!</v>
      </c>
      <c r="F26" s="414" t="e">
        <f>#REF!</f>
        <v>#REF!</v>
      </c>
      <c r="G26" s="414" t="e">
        <f>#REF!</f>
        <v>#REF!</v>
      </c>
      <c r="H26" s="415" t="e">
        <f>#REF!</f>
        <v>#REF!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0.8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207" t="s">
        <v>528</v>
      </c>
      <c r="D33" s="1207"/>
      <c r="E33" s="1207"/>
      <c r="F33" s="1207"/>
      <c r="G33" s="1207"/>
      <c r="H33" s="1207"/>
    </row>
    <row r="34" spans="1:9" s="186" customFormat="1" ht="18" customHeight="1">
      <c r="B34" s="183"/>
      <c r="C34" s="1207" t="s">
        <v>529</v>
      </c>
      <c r="D34" s="1207"/>
      <c r="E34" s="1207"/>
      <c r="F34" s="1207"/>
      <c r="G34" s="1207"/>
      <c r="H34" s="1207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5">
    <mergeCell ref="D30:E30"/>
    <mergeCell ref="D31:E31"/>
    <mergeCell ref="C33:H33"/>
    <mergeCell ref="C34:H34"/>
    <mergeCell ref="A1:H1"/>
    <mergeCell ref="A5:H5"/>
    <mergeCell ref="A10:H10"/>
    <mergeCell ref="E14:H14"/>
    <mergeCell ref="A21:H21"/>
    <mergeCell ref="C24:C25"/>
    <mergeCell ref="D24:D25"/>
    <mergeCell ref="E24:E25"/>
    <mergeCell ref="F24:F25"/>
    <mergeCell ref="G24:G25"/>
    <mergeCell ref="H24:H25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28888-C2D7-4E32-BE63-859649D894BF}">
  <sheetPr>
    <tabColor rgb="FF00B050"/>
  </sheetPr>
  <dimension ref="A1:I49"/>
  <sheetViews>
    <sheetView view="pageBreakPreview" zoomScaleNormal="100" zoomScaleSheetLayoutView="100" workbookViewId="0">
      <selection activeCell="M40" sqref="M40:M41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 t="e">
        <f>필지별조서!#REF!</f>
        <v>#REF!</v>
      </c>
      <c r="E3" s="206" t="e">
        <f>필지별조서!#REF!</f>
        <v>#REF!</v>
      </c>
      <c r="F3" s="440" t="s">
        <v>684</v>
      </c>
      <c r="G3" s="173" t="s">
        <v>189</v>
      </c>
      <c r="H3" s="207" t="str">
        <f>표준지좌표!A9</f>
        <v>1-0-2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605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e">
        <f>" "&amp;H3&amp;"소반은 "&amp;D3&amp;"면 "&amp;E3&amp;"리에 분산되어 있으며 전체적인 방향은 각 방향이며, 해발고는 다양하게 분포한다."</f>
        <v>#REF!</v>
      </c>
      <c r="E12" s="449"/>
      <c r="F12" s="449"/>
    </row>
    <row r="13" spans="1:8" s="186" customFormat="1" ht="18" customHeight="1">
      <c r="B13" s="183" t="s">
        <v>192</v>
      </c>
      <c r="C13" s="187" t="str">
        <f>"산지경사는 "&amp;E26&amp;"경사이고, 덩굴류 분포형태는 분산되어 분포하고 있음"</f>
        <v>산지경사는 중 (15°～30°)경사이고, 덩굴류 분포형태는 분산되어 분포하고 있음</v>
      </c>
      <c r="D13" s="187"/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e">
        <f xml:space="preserve"> " 사업대상지는 "&amp;D3&amp;"면 "&amp;E3&amp;"리 "&amp;F3&amp;"로 지적면적은 "&amp;필지별조서!G218&amp;"ha 임"</f>
        <v>#REF!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16.67ha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>
        <f>표준지좌표!B18</f>
        <v>16.669999999999998</v>
      </c>
      <c r="E26" s="414" t="str">
        <f>'1111'!D26</f>
        <v>중 (15°～30°)</v>
      </c>
      <c r="F26" s="414" t="str">
        <f>'1111'!D27</f>
        <v>개소당 평균면적이 3ha 이상</v>
      </c>
      <c r="G26" s="414" t="str">
        <f>'1111'!D29</f>
        <v>보행이 용이하다</v>
      </c>
      <c r="H26" s="415" t="str">
        <f>'1111'!D30</f>
        <v>장애물이 거의 없음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0.72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82" t="s">
        <v>528</v>
      </c>
      <c r="D33" s="182"/>
      <c r="E33" s="182"/>
      <c r="F33" s="182"/>
      <c r="G33" s="182"/>
      <c r="H33" s="182"/>
    </row>
    <row r="34" spans="1:9" s="186" customFormat="1" ht="18" customHeight="1">
      <c r="B34" s="183"/>
      <c r="C34" s="182" t="s">
        <v>529</v>
      </c>
      <c r="D34" s="182"/>
      <c r="E34" s="182"/>
      <c r="F34" s="182"/>
      <c r="G34" s="182"/>
      <c r="H34" s="182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3">
    <mergeCell ref="G24:G25"/>
    <mergeCell ref="H24:H25"/>
    <mergeCell ref="D30:E30"/>
    <mergeCell ref="D31:E31"/>
    <mergeCell ref="A1:H1"/>
    <mergeCell ref="A5:H5"/>
    <mergeCell ref="A10:H10"/>
    <mergeCell ref="E14:H14"/>
    <mergeCell ref="A21:H21"/>
    <mergeCell ref="C24:C25"/>
    <mergeCell ref="D24:D25"/>
    <mergeCell ref="E24:E25"/>
    <mergeCell ref="F24:F25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2E565-A7BA-416D-87A6-9C6ACEFC08E8}">
  <sheetPr>
    <tabColor rgb="FF00B050"/>
  </sheetPr>
  <dimension ref="A1:I51"/>
  <sheetViews>
    <sheetView view="pageBreakPreview" zoomScaleNormal="100" zoomScaleSheetLayoutView="100" workbookViewId="0">
      <selection activeCell="O26" sqref="O26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 t="e">
        <f>필지별조서!#REF!</f>
        <v>#REF!</v>
      </c>
      <c r="E3" s="206" t="e">
        <f>필지별조서!#REF!</f>
        <v>#REF!</v>
      </c>
      <c r="F3" s="440" t="s">
        <v>840</v>
      </c>
      <c r="G3" s="173" t="s">
        <v>189</v>
      </c>
      <c r="H3" s="207" t="e">
        <f>필지별조서!#REF!</f>
        <v>#REF!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659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e">
        <f>" "&amp;H3&amp;"소반은 "&amp;D3&amp;"면 "&amp;E3&amp;"리에 분산되어 있으며 전체적인 방향은 각 방향이며, 해발고는 다양하게 분포한다."</f>
        <v>#REF!</v>
      </c>
      <c r="E12" s="449"/>
      <c r="F12" s="449"/>
    </row>
    <row r="13" spans="1:8" s="186" customFormat="1" ht="18" customHeight="1">
      <c r="B13" s="183" t="s">
        <v>660</v>
      </c>
      <c r="C13" s="186" t="s">
        <v>661</v>
      </c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e">
        <f xml:space="preserve"> " 사업대상지는 "&amp;D3&amp;"면 "&amp;E3&amp;"리 "&amp;F3&amp;"임"</f>
        <v>#REF!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5.68ha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>
        <f>필지별조서!H218</f>
        <v>5.6799999999999979</v>
      </c>
      <c r="E26" s="414" t="str">
        <f>'1-2'!D26</f>
        <v>중 (15°～30°)</v>
      </c>
      <c r="F26" s="414" t="str">
        <f>'1-2'!D27</f>
        <v>개소당 평균면적이 3ha 이상</v>
      </c>
      <c r="G26" s="414" t="str">
        <f>'1-2'!D29</f>
        <v>보행이 용이하다</v>
      </c>
      <c r="H26" s="415" t="str">
        <f>'1-2'!D30</f>
        <v>장애물이 거의 없음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0.72</v>
      </c>
      <c r="H31" s="388" t="s">
        <v>50</v>
      </c>
    </row>
    <row r="32" spans="1:8" s="186" customFormat="1" ht="22.5" hidden="1" customHeight="1">
      <c r="B32" s="183"/>
      <c r="C32" s="552"/>
      <c r="D32" s="553"/>
      <c r="E32" s="554"/>
      <c r="F32" s="555"/>
      <c r="G32" s="556"/>
      <c r="H32" s="557"/>
    </row>
    <row r="33" spans="1:9" s="186" customFormat="1" ht="8.1" customHeight="1">
      <c r="B33" s="183"/>
      <c r="C33" s="182"/>
      <c r="D33" s="182"/>
      <c r="E33" s="182"/>
      <c r="F33" s="182"/>
      <c r="G33" s="182"/>
      <c r="H33" s="182"/>
    </row>
    <row r="34" spans="1:9" s="186" customFormat="1" ht="18" customHeight="1">
      <c r="B34" s="183" t="s">
        <v>192</v>
      </c>
      <c r="C34" s="182" t="s">
        <v>528</v>
      </c>
      <c r="D34" s="182"/>
      <c r="E34" s="182"/>
      <c r="F34" s="182"/>
      <c r="G34" s="182"/>
      <c r="H34" s="182"/>
    </row>
    <row r="35" spans="1:9" s="186" customFormat="1" ht="18" customHeight="1">
      <c r="B35" s="183"/>
      <c r="C35" s="182" t="s">
        <v>529</v>
      </c>
      <c r="D35" s="182"/>
      <c r="E35" s="182"/>
      <c r="F35" s="182"/>
      <c r="G35" s="182"/>
      <c r="H35" s="182"/>
    </row>
    <row r="36" spans="1:9" s="186" customFormat="1" ht="18" customHeight="1">
      <c r="B36" s="183" t="s">
        <v>192</v>
      </c>
      <c r="C36" s="187" t="s">
        <v>530</v>
      </c>
      <c r="D36" s="194"/>
      <c r="E36" s="194"/>
      <c r="F36" s="194"/>
      <c r="G36" s="194"/>
      <c r="H36" s="194"/>
      <c r="I36" s="187"/>
    </row>
    <row r="37" spans="1:9" s="186" customFormat="1" ht="18" customHeight="1">
      <c r="B37" s="183" t="s">
        <v>192</v>
      </c>
      <c r="C37" s="187" t="s">
        <v>519</v>
      </c>
      <c r="D37" s="193"/>
      <c r="E37" s="193"/>
      <c r="F37" s="193"/>
      <c r="G37" s="193"/>
      <c r="H37" s="193"/>
      <c r="I37" s="187"/>
    </row>
    <row r="38" spans="1:9" s="186" customFormat="1" ht="8.1" customHeight="1">
      <c r="B38" s="183"/>
      <c r="C38" s="182"/>
      <c r="D38" s="182"/>
      <c r="E38" s="182"/>
      <c r="F38" s="182"/>
      <c r="G38" s="182"/>
      <c r="H38" s="182"/>
    </row>
    <row r="39" spans="1:9" s="186" customFormat="1" ht="17.25" customHeight="1">
      <c r="A39" s="192"/>
      <c r="B39" s="185" t="s">
        <v>522</v>
      </c>
      <c r="C39" s="192"/>
      <c r="D39" s="192"/>
      <c r="E39" s="192"/>
      <c r="F39" s="192"/>
      <c r="G39" s="192"/>
      <c r="H39" s="192"/>
    </row>
    <row r="40" spans="1:9" s="186" customFormat="1" ht="18" customHeight="1">
      <c r="B40" s="183" t="s">
        <v>192</v>
      </c>
      <c r="C40" s="187" t="s">
        <v>523</v>
      </c>
      <c r="D40" s="193"/>
      <c r="E40" s="193"/>
      <c r="F40" s="193"/>
      <c r="G40" s="193"/>
      <c r="H40" s="193"/>
      <c r="I40" s="187"/>
    </row>
    <row r="41" spans="1:9" s="186" customFormat="1" ht="18" customHeight="1">
      <c r="B41" s="183"/>
      <c r="C41" s="187" t="s">
        <v>524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525</v>
      </c>
      <c r="D42" s="194"/>
      <c r="E42" s="194"/>
      <c r="F42" s="194"/>
      <c r="G42" s="194"/>
      <c r="H42" s="194"/>
      <c r="I42" s="187"/>
    </row>
    <row r="43" spans="1:9" s="186" customFormat="1" ht="18" customHeight="1">
      <c r="B43" s="183" t="s">
        <v>192</v>
      </c>
      <c r="C43" s="187" t="s">
        <v>526</v>
      </c>
      <c r="D43" s="193"/>
      <c r="E43" s="193"/>
      <c r="F43" s="193"/>
      <c r="G43" s="193"/>
      <c r="H43" s="193"/>
      <c r="I43" s="187"/>
    </row>
    <row r="44" spans="1:9" s="186" customFormat="1" ht="18" customHeight="1">
      <c r="B44" s="183" t="s">
        <v>192</v>
      </c>
      <c r="C44" s="187" t="s">
        <v>603</v>
      </c>
      <c r="D44" s="194"/>
      <c r="E44" s="194"/>
      <c r="F44" s="194"/>
      <c r="G44" s="194"/>
      <c r="H44" s="194"/>
      <c r="I44" s="187"/>
    </row>
    <row r="45" spans="1:9" s="186" customFormat="1" ht="8.1" customHeight="1">
      <c r="B45" s="183"/>
      <c r="C45" s="182"/>
      <c r="D45" s="182"/>
      <c r="E45" s="182"/>
      <c r="F45" s="182"/>
      <c r="G45" s="182"/>
      <c r="H45" s="182"/>
    </row>
    <row r="46" spans="1:9" s="186" customFormat="1" ht="17.25" customHeight="1">
      <c r="A46" s="192"/>
      <c r="B46" s="185" t="s">
        <v>521</v>
      </c>
      <c r="C46" s="192"/>
      <c r="D46" s="192"/>
      <c r="E46" s="192"/>
      <c r="F46" s="192"/>
      <c r="G46" s="192"/>
      <c r="H46" s="192"/>
    </row>
    <row r="47" spans="1:9" s="186" customFormat="1" ht="18" customHeight="1">
      <c r="B47" s="183" t="s">
        <v>192</v>
      </c>
      <c r="C47" s="187" t="s">
        <v>527</v>
      </c>
      <c r="D47" s="193"/>
      <c r="E47" s="193"/>
      <c r="F47" s="193"/>
      <c r="G47" s="193"/>
      <c r="H47" s="193"/>
      <c r="I47" s="187"/>
    </row>
    <row r="48" spans="1:9" s="186" customFormat="1" ht="18" customHeight="1">
      <c r="B48" s="183" t="s">
        <v>192</v>
      </c>
      <c r="C48" s="187" t="s">
        <v>531</v>
      </c>
      <c r="D48" s="187"/>
      <c r="E48" s="187"/>
      <c r="F48" s="187"/>
      <c r="G48" s="187"/>
      <c r="H48" s="187"/>
      <c r="I48" s="187"/>
    </row>
    <row r="49" spans="2:9" s="186" customFormat="1" ht="18" customHeight="1">
      <c r="B49" s="183"/>
      <c r="C49" s="187" t="s">
        <v>604</v>
      </c>
      <c r="D49" s="193"/>
      <c r="E49" s="193"/>
      <c r="F49" s="193"/>
      <c r="G49" s="193"/>
      <c r="H49" s="193"/>
      <c r="I49" s="187"/>
    </row>
    <row r="50" spans="2:9" s="186" customFormat="1" ht="18" customHeight="1">
      <c r="B50" s="183"/>
      <c r="C50" s="187"/>
      <c r="D50" s="193"/>
      <c r="E50" s="193"/>
      <c r="F50" s="193"/>
      <c r="G50" s="193"/>
      <c r="H50" s="193"/>
      <c r="I50" s="187"/>
    </row>
    <row r="51" spans="2:9" s="186" customFormat="1" ht="5.0999999999999996" customHeight="1">
      <c r="B51" s="183"/>
      <c r="C51" s="187"/>
      <c r="D51" s="194"/>
      <c r="E51" s="194"/>
      <c r="F51" s="194"/>
      <c r="G51" s="194"/>
      <c r="H51" s="194"/>
      <c r="I51" s="187"/>
    </row>
  </sheetData>
  <mergeCells count="13">
    <mergeCell ref="H24:H25"/>
    <mergeCell ref="D30:E30"/>
    <mergeCell ref="D31:E31"/>
    <mergeCell ref="A1:H1"/>
    <mergeCell ref="A5:H5"/>
    <mergeCell ref="A10:H10"/>
    <mergeCell ref="E14:H14"/>
    <mergeCell ref="A21:H21"/>
    <mergeCell ref="C24:C25"/>
    <mergeCell ref="D24:D25"/>
    <mergeCell ref="E24:E25"/>
    <mergeCell ref="F24:F25"/>
    <mergeCell ref="G24:G25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5" orientation="portrait" useFirstPageNumber="1" horizontalDpi="4294967293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49E4B-12CE-4995-A2DC-48767115B45C}">
  <sheetPr>
    <tabColor rgb="FF00B050"/>
  </sheetPr>
  <dimension ref="A1:I49"/>
  <sheetViews>
    <sheetView view="pageBreakPreview" topLeftCell="A3" zoomScaleNormal="100" zoomScaleSheetLayoutView="100" workbookViewId="0">
      <selection activeCell="O26" sqref="O26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 t="str">
        <f>필지별조서!C219</f>
        <v>자은</v>
      </c>
      <c r="E3" s="206" t="str">
        <f>필지별조서!D219</f>
        <v>한운</v>
      </c>
      <c r="F3" s="440" t="s">
        <v>841</v>
      </c>
      <c r="G3" s="173" t="s">
        <v>189</v>
      </c>
      <c r="H3" s="207" t="str">
        <f>필지별조서!A219</f>
        <v>1-0-5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847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str">
        <f>" "&amp;H3&amp;"소반은 "&amp;D3&amp;"면 "&amp;E3&amp;"리에 분산되어 있으며 전체적인 방향은 각 방향이며, 해발고는 다양하게 분포한다."</f>
        <v xml:space="preserve"> 1-0-5소반은 자은면 한운리에 분산되어 있으며 전체적인 방향은 각 방향이며, 해발고는 다양하게 분포한다.</v>
      </c>
      <c r="E12" s="449"/>
      <c r="F12" s="449"/>
    </row>
    <row r="13" spans="1:8" s="186" customFormat="1" ht="18" customHeight="1">
      <c r="B13" s="183" t="s">
        <v>192</v>
      </c>
      <c r="C13" s="187" t="str">
        <f>"산지경사는 "&amp;E26&amp;"경사이고, 덩굴류 분포형태는 분산되어 분포하고 있음"</f>
        <v>산지경사는 중 (15°～30°)경사이고, 덩굴류 분포형태는 분산되어 분포하고 있음</v>
      </c>
      <c r="D13" s="187"/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str">
        <f xml:space="preserve"> " 사업대상지는 "&amp;D3&amp;"면 "&amp;E3&amp;"리 "&amp;F3&amp;"임"</f>
        <v xml:space="preserve"> 사업대상지는 자은면 한운리 산48-1임 외 15필지임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8.8ha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843</v>
      </c>
      <c r="H24" s="1204" t="s">
        <v>844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842</v>
      </c>
      <c r="D26" s="260">
        <f>필지별조서!H240</f>
        <v>8.8000000000000007</v>
      </c>
      <c r="E26" s="414" t="str">
        <f>'1-3(약제)'!D26</f>
        <v>중 (15°～30°)</v>
      </c>
      <c r="F26" s="414" t="str">
        <f>'1-3(약제)'!D27</f>
        <v>개소당 평균면적이 3ha 이상</v>
      </c>
      <c r="G26" s="414" t="str">
        <f>'1-3(약제)'!D28</f>
        <v>1∼5월</v>
      </c>
      <c r="H26" s="415" t="str">
        <f>'1-3(약제)'!D29</f>
        <v>보통(40∼60% 피복)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728" t="s">
        <v>508</v>
      </c>
      <c r="D30" s="1208" t="s">
        <v>509</v>
      </c>
      <c r="E30" s="1208"/>
      <c r="F30" s="728" t="s">
        <v>510</v>
      </c>
      <c r="G30" s="728" t="s">
        <v>511</v>
      </c>
      <c r="H30" s="728" t="s">
        <v>512</v>
      </c>
    </row>
    <row r="31" spans="1:8" s="186" customFormat="1" ht="15.75" customHeight="1">
      <c r="B31" s="183"/>
      <c r="C31" s="729" t="s">
        <v>842</v>
      </c>
      <c r="D31" s="1209" t="s">
        <v>639</v>
      </c>
      <c r="E31" s="1210"/>
      <c r="F31" s="729" t="s">
        <v>845</v>
      </c>
      <c r="G31" s="731">
        <v>1</v>
      </c>
      <c r="H31" s="730" t="s">
        <v>185</v>
      </c>
    </row>
    <row r="32" spans="1:8" s="186" customFormat="1" ht="14.25" customHeight="1">
      <c r="B32" s="183"/>
      <c r="C32" s="728" t="s">
        <v>846</v>
      </c>
      <c r="D32" s="1211"/>
      <c r="E32" s="1212"/>
      <c r="F32" s="729" t="s">
        <v>845</v>
      </c>
      <c r="G32" s="731">
        <v>1.5</v>
      </c>
      <c r="H32" s="728" t="s">
        <v>50</v>
      </c>
    </row>
    <row r="33" spans="1:9" s="186" customFormat="1" ht="18" customHeight="1">
      <c r="B33" s="183" t="s">
        <v>660</v>
      </c>
      <c r="C33" s="1207" t="s">
        <v>813</v>
      </c>
      <c r="D33" s="1207"/>
      <c r="E33" s="1207"/>
      <c r="F33" s="1207"/>
      <c r="G33" s="1207"/>
      <c r="H33" s="1207"/>
    </row>
    <row r="34" spans="1:9" s="186" customFormat="1" ht="18" customHeight="1">
      <c r="B34" s="183"/>
      <c r="C34" s="1207" t="s">
        <v>814</v>
      </c>
      <c r="D34" s="1207"/>
      <c r="E34" s="1207"/>
      <c r="F34" s="1207"/>
      <c r="G34" s="1207"/>
      <c r="H34" s="1207"/>
    </row>
    <row r="35" spans="1:9" s="186" customFormat="1" ht="18" customHeight="1">
      <c r="B35" s="183" t="s">
        <v>660</v>
      </c>
      <c r="C35" s="186" t="s">
        <v>815</v>
      </c>
      <c r="D35" s="194"/>
      <c r="E35" s="194"/>
      <c r="F35" s="194"/>
      <c r="G35" s="194"/>
      <c r="H35" s="194"/>
    </row>
    <row r="36" spans="1:9" s="186" customFormat="1" ht="18" customHeight="1">
      <c r="B36" s="183" t="s">
        <v>660</v>
      </c>
      <c r="C36" s="186" t="s">
        <v>816</v>
      </c>
      <c r="D36" s="193"/>
      <c r="E36" s="193"/>
      <c r="F36" s="193"/>
      <c r="G36" s="193"/>
      <c r="H36" s="193"/>
    </row>
    <row r="37" spans="1:9" s="186" customFormat="1" ht="18" customHeight="1">
      <c r="B37" s="183"/>
      <c r="C37" s="186" t="s">
        <v>817</v>
      </c>
      <c r="D37" s="193"/>
      <c r="E37" s="193"/>
      <c r="F37" s="193"/>
      <c r="G37" s="193"/>
      <c r="H37" s="193"/>
    </row>
    <row r="38" spans="1:9" s="186" customFormat="1" ht="8.1" customHeight="1">
      <c r="B38" s="183"/>
      <c r="C38" s="182"/>
      <c r="D38" s="182"/>
      <c r="E38" s="182"/>
      <c r="F38" s="182"/>
      <c r="G38" s="182"/>
      <c r="H38" s="182"/>
    </row>
    <row r="39" spans="1:9" s="186" customFormat="1" ht="17.25" customHeight="1">
      <c r="A39" s="203"/>
      <c r="B39" s="186" t="s">
        <v>818</v>
      </c>
      <c r="C39" s="203"/>
      <c r="D39" s="203"/>
      <c r="E39" s="203"/>
      <c r="F39" s="203"/>
      <c r="G39" s="203"/>
      <c r="H39" s="203"/>
    </row>
    <row r="40" spans="1:9" s="186" customFormat="1" ht="18" customHeight="1">
      <c r="B40" s="710" t="s">
        <v>819</v>
      </c>
      <c r="C40" s="203"/>
      <c r="D40" s="203"/>
      <c r="E40" s="203"/>
      <c r="F40" s="203"/>
      <c r="G40" s="193"/>
      <c r="H40" s="193"/>
    </row>
    <row r="41" spans="1:9" s="186" customFormat="1" ht="18" customHeight="1">
      <c r="B41" s="183" t="s">
        <v>660</v>
      </c>
      <c r="C41" s="186" t="s">
        <v>820</v>
      </c>
      <c r="D41" s="193"/>
      <c r="E41" s="193"/>
      <c r="F41" s="193"/>
      <c r="G41" s="194"/>
      <c r="H41" s="194"/>
    </row>
    <row r="42" spans="1:9" s="186" customFormat="1" ht="18" customHeight="1">
      <c r="B42" s="183" t="s">
        <v>660</v>
      </c>
      <c r="C42" s="186" t="s">
        <v>821</v>
      </c>
      <c r="D42" s="194"/>
      <c r="E42" s="194"/>
      <c r="F42" s="194"/>
      <c r="G42" s="194"/>
      <c r="H42" s="194"/>
    </row>
    <row r="43" spans="1:9" s="186" customFormat="1" ht="6.75" customHeight="1">
      <c r="B43" s="183"/>
      <c r="D43" s="193"/>
      <c r="E43" s="193"/>
      <c r="F43" s="193"/>
      <c r="G43" s="193"/>
      <c r="H43" s="193"/>
    </row>
    <row r="44" spans="1:9" s="186" customFormat="1" ht="18" customHeight="1">
      <c r="B44" s="186" t="s">
        <v>521</v>
      </c>
      <c r="C44" s="203"/>
      <c r="D44" s="203"/>
      <c r="E44" s="203"/>
      <c r="F44" s="203"/>
      <c r="G44" s="203"/>
      <c r="H44" s="194"/>
    </row>
    <row r="45" spans="1:9" s="186" customFormat="1" ht="21" customHeight="1">
      <c r="B45" s="183" t="s">
        <v>192</v>
      </c>
      <c r="C45" s="186" t="s">
        <v>527</v>
      </c>
      <c r="D45" s="193"/>
      <c r="E45" s="193"/>
      <c r="F45" s="193"/>
      <c r="G45" s="193"/>
      <c r="H45" s="182"/>
    </row>
    <row r="46" spans="1:9" s="186" customFormat="1" ht="17.25" customHeight="1">
      <c r="A46" s="203"/>
      <c r="B46" s="183" t="s">
        <v>192</v>
      </c>
      <c r="C46" s="186" t="s">
        <v>531</v>
      </c>
      <c r="H46" s="203"/>
    </row>
    <row r="47" spans="1:9" s="186" customFormat="1" ht="18" customHeight="1">
      <c r="B47" s="183"/>
      <c r="C47" s="186" t="s">
        <v>604</v>
      </c>
      <c r="D47" s="193"/>
      <c r="E47" s="193"/>
      <c r="F47" s="193"/>
      <c r="G47" s="193"/>
      <c r="H47" s="193"/>
    </row>
    <row r="48" spans="1:9" s="186" customFormat="1" ht="18" hidden="1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6">
    <mergeCell ref="D31:E31"/>
    <mergeCell ref="C33:H33"/>
    <mergeCell ref="C34:H34"/>
    <mergeCell ref="D32:E32"/>
    <mergeCell ref="A1:H1"/>
    <mergeCell ref="A5:H5"/>
    <mergeCell ref="A10:H10"/>
    <mergeCell ref="E14:H14"/>
    <mergeCell ref="A21:H21"/>
    <mergeCell ref="C24:C25"/>
    <mergeCell ref="D24:D25"/>
    <mergeCell ref="E24:E25"/>
    <mergeCell ref="F24:F25"/>
    <mergeCell ref="G24:G25"/>
    <mergeCell ref="H24:H25"/>
    <mergeCell ref="D30:E30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C387F-7AFF-4C89-8987-E7CF64E515C1}">
  <sheetPr>
    <tabColor rgb="FF00B050"/>
  </sheetPr>
  <dimension ref="A1:I49"/>
  <sheetViews>
    <sheetView view="pageBreakPreview" zoomScaleNormal="100" zoomScaleSheetLayoutView="100" workbookViewId="0">
      <selection activeCell="L13" sqref="L13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>
        <f>필지별조서!C259</f>
        <v>0</v>
      </c>
      <c r="E3" s="206">
        <f>필지별조서!D259</f>
        <v>0</v>
      </c>
      <c r="F3" s="440" t="s">
        <v>676</v>
      </c>
      <c r="G3" s="173" t="s">
        <v>189</v>
      </c>
      <c r="H3" s="207" t="str">
        <f>필지별조서!A259</f>
        <v>2-0-2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605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str">
        <f>" "&amp;H3&amp;"소반은 "&amp;D3&amp;"면 "&amp;E3&amp;"리에 분산되어 있으며 전체적인 방향은 각 방향이며, 해발고는 다양하게 분포한다."</f>
        <v xml:space="preserve"> 2-0-2소반은 0면 0리에 분산되어 있으며 전체적인 방향은 각 방향이며, 해발고는 다양하게 분포한다.</v>
      </c>
      <c r="E12" s="449"/>
      <c r="F12" s="449"/>
    </row>
    <row r="13" spans="1:8" s="186" customFormat="1" ht="18" customHeight="1">
      <c r="B13" s="183" t="s">
        <v>192</v>
      </c>
      <c r="C13" s="187" t="str">
        <f>"산지경사는 "&amp;E26&amp;"경사이고, 덩굴류 분포형태는 분산되어 분포하고 있음"</f>
        <v>산지경사는 중 (15°～30°)경사이고, 덩굴류 분포형태는 분산되어 분포하고 있음</v>
      </c>
      <c r="D13" s="187"/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str">
        <f xml:space="preserve"> " 사업대상지는 "&amp;D3&amp;"면 "&amp;E3&amp;"리 "&amp;F3&amp;"로 지적면적은 "&amp;필지별조서!G261&amp;"ha 임"</f>
        <v xml:space="preserve"> 사업대상지는 0면 0리 산38-1임 등 1필지로 지적면적은 0ha 임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0ha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>
        <f>필지별조서!H261</f>
        <v>0</v>
      </c>
      <c r="E26" s="414" t="str">
        <f>'2-2'!D26</f>
        <v>중 (15°～30°)</v>
      </c>
      <c r="F26" s="414" t="str">
        <f>'2-2'!D27</f>
        <v>개소당 평균면적이 3ha 이상</v>
      </c>
      <c r="G26" s="414" t="str">
        <f>'2-2'!D29</f>
        <v>보행이 용이하다</v>
      </c>
      <c r="H26" s="415" t="str">
        <f>'2-2'!D30</f>
        <v>장애물이 거의 없음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0.72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82" t="s">
        <v>528</v>
      </c>
      <c r="D33" s="182"/>
      <c r="E33" s="182"/>
      <c r="F33" s="182"/>
      <c r="G33" s="182"/>
      <c r="H33" s="182"/>
    </row>
    <row r="34" spans="1:9" s="186" customFormat="1" ht="18" customHeight="1">
      <c r="B34" s="183"/>
      <c r="C34" s="182" t="s">
        <v>529</v>
      </c>
      <c r="D34" s="182"/>
      <c r="E34" s="182"/>
      <c r="F34" s="182"/>
      <c r="G34" s="182"/>
      <c r="H34" s="182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3">
    <mergeCell ref="H24:H25"/>
    <mergeCell ref="D30:E30"/>
    <mergeCell ref="D31:E31"/>
    <mergeCell ref="C24:C25"/>
    <mergeCell ref="D24:D25"/>
    <mergeCell ref="E24:E25"/>
    <mergeCell ref="F24:F25"/>
    <mergeCell ref="G24:G25"/>
    <mergeCell ref="A1:H1"/>
    <mergeCell ref="A5:H5"/>
    <mergeCell ref="A10:H10"/>
    <mergeCell ref="E14:H14"/>
    <mergeCell ref="A21:H21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BB86A-83D6-4A9A-B2FA-A05CC9CDAB52}">
  <sheetPr>
    <tabColor rgb="FF00B050"/>
  </sheetPr>
  <dimension ref="A1:I49"/>
  <sheetViews>
    <sheetView view="pageBreakPreview" zoomScaleNormal="100" zoomScaleSheetLayoutView="100" workbookViewId="0">
      <selection activeCell="L13" sqref="L13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>
        <f>필지별조서!C262</f>
        <v>0</v>
      </c>
      <c r="E3" s="206">
        <f>필지별조서!D262</f>
        <v>0</v>
      </c>
      <c r="F3" s="440" t="s">
        <v>685</v>
      </c>
      <c r="G3" s="173" t="s">
        <v>189</v>
      </c>
      <c r="H3" s="207" t="str">
        <f>필지별조서!A262</f>
        <v>2-0-3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605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str">
        <f>" "&amp;H3&amp;"소반은 "&amp;D3&amp;"면 "&amp;E3&amp;"리에 분산되어 있으며 전체적인 방향은 각 방향이며, 해발고는 다양하게 분포한다."</f>
        <v xml:space="preserve"> 2-0-3소반은 0면 0리에 분산되어 있으며 전체적인 방향은 각 방향이며, 해발고는 다양하게 분포한다.</v>
      </c>
      <c r="E12" s="449"/>
      <c r="F12" s="449"/>
    </row>
    <row r="13" spans="1:8" s="186" customFormat="1" ht="18" customHeight="1">
      <c r="B13" s="183" t="s">
        <v>192</v>
      </c>
      <c r="C13" s="187" t="str">
        <f>"산지경사는 "&amp;E26&amp;"경사이고, 덩굴류 분포형태는 분산되어 분포하고 있음"</f>
        <v>산지경사는 중 (15°～30°)경사이고, 덩굴류 분포형태는 분산되어 분포하고 있음</v>
      </c>
      <c r="D13" s="187"/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str">
        <f xml:space="preserve"> " 사업대상지는 "&amp;D3&amp;"면 "&amp;E3&amp;"리 "&amp;F3&amp;"로 지적면적은 "&amp;필지별조서!G263&amp;"ha 임"</f>
        <v xml:space="preserve"> 사업대상지는 0면 0리 산89-1임로 지적면적은 0ha 임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0ha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>
        <f>필지별조서!H263</f>
        <v>0</v>
      </c>
      <c r="E26" s="414" t="str">
        <f>'2-3'!D26</f>
        <v>중 (15°～30°)</v>
      </c>
      <c r="F26" s="414" t="str">
        <f>'2-3'!D27</f>
        <v>개소당 평균면적이 3ha 이상</v>
      </c>
      <c r="G26" s="414" t="str">
        <f>'2-3'!D29</f>
        <v>보행이 용이하다</v>
      </c>
      <c r="H26" s="415" t="str">
        <f>'2-3'!D30</f>
        <v>장애물이 거의 없음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0.72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82" t="s">
        <v>528</v>
      </c>
      <c r="D33" s="182"/>
      <c r="E33" s="182"/>
      <c r="F33" s="182"/>
      <c r="G33" s="182"/>
      <c r="H33" s="182"/>
    </row>
    <row r="34" spans="1:9" s="186" customFormat="1" ht="18" customHeight="1">
      <c r="B34" s="183"/>
      <c r="C34" s="182" t="s">
        <v>529</v>
      </c>
      <c r="D34" s="182"/>
      <c r="E34" s="182"/>
      <c r="F34" s="182"/>
      <c r="G34" s="182"/>
      <c r="H34" s="182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3">
    <mergeCell ref="H24:H25"/>
    <mergeCell ref="D30:E30"/>
    <mergeCell ref="D31:E31"/>
    <mergeCell ref="C24:C25"/>
    <mergeCell ref="D24:D25"/>
    <mergeCell ref="E24:E25"/>
    <mergeCell ref="F24:F25"/>
    <mergeCell ref="G24:G25"/>
    <mergeCell ref="A1:H1"/>
    <mergeCell ref="A5:H5"/>
    <mergeCell ref="A10:H10"/>
    <mergeCell ref="E14:H14"/>
    <mergeCell ref="A21:H21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C0407-0041-4D23-BB08-63BA17562231}">
  <sheetPr>
    <tabColor rgb="FF00B050"/>
  </sheetPr>
  <dimension ref="A1:I49"/>
  <sheetViews>
    <sheetView view="pageBreakPreview" zoomScaleNormal="100" zoomScaleSheetLayoutView="100" workbookViewId="0">
      <selection activeCell="L13" sqref="L13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>
        <f>필지별조서!C264</f>
        <v>0</v>
      </c>
      <c r="E3" s="206">
        <f>필지별조서!D264</f>
        <v>0</v>
      </c>
      <c r="F3" s="440" t="s">
        <v>675</v>
      </c>
      <c r="G3" s="173" t="s">
        <v>189</v>
      </c>
      <c r="H3" s="207" t="str">
        <f>필지별조서!A264</f>
        <v>2-0-4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605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str">
        <f>" "&amp;H3&amp;"소반은 "&amp;D3&amp;"면 "&amp;E3&amp;"리에 분산되어 있으며 전체적인 방향은 각 방향이며, 해발고는 다양하게 분포한다."</f>
        <v xml:space="preserve"> 2-0-4소반은 0면 0리에 분산되어 있으며 전체적인 방향은 각 방향이며, 해발고는 다양하게 분포한다.</v>
      </c>
      <c r="E12" s="449"/>
      <c r="F12" s="449"/>
    </row>
    <row r="13" spans="1:8" s="186" customFormat="1" ht="18" customHeight="1">
      <c r="B13" s="183" t="s">
        <v>192</v>
      </c>
      <c r="C13" s="187" t="str">
        <f>"산지경사는 "&amp;E26&amp;"경사이고, 덩굴류 분포형태는 분산되어 분포하고 있음"</f>
        <v>산지경사는 중 (15°～30°)경사이고, 덩굴류 분포형태는 분산되어 분포하고 있음</v>
      </c>
      <c r="D13" s="187"/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str">
        <f xml:space="preserve"> " 사업대상지는 "&amp;D3&amp;"면 "&amp;E3&amp;"리 "&amp;F3&amp;"로 지적면적은 "&amp;필지별조서!G265&amp;"ha 임"</f>
        <v xml:space="preserve"> 사업대상지는 0면 0리 산143임로 지적면적은 0ha 임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0ha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>
        <f>필지별조서!H265</f>
        <v>0</v>
      </c>
      <c r="E26" s="414" t="str">
        <f>'2-4'!D26</f>
        <v>중 (15°～30°)</v>
      </c>
      <c r="F26" s="414" t="str">
        <f>'2-4'!D27</f>
        <v>개소당 평균면적이 3ha 이상</v>
      </c>
      <c r="G26" s="414" t="str">
        <f>'2-4'!D29</f>
        <v>보행이 용이하다</v>
      </c>
      <c r="H26" s="415" t="str">
        <f>'2-4'!D30</f>
        <v>장애물이 거의 없음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0.72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82" t="s">
        <v>528</v>
      </c>
      <c r="D33" s="182"/>
      <c r="E33" s="182"/>
      <c r="F33" s="182"/>
      <c r="G33" s="182"/>
      <c r="H33" s="182"/>
    </row>
    <row r="34" spans="1:9" s="186" customFormat="1" ht="18" customHeight="1">
      <c r="B34" s="183"/>
      <c r="C34" s="182" t="s">
        <v>529</v>
      </c>
      <c r="D34" s="182"/>
      <c r="E34" s="182"/>
      <c r="F34" s="182"/>
      <c r="G34" s="182"/>
      <c r="H34" s="182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3">
    <mergeCell ref="H24:H25"/>
    <mergeCell ref="D30:E30"/>
    <mergeCell ref="D31:E31"/>
    <mergeCell ref="C24:C25"/>
    <mergeCell ref="D24:D25"/>
    <mergeCell ref="E24:E25"/>
    <mergeCell ref="F24:F25"/>
    <mergeCell ref="G24:G25"/>
    <mergeCell ref="A1:H1"/>
    <mergeCell ref="A5:H5"/>
    <mergeCell ref="A10:H10"/>
    <mergeCell ref="E14:H14"/>
    <mergeCell ref="A21:H21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B718B-8712-4D8C-B103-2E96C4D67CD9}">
  <sheetPr>
    <tabColor rgb="FF00B050"/>
  </sheetPr>
  <dimension ref="A1:I52"/>
  <sheetViews>
    <sheetView view="pageBreakPreview" zoomScaleNormal="100" zoomScaleSheetLayoutView="100" workbookViewId="0">
      <selection activeCell="L13" sqref="L13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>
        <f>필지별조서!C266</f>
        <v>0</v>
      </c>
      <c r="E3" s="206">
        <f>필지별조서!D266</f>
        <v>0</v>
      </c>
      <c r="F3" s="440" t="s">
        <v>674</v>
      </c>
      <c r="G3" s="173" t="s">
        <v>189</v>
      </c>
      <c r="H3" s="207" t="str">
        <f>필지별조서!A266</f>
        <v>2-0-5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659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str">
        <f>" "&amp;H3&amp;"소반은 "&amp;D3&amp;"면 "&amp;E3&amp;"리에 분산되어 있으며 전체적인 방향은 각 방향이며, 해발고는 다양하게 분포한다."</f>
        <v xml:space="preserve"> 2-0-5소반은 0면 0리에 분산되어 있으며 전체적인 방향은 각 방향이며, 해발고는 다양하게 분포한다.</v>
      </c>
      <c r="E12" s="449"/>
      <c r="F12" s="449"/>
    </row>
    <row r="13" spans="1:8" s="186" customFormat="1" ht="18" customHeight="1">
      <c r="B13" s="183" t="s">
        <v>660</v>
      </c>
      <c r="C13" s="186" t="s">
        <v>661</v>
      </c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str">
        <f xml:space="preserve"> " 사업대상지는 "&amp;D3&amp;"면 "&amp;E3&amp;"리 "&amp;F3&amp;"로 지적면적은 "&amp;필지별조서!G267&amp;"ha 임"</f>
        <v xml:space="preserve"> 사업대상지는 0면 0리 산101임로 지적면적은 0ha 임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0ha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>
        <f>필지별조서!H267</f>
        <v>0</v>
      </c>
      <c r="E26" s="414" t="str">
        <f>'2-5'!D26</f>
        <v>중 (15°～30°)</v>
      </c>
      <c r="F26" s="414" t="str">
        <f>'2-5'!D27</f>
        <v>개소당 평균면적이 3ha 이상</v>
      </c>
      <c r="G26" s="414" t="str">
        <f>'2-5'!D29</f>
        <v>보행이 용이하다</v>
      </c>
      <c r="H26" s="415" t="str">
        <f>'2-5'!D30</f>
        <v>장애물이 거의 없음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0.72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82" t="s">
        <v>528</v>
      </c>
      <c r="D33" s="182"/>
      <c r="E33" s="182"/>
      <c r="F33" s="182"/>
      <c r="G33" s="182"/>
      <c r="H33" s="182"/>
    </row>
    <row r="34" spans="1:9" s="186" customFormat="1" ht="18" customHeight="1">
      <c r="B34" s="183"/>
      <c r="C34" s="182" t="s">
        <v>529</v>
      </c>
      <c r="D34" s="182"/>
      <c r="E34" s="182"/>
      <c r="F34" s="182"/>
      <c r="G34" s="182"/>
      <c r="H34" s="182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  <row r="50" spans="2:9" s="186" customFormat="1" ht="18" customHeight="1">
      <c r="B50" s="183"/>
      <c r="C50" s="187"/>
      <c r="D50" s="187"/>
      <c r="E50" s="187"/>
      <c r="F50" s="187"/>
      <c r="G50" s="187"/>
      <c r="H50" s="187"/>
      <c r="I50" s="187"/>
    </row>
    <row r="51" spans="2:9" s="186" customFormat="1" ht="18" customHeight="1">
      <c r="B51" s="183"/>
      <c r="C51" s="187"/>
      <c r="D51" s="193"/>
      <c r="E51" s="193"/>
      <c r="F51" s="193"/>
      <c r="G51" s="193"/>
      <c r="H51" s="193"/>
      <c r="I51" s="187"/>
    </row>
    <row r="52" spans="2:9" s="186" customFormat="1" ht="5.0999999999999996" customHeight="1">
      <c r="B52" s="183"/>
      <c r="C52" s="187"/>
      <c r="D52" s="194"/>
      <c r="E52" s="194"/>
      <c r="F52" s="194"/>
      <c r="G52" s="194"/>
      <c r="H52" s="194"/>
      <c r="I52" s="187"/>
    </row>
  </sheetData>
  <mergeCells count="13">
    <mergeCell ref="D30:E30"/>
    <mergeCell ref="D31:E31"/>
    <mergeCell ref="A1:H1"/>
    <mergeCell ref="A5:H5"/>
    <mergeCell ref="A10:H10"/>
    <mergeCell ref="E14:H14"/>
    <mergeCell ref="A21:H21"/>
    <mergeCell ref="C24:C25"/>
    <mergeCell ref="D24:D25"/>
    <mergeCell ref="E24:E25"/>
    <mergeCell ref="F24:F25"/>
    <mergeCell ref="G24:G25"/>
    <mergeCell ref="H24:H25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5" orientation="portrait" useFirstPageNumber="1" horizontalDpi="4294967293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498C-EAA2-490E-8BB2-25A392556AEF}">
  <sheetPr>
    <tabColor theme="3"/>
  </sheetPr>
  <dimension ref="A1:I49"/>
  <sheetViews>
    <sheetView view="pageBreakPreview" zoomScaleNormal="100" zoomScaleSheetLayoutView="100" workbookViewId="0">
      <selection activeCell="O18" sqref="O18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>
        <f>필지별조서!C268</f>
        <v>0</v>
      </c>
      <c r="E3" s="206">
        <f>필지별조서!D268</f>
        <v>0</v>
      </c>
      <c r="F3" s="440" t="s">
        <v>662</v>
      </c>
      <c r="G3" s="173" t="s">
        <v>189</v>
      </c>
      <c r="H3" s="207" t="str">
        <f>필지별조서!A268</f>
        <v>4-0-1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605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str">
        <f>" "&amp;H3&amp;"소반은 "&amp;D3&amp;"면 "&amp;E3&amp;"리에 분산되어 있으며 전체적인 방향은 각 방향이며, 해발고는 다양하게 분포한다."</f>
        <v xml:space="preserve"> 4-0-1소반은 0면 0리에 분산되어 있으며 전체적인 방향은 각 방향이며, 해발고는 다양하게 분포한다.</v>
      </c>
      <c r="E12" s="449"/>
      <c r="F12" s="449"/>
    </row>
    <row r="13" spans="1:8" s="186" customFormat="1" ht="18" customHeight="1">
      <c r="B13" s="183" t="s">
        <v>192</v>
      </c>
      <c r="C13" s="187" t="str">
        <f>"산지경사는 "&amp;E26&amp;"경사이고, 덩굴류 분포형태는 분산되어 분포하고 있음"</f>
        <v>산지경사는 중 (15°～30°)경사이고, 덩굴류 분포형태는 분산되어 분포하고 있음</v>
      </c>
      <c r="D13" s="187"/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str">
        <f xml:space="preserve"> " 사업대상지는 "&amp;D3&amp;"면 "&amp;E3&amp;"리 "&amp;F3&amp;"로 지적면적은 "&amp;필지별조서!G270&amp;"ha 임"</f>
        <v xml:space="preserve"> 사업대상지는 0면 0리 산9-1 등 1필지로 지적면적은 0ha 임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0ha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>
        <f>필지별조서!H270</f>
        <v>0</v>
      </c>
      <c r="E26" s="414" t="str">
        <f>'4-1'!D26</f>
        <v>중 (15°～30°)</v>
      </c>
      <c r="F26" s="414" t="str">
        <f>'4-1'!D27</f>
        <v>개소당 평균면적이 3ha 이상</v>
      </c>
      <c r="G26" s="414" t="str">
        <f>'4-1'!D29</f>
        <v>보행이 용이하다</v>
      </c>
      <c r="H26" s="415" t="str">
        <f>'4-1'!D30</f>
        <v>장애물이 거의 없음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0.72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207" t="s">
        <v>528</v>
      </c>
      <c r="D33" s="1207"/>
      <c r="E33" s="1207"/>
      <c r="F33" s="1207"/>
      <c r="G33" s="1207"/>
      <c r="H33" s="1207"/>
    </row>
    <row r="34" spans="1:9" s="186" customFormat="1" ht="18" customHeight="1">
      <c r="B34" s="183"/>
      <c r="C34" s="1207" t="s">
        <v>529</v>
      </c>
      <c r="D34" s="1207"/>
      <c r="E34" s="1207"/>
      <c r="F34" s="1207"/>
      <c r="G34" s="1207"/>
      <c r="H34" s="1207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5">
    <mergeCell ref="C33:H33"/>
    <mergeCell ref="C34:H34"/>
    <mergeCell ref="A1:H1"/>
    <mergeCell ref="A5:H5"/>
    <mergeCell ref="A10:H10"/>
    <mergeCell ref="E14:H14"/>
    <mergeCell ref="A21:H21"/>
    <mergeCell ref="C24:C25"/>
    <mergeCell ref="D24:D25"/>
    <mergeCell ref="E24:E25"/>
    <mergeCell ref="F24:F25"/>
    <mergeCell ref="G24:G25"/>
    <mergeCell ref="H24:H25"/>
    <mergeCell ref="D30:E30"/>
    <mergeCell ref="D31:E31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97D36-D342-4808-BFF6-983A44A1B226}">
  <sheetPr>
    <tabColor theme="3"/>
  </sheetPr>
  <dimension ref="A1:I49"/>
  <sheetViews>
    <sheetView view="pageBreakPreview" zoomScaleNormal="100" zoomScaleSheetLayoutView="100" workbookViewId="0">
      <selection activeCell="O18" sqref="O18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>
        <f>필지별조서!C271</f>
        <v>0</v>
      </c>
      <c r="E3" s="206">
        <f>필지별조서!D271</f>
        <v>0</v>
      </c>
      <c r="F3" s="440" t="s">
        <v>663</v>
      </c>
      <c r="G3" s="173" t="s">
        <v>189</v>
      </c>
      <c r="H3" s="207" t="str">
        <f>필지별조서!A271</f>
        <v>4-0-2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605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str">
        <f>" "&amp;H3&amp;"소반은 "&amp;D3&amp;"면 "&amp;E3&amp;"리에 분산되어 있으며 전체적인 방향은 각 방향이며, 해발고는 다양하게 분포한다."</f>
        <v xml:space="preserve"> 4-0-2소반은 0면 0리에 분산되어 있으며 전체적인 방향은 각 방향이며, 해발고는 다양하게 분포한다.</v>
      </c>
      <c r="E12" s="449"/>
      <c r="F12" s="449"/>
    </row>
    <row r="13" spans="1:8" s="186" customFormat="1" ht="18" customHeight="1">
      <c r="B13" s="183" t="s">
        <v>192</v>
      </c>
      <c r="C13" s="187" t="str">
        <f>"산지경사는 "&amp;E26&amp;"경사이고, 덩굴류 분포형태는 분산되어 분포하고 있음"</f>
        <v>산지경사는 중 (15°～30°)경사이고, 덩굴류 분포형태는 분산되어 분포하고 있음</v>
      </c>
      <c r="D13" s="187"/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str">
        <f xml:space="preserve"> " 사업대상지는 "&amp;D3&amp;"면 "&amp;E3&amp;"리 "&amp;F3&amp;"로 지적면적은 "&amp;필지별조서!G272&amp;"ha 임"</f>
        <v xml:space="preserve"> 사업대상지는 0면 0리 산140로 지적면적은 0ha 임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0ha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>
        <f>필지별조서!H272</f>
        <v>0</v>
      </c>
      <c r="E26" s="414" t="str">
        <f>'4-2'!D26</f>
        <v>중 (15°～30°)</v>
      </c>
      <c r="F26" s="414" t="str">
        <f>'4-2'!D27</f>
        <v>개소당 평균면적이 3ha 이상</v>
      </c>
      <c r="G26" s="414" t="str">
        <f>'4-2'!D29</f>
        <v>보행이 용이하다</v>
      </c>
      <c r="H26" s="415" t="str">
        <f>'4-2'!D30</f>
        <v>장애물이 거의 없음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0.72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207" t="s">
        <v>528</v>
      </c>
      <c r="D33" s="1207"/>
      <c r="E33" s="1207"/>
      <c r="F33" s="1207"/>
      <c r="G33" s="1207"/>
      <c r="H33" s="1207"/>
    </row>
    <row r="34" spans="1:9" s="186" customFormat="1" ht="18" customHeight="1">
      <c r="B34" s="183"/>
      <c r="C34" s="1207" t="s">
        <v>529</v>
      </c>
      <c r="D34" s="1207"/>
      <c r="E34" s="1207"/>
      <c r="F34" s="1207"/>
      <c r="G34" s="1207"/>
      <c r="H34" s="1207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5">
    <mergeCell ref="C33:H33"/>
    <mergeCell ref="C34:H34"/>
    <mergeCell ref="A1:H1"/>
    <mergeCell ref="A5:H5"/>
    <mergeCell ref="A10:H10"/>
    <mergeCell ref="E14:H14"/>
    <mergeCell ref="A21:H21"/>
    <mergeCell ref="C24:C25"/>
    <mergeCell ref="D24:D25"/>
    <mergeCell ref="E24:E25"/>
    <mergeCell ref="F24:F25"/>
    <mergeCell ref="G24:G25"/>
    <mergeCell ref="H24:H25"/>
    <mergeCell ref="D30:E30"/>
    <mergeCell ref="D31:E31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B044-91E1-4476-8337-1E0C5306738B}">
  <sheetPr>
    <tabColor theme="3"/>
  </sheetPr>
  <dimension ref="A1:I49"/>
  <sheetViews>
    <sheetView view="pageBreakPreview" zoomScaleNormal="100" zoomScaleSheetLayoutView="100" workbookViewId="0">
      <selection activeCell="O18" sqref="O18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>
        <f>필지별조서!C273</f>
        <v>0</v>
      </c>
      <c r="E3" s="206">
        <f>필지별조서!D273</f>
        <v>0</v>
      </c>
      <c r="F3" s="440" t="s">
        <v>664</v>
      </c>
      <c r="G3" s="173" t="s">
        <v>189</v>
      </c>
      <c r="H3" s="207" t="str">
        <f>필지별조서!A273</f>
        <v>5-0-1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605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str">
        <f>" "&amp;H3&amp;"소반은 "&amp;D3&amp;"면 "&amp;E3&amp;"리에 분산되어 있으며 전체적인 방향은 각 방향이며, 해발고는 다양하게 분포한다."</f>
        <v xml:space="preserve"> 5-0-1소반은 0면 0리에 분산되어 있으며 전체적인 방향은 각 방향이며, 해발고는 다양하게 분포한다.</v>
      </c>
      <c r="E12" s="449"/>
      <c r="F12" s="449"/>
    </row>
    <row r="13" spans="1:8" s="186" customFormat="1" ht="18" customHeight="1">
      <c r="B13" s="183" t="s">
        <v>192</v>
      </c>
      <c r="C13" s="187" t="str">
        <f>"산지경사는 "&amp;E26&amp;"경사이고, 덩굴류 분포형태는 분산되어 분포하고 있음"</f>
        <v>산지경사는 중 (15°～30°)경사이고, 덩굴류 분포형태는 분산되어 분포하고 있음</v>
      </c>
      <c r="D13" s="187"/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str">
        <f xml:space="preserve"> " 사업대상지는 "&amp;D3&amp;"면 "&amp;E3&amp;"리 "&amp;F3&amp;"로 지적면적은 "&amp;필지별조서!G274&amp;"ha 임"</f>
        <v xml:space="preserve"> 사업대상지는 0면 0리 산57-7로 지적면적은 0ha 임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0ha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>
        <f>필지별조서!H274</f>
        <v>0</v>
      </c>
      <c r="E26" s="414" t="str">
        <f>'5-1'!D26</f>
        <v>중 (15°～30°)</v>
      </c>
      <c r="F26" s="414" t="str">
        <f>'5-1'!D27</f>
        <v>개소당 평균면적이 3ha 이상</v>
      </c>
      <c r="G26" s="414" t="str">
        <f>'5-1'!D29</f>
        <v>보행이 용이하다</v>
      </c>
      <c r="H26" s="415" t="str">
        <f>'5-1'!D30</f>
        <v>장애물이 거의 없음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0.72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207" t="s">
        <v>528</v>
      </c>
      <c r="D33" s="1207"/>
      <c r="E33" s="1207"/>
      <c r="F33" s="1207"/>
      <c r="G33" s="1207"/>
      <c r="H33" s="1207"/>
    </row>
    <row r="34" spans="1:9" s="186" customFormat="1" ht="18" customHeight="1">
      <c r="B34" s="183"/>
      <c r="C34" s="1207" t="s">
        <v>529</v>
      </c>
      <c r="D34" s="1207"/>
      <c r="E34" s="1207"/>
      <c r="F34" s="1207"/>
      <c r="G34" s="1207"/>
      <c r="H34" s="1207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5">
    <mergeCell ref="C33:H33"/>
    <mergeCell ref="C34:H34"/>
    <mergeCell ref="A1:H1"/>
    <mergeCell ref="A5:H5"/>
    <mergeCell ref="A10:H10"/>
    <mergeCell ref="E14:H14"/>
    <mergeCell ref="A21:H21"/>
    <mergeCell ref="C24:C25"/>
    <mergeCell ref="D24:D25"/>
    <mergeCell ref="E24:E25"/>
    <mergeCell ref="F24:F25"/>
    <mergeCell ref="G24:G25"/>
    <mergeCell ref="H24:H25"/>
    <mergeCell ref="D30:E30"/>
    <mergeCell ref="D31:E31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0E8AE-0972-409A-AB50-6676D4049013}">
  <sheetPr>
    <tabColor theme="3"/>
  </sheetPr>
  <dimension ref="A1:I49"/>
  <sheetViews>
    <sheetView view="pageBreakPreview" zoomScaleNormal="100" zoomScaleSheetLayoutView="100" workbookViewId="0">
      <selection activeCell="O18" sqref="O18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>
        <f>필지별조서!C275</f>
        <v>0</v>
      </c>
      <c r="E3" s="206">
        <f>필지별조서!D275</f>
        <v>0</v>
      </c>
      <c r="F3" s="440" t="s">
        <v>665</v>
      </c>
      <c r="G3" s="173" t="s">
        <v>189</v>
      </c>
      <c r="H3" s="207" t="str">
        <f>필지별조서!A275</f>
        <v>6-0-1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605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str">
        <f>" "&amp;H3&amp;"소반은 "&amp;D3&amp;"면 "&amp;E3&amp;"리에 분산되어 있으며 전체적인 방향은 각 방향이며, 해발고는 다양하게 분포한다."</f>
        <v xml:space="preserve"> 6-0-1소반은 0면 0리에 분산되어 있으며 전체적인 방향은 각 방향이며, 해발고는 다양하게 분포한다.</v>
      </c>
      <c r="E12" s="449"/>
      <c r="F12" s="449"/>
    </row>
    <row r="13" spans="1:8" s="186" customFormat="1" ht="18" customHeight="1">
      <c r="B13" s="183" t="s">
        <v>192</v>
      </c>
      <c r="C13" s="187" t="str">
        <f>"산지경사는 "&amp;E26&amp;"경사이고, 덩굴류 분포형태는 분산되어 분포하고 있음"</f>
        <v>산지경사는 중 (15°～30°)경사이고, 덩굴류 분포형태는 분산되어 분포하고 있음</v>
      </c>
      <c r="D13" s="187"/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str">
        <f xml:space="preserve"> " 사업대상지는 "&amp;D3&amp;"면 "&amp;E3&amp;"리 "&amp;F3&amp;"로 지적면적은 "&amp;필지별조서!G276&amp;"ha 임"</f>
        <v xml:space="preserve"> 사업대상지는 0면 0리 산206-3로 지적면적은 0ha 임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0ha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>
        <f>필지별조서!H276</f>
        <v>0</v>
      </c>
      <c r="E26" s="414" t="str">
        <f>'6-1'!D26</f>
        <v>중 (15°～30°)</v>
      </c>
      <c r="F26" s="414" t="str">
        <f>'6-1'!D27</f>
        <v>개소당 평균면적이 3ha 이상</v>
      </c>
      <c r="G26" s="414" t="str">
        <f>'6-1'!D29</f>
        <v>보행이 용이하다</v>
      </c>
      <c r="H26" s="415" t="str">
        <f>'6-1'!D30</f>
        <v>장애물이 거의 없음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0.72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207" t="s">
        <v>528</v>
      </c>
      <c r="D33" s="1207"/>
      <c r="E33" s="1207"/>
      <c r="F33" s="1207"/>
      <c r="G33" s="1207"/>
      <c r="H33" s="1207"/>
    </row>
    <row r="34" spans="1:9" s="186" customFormat="1" ht="18" customHeight="1">
      <c r="B34" s="183"/>
      <c r="C34" s="1207" t="s">
        <v>529</v>
      </c>
      <c r="D34" s="1207"/>
      <c r="E34" s="1207"/>
      <c r="F34" s="1207"/>
      <c r="G34" s="1207"/>
      <c r="H34" s="1207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5">
    <mergeCell ref="C33:H33"/>
    <mergeCell ref="C34:H34"/>
    <mergeCell ref="A1:H1"/>
    <mergeCell ref="A5:H5"/>
    <mergeCell ref="A10:H10"/>
    <mergeCell ref="E14:H14"/>
    <mergeCell ref="A21:H21"/>
    <mergeCell ref="C24:C25"/>
    <mergeCell ref="D24:D25"/>
    <mergeCell ref="E24:E25"/>
    <mergeCell ref="F24:F25"/>
    <mergeCell ref="G24:G25"/>
    <mergeCell ref="H24:H25"/>
    <mergeCell ref="D30:E30"/>
    <mergeCell ref="D31:E31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A4DCA-D526-41F1-8922-EF64F4036D15}">
  <sheetPr>
    <tabColor theme="3"/>
  </sheetPr>
  <dimension ref="A1:I49"/>
  <sheetViews>
    <sheetView view="pageBreakPreview" zoomScaleNormal="100" zoomScaleSheetLayoutView="100" workbookViewId="0">
      <selection activeCell="O18" sqref="O18"/>
    </sheetView>
  </sheetViews>
  <sheetFormatPr defaultRowHeight="19.5"/>
  <cols>
    <col min="1" max="2" width="3.21875" style="109" customWidth="1"/>
    <col min="3" max="3" width="11.109375" style="109" customWidth="1"/>
    <col min="4" max="5" width="11.77734375" style="109" customWidth="1"/>
    <col min="6" max="6" width="13.77734375" style="109" customWidth="1"/>
    <col min="7" max="7" width="11.77734375" style="109" customWidth="1"/>
    <col min="8" max="8" width="12.77734375" style="109" customWidth="1"/>
    <col min="9" max="10" width="2.88671875" style="109" customWidth="1"/>
    <col min="11" max="16384" width="8.88671875" style="109"/>
  </cols>
  <sheetData>
    <row r="1" spans="1:8" ht="31.5" customHeight="1">
      <c r="A1" s="1196" t="s">
        <v>108</v>
      </c>
      <c r="B1" s="1196"/>
      <c r="C1" s="1196"/>
      <c r="D1" s="1196"/>
      <c r="E1" s="1196"/>
      <c r="F1" s="1196"/>
      <c r="G1" s="1196"/>
      <c r="H1" s="1196"/>
    </row>
    <row r="2" spans="1:8" ht="8.1" customHeight="1">
      <c r="A2" s="131"/>
      <c r="B2" s="131"/>
      <c r="C2" s="131"/>
      <c r="D2" s="131"/>
      <c r="E2" s="131"/>
      <c r="F2" s="131"/>
      <c r="G2" s="131"/>
      <c r="H2" s="131"/>
    </row>
    <row r="3" spans="1:8" ht="24.75" customHeight="1">
      <c r="A3" s="110"/>
      <c r="B3" s="110"/>
      <c r="C3" s="173" t="s">
        <v>190</v>
      </c>
      <c r="D3" s="206">
        <f>필지별조서!C277</f>
        <v>0</v>
      </c>
      <c r="E3" s="206">
        <f>필지별조서!D277</f>
        <v>0</v>
      </c>
      <c r="F3" s="440" t="s">
        <v>666</v>
      </c>
      <c r="G3" s="173" t="s">
        <v>189</v>
      </c>
      <c r="H3" s="207">
        <f>필지별조서!H279</f>
        <v>0</v>
      </c>
    </row>
    <row r="4" spans="1:8" ht="8.1" customHeight="1">
      <c r="A4" s="110"/>
      <c r="B4" s="110"/>
      <c r="C4" s="174"/>
      <c r="D4" s="174"/>
      <c r="E4" s="175"/>
      <c r="F4" s="175"/>
      <c r="G4" s="174"/>
      <c r="H4" s="175"/>
    </row>
    <row r="5" spans="1:8" ht="21.95" customHeight="1">
      <c r="A5" s="1197" t="s">
        <v>485</v>
      </c>
      <c r="B5" s="1198"/>
      <c r="C5" s="1198"/>
      <c r="D5" s="1198"/>
      <c r="E5" s="1198"/>
      <c r="F5" s="1198"/>
      <c r="G5" s="1198"/>
      <c r="H5" s="1198"/>
    </row>
    <row r="6" spans="1:8" s="186" customFormat="1" ht="18" customHeight="1">
      <c r="A6" s="203"/>
      <c r="B6" s="186" t="s">
        <v>614</v>
      </c>
      <c r="C6" s="203"/>
      <c r="D6" s="203"/>
      <c r="E6" s="203"/>
      <c r="F6" s="203"/>
      <c r="G6" s="203"/>
      <c r="H6" s="203"/>
    </row>
    <row r="7" spans="1:8" s="186" customFormat="1" ht="18" customHeight="1">
      <c r="B7" s="186" t="s">
        <v>613</v>
      </c>
      <c r="E7" s="182"/>
      <c r="F7" s="182"/>
      <c r="G7" s="182"/>
      <c r="H7" s="182"/>
    </row>
    <row r="8" spans="1:8" s="186" customFormat="1" ht="18" customHeight="1">
      <c r="B8" s="186" t="s">
        <v>605</v>
      </c>
      <c r="E8" s="448"/>
      <c r="F8" s="448"/>
      <c r="G8" s="448"/>
      <c r="H8" s="448"/>
    </row>
    <row r="9" spans="1:8" s="186" customFormat="1" ht="8.1" customHeight="1">
      <c r="B9" s="183"/>
      <c r="E9" s="448"/>
      <c r="F9" s="448"/>
      <c r="G9" s="448"/>
      <c r="H9" s="448"/>
    </row>
    <row r="10" spans="1:8" s="442" customFormat="1" ht="21.95" customHeight="1">
      <c r="A10" s="1206" t="s">
        <v>486</v>
      </c>
      <c r="B10" s="1206"/>
      <c r="C10" s="1206"/>
      <c r="D10" s="1206"/>
      <c r="E10" s="1206"/>
      <c r="F10" s="1206"/>
      <c r="G10" s="1206"/>
      <c r="H10" s="1206"/>
    </row>
    <row r="11" spans="1:8" s="186" customFormat="1" ht="18" customHeight="1">
      <c r="A11" s="203"/>
      <c r="B11" s="186" t="s">
        <v>193</v>
      </c>
      <c r="C11" s="203"/>
      <c r="D11" s="203"/>
      <c r="E11" s="203"/>
      <c r="F11" s="203"/>
      <c r="G11" s="203"/>
      <c r="H11" s="203"/>
    </row>
    <row r="12" spans="1:8" s="186" customFormat="1" ht="18" customHeight="1">
      <c r="B12" s="183" t="s">
        <v>192</v>
      </c>
      <c r="C12" s="186" t="str">
        <f>" "&amp;H3&amp;"소반은 "&amp;D3&amp;"면 "&amp;E3&amp;"리에 분산되어 있으며 전체적인 방향은 각 방향이며, 해발고는 다양하게 분포한다."</f>
        <v xml:space="preserve"> 0소반은 0면 0리에 분산되어 있으며 전체적인 방향은 각 방향이며, 해발고는 다양하게 분포한다.</v>
      </c>
      <c r="E12" s="449"/>
      <c r="F12" s="449"/>
    </row>
    <row r="13" spans="1:8" s="186" customFormat="1" ht="18" customHeight="1">
      <c r="B13" s="183" t="s">
        <v>192</v>
      </c>
      <c r="C13" s="187" t="str">
        <f>"산지경사는 "&amp;E26&amp;"경사이고, 덩굴류 분포형태는 분산되어 분포하고 있음"</f>
        <v>산지경사는 중 (15°～30°)경사이고, 덩굴류 분포형태는 분산되어 분포하고 있음</v>
      </c>
      <c r="D13" s="187"/>
      <c r="E13" s="189"/>
      <c r="F13" s="189"/>
      <c r="G13" s="182"/>
      <c r="H13" s="182"/>
    </row>
    <row r="14" spans="1:8" s="186" customFormat="1" ht="8.1" customHeight="1">
      <c r="C14" s="187"/>
      <c r="D14" s="187"/>
      <c r="E14" s="1207"/>
      <c r="F14" s="1207"/>
      <c r="G14" s="1207"/>
      <c r="H14" s="1207"/>
    </row>
    <row r="15" spans="1:8" s="186" customFormat="1" ht="18" customHeight="1">
      <c r="B15" s="185" t="s">
        <v>194</v>
      </c>
      <c r="C15" s="187"/>
      <c r="D15" s="187"/>
      <c r="E15" s="182"/>
      <c r="F15" s="182"/>
      <c r="G15" s="182"/>
      <c r="H15" s="182"/>
    </row>
    <row r="16" spans="1:8" s="186" customFormat="1" ht="18" customHeight="1">
      <c r="B16" s="183" t="s">
        <v>192</v>
      </c>
      <c r="C16" s="187" t="str">
        <f xml:space="preserve"> " 사업대상지는 "&amp;D3&amp;"면 "&amp;E3&amp;"리 "&amp;F3&amp;"로 지적면적은 "&amp;필지별조서!G279&amp;"ha 임"</f>
        <v xml:space="preserve"> 사업대상지는 0면 0리 산100 등 1필지로 지적면적은 0ha 임</v>
      </c>
      <c r="D16" s="187"/>
      <c r="E16" s="190"/>
      <c r="F16" s="190"/>
      <c r="G16" s="190"/>
      <c r="H16" s="190"/>
    </row>
    <row r="17" spans="1:8" s="186" customFormat="1" ht="18" customHeight="1">
      <c r="B17" s="183" t="s">
        <v>192</v>
      </c>
      <c r="C17" s="187" t="str">
        <f xml:space="preserve"> " 소반내에 덩굴류제거 사업면적은 "&amp;D26&amp;"ha 임"</f>
        <v xml:space="preserve"> 소반내에 덩굴류제거 사업면적은 0ha 임</v>
      </c>
      <c r="D17" s="187"/>
      <c r="E17" s="190"/>
      <c r="F17" s="190"/>
      <c r="G17" s="190"/>
      <c r="H17" s="190"/>
    </row>
    <row r="18" spans="1:8" s="186" customFormat="1" ht="8.1" customHeight="1">
      <c r="B18" s="183"/>
      <c r="C18" s="187"/>
      <c r="D18" s="187"/>
      <c r="E18" s="190"/>
      <c r="F18" s="190"/>
      <c r="G18" s="190"/>
      <c r="H18" s="190"/>
    </row>
    <row r="19" spans="1:8" s="186" customFormat="1" ht="18" customHeight="1">
      <c r="B19" s="185" t="s">
        <v>503</v>
      </c>
      <c r="C19" s="187"/>
      <c r="D19" s="187"/>
      <c r="E19" s="190"/>
      <c r="F19" s="190"/>
      <c r="G19" s="190"/>
      <c r="H19" s="190"/>
    </row>
    <row r="20" spans="1:8" s="186" customFormat="1" ht="8.1" customHeight="1">
      <c r="B20" s="183"/>
      <c r="C20" s="187"/>
      <c r="D20" s="187"/>
      <c r="E20" s="190"/>
      <c r="F20" s="190"/>
      <c r="G20" s="190"/>
      <c r="H20" s="190"/>
    </row>
    <row r="21" spans="1:8" ht="21.95" customHeight="1">
      <c r="A21" s="1197" t="s">
        <v>505</v>
      </c>
      <c r="B21" s="1198"/>
      <c r="C21" s="1198"/>
      <c r="D21" s="1198"/>
      <c r="E21" s="1198"/>
      <c r="F21" s="1198"/>
      <c r="G21" s="1198"/>
      <c r="H21" s="1198"/>
    </row>
    <row r="22" spans="1:8" s="186" customFormat="1" ht="18" customHeight="1">
      <c r="B22" s="185" t="s">
        <v>518</v>
      </c>
      <c r="C22" s="184"/>
      <c r="D22" s="182"/>
      <c r="E22" s="182"/>
      <c r="F22" s="182"/>
      <c r="G22" s="182"/>
      <c r="H22" s="182"/>
    </row>
    <row r="23" spans="1:8" s="186" customFormat="1" ht="5.0999999999999996" customHeight="1">
      <c r="B23" s="183"/>
      <c r="C23" s="187"/>
      <c r="D23" s="187"/>
      <c r="E23" s="190"/>
      <c r="F23" s="190"/>
      <c r="G23" s="190"/>
      <c r="H23" s="190"/>
    </row>
    <row r="24" spans="1:8" s="186" customFormat="1" ht="9.9499999999999993" customHeight="1">
      <c r="B24" s="183"/>
      <c r="C24" s="1199" t="s">
        <v>506</v>
      </c>
      <c r="D24" s="1193" t="s">
        <v>382</v>
      </c>
      <c r="E24" s="1202" t="s">
        <v>504</v>
      </c>
      <c r="F24" s="1202" t="s">
        <v>594</v>
      </c>
      <c r="G24" s="1202" t="s">
        <v>593</v>
      </c>
      <c r="H24" s="1204" t="s">
        <v>595</v>
      </c>
    </row>
    <row r="25" spans="1:8" s="186" customFormat="1" ht="9.9499999999999993" customHeight="1">
      <c r="B25" s="183"/>
      <c r="C25" s="1200"/>
      <c r="D25" s="1201"/>
      <c r="E25" s="1203"/>
      <c r="F25" s="1203"/>
      <c r="G25" s="1203"/>
      <c r="H25" s="1205"/>
    </row>
    <row r="26" spans="1:8" s="186" customFormat="1" ht="39.950000000000003" customHeight="1">
      <c r="B26" s="183"/>
      <c r="C26" s="191" t="s">
        <v>507</v>
      </c>
      <c r="D26" s="260">
        <f>필지별조서!H279</f>
        <v>0</v>
      </c>
      <c r="E26" s="414" t="str">
        <f>'6-2'!D26</f>
        <v>중 (15°～30°)</v>
      </c>
      <c r="F26" s="414" t="str">
        <f>'6-2'!D27</f>
        <v>개소당 평균면적이 3ha 이상</v>
      </c>
      <c r="G26" s="414" t="str">
        <f>'6-2'!D29</f>
        <v>보행이 용이하다</v>
      </c>
      <c r="H26" s="415" t="str">
        <f>'6-2'!D30</f>
        <v>장애물이 거의 없음</v>
      </c>
    </row>
    <row r="27" spans="1:8" s="186" customFormat="1" ht="8.1" customHeight="1">
      <c r="B27" s="183"/>
      <c r="C27" s="187"/>
      <c r="D27" s="187"/>
      <c r="E27" s="190"/>
      <c r="F27" s="190"/>
      <c r="G27" s="190"/>
      <c r="H27" s="190"/>
    </row>
    <row r="28" spans="1:8" s="186" customFormat="1" ht="18" customHeight="1">
      <c r="B28" s="185" t="s">
        <v>517</v>
      </c>
      <c r="C28" s="184"/>
      <c r="D28" s="182"/>
      <c r="E28" s="182"/>
      <c r="F28" s="182"/>
      <c r="G28" s="182"/>
      <c r="H28" s="182"/>
    </row>
    <row r="29" spans="1:8" s="186" customFormat="1" ht="5.0999999999999996" customHeight="1">
      <c r="B29" s="183"/>
      <c r="C29" s="187"/>
      <c r="D29" s="187"/>
      <c r="E29" s="190"/>
      <c r="F29" s="190"/>
      <c r="G29" s="190"/>
      <c r="H29" s="190"/>
    </row>
    <row r="30" spans="1:8" s="186" customFormat="1" ht="20.100000000000001" customHeight="1">
      <c r="B30" s="183"/>
      <c r="C30" s="389" t="s">
        <v>508</v>
      </c>
      <c r="D30" s="1193" t="s">
        <v>509</v>
      </c>
      <c r="E30" s="1193"/>
      <c r="F30" s="390" t="s">
        <v>510</v>
      </c>
      <c r="G30" s="390" t="s">
        <v>511</v>
      </c>
      <c r="H30" s="392" t="s">
        <v>512</v>
      </c>
    </row>
    <row r="31" spans="1:8" s="186" customFormat="1" ht="22.5" customHeight="1">
      <c r="B31" s="183"/>
      <c r="C31" s="381" t="s">
        <v>513</v>
      </c>
      <c r="D31" s="1194" t="s">
        <v>514</v>
      </c>
      <c r="E31" s="1195"/>
      <c r="F31" s="382" t="s">
        <v>515</v>
      </c>
      <c r="G31" s="391">
        <v>0.72</v>
      </c>
      <c r="H31" s="388" t="s">
        <v>50</v>
      </c>
    </row>
    <row r="32" spans="1:8" s="186" customFormat="1" ht="8.1" customHeight="1">
      <c r="B32" s="183"/>
      <c r="C32" s="182"/>
      <c r="D32" s="182"/>
      <c r="E32" s="182"/>
      <c r="F32" s="182"/>
      <c r="G32" s="182"/>
      <c r="H32" s="182"/>
    </row>
    <row r="33" spans="1:9" s="186" customFormat="1" ht="18" customHeight="1">
      <c r="B33" s="183" t="s">
        <v>192</v>
      </c>
      <c r="C33" s="1207" t="s">
        <v>528</v>
      </c>
      <c r="D33" s="1207"/>
      <c r="E33" s="1207"/>
      <c r="F33" s="1207"/>
      <c r="G33" s="1207"/>
      <c r="H33" s="1207"/>
    </row>
    <row r="34" spans="1:9" s="186" customFormat="1" ht="18" customHeight="1">
      <c r="B34" s="183"/>
      <c r="C34" s="1207" t="s">
        <v>529</v>
      </c>
      <c r="D34" s="1207"/>
      <c r="E34" s="1207"/>
      <c r="F34" s="1207"/>
      <c r="G34" s="1207"/>
      <c r="H34" s="1207"/>
    </row>
    <row r="35" spans="1:9" s="186" customFormat="1" ht="18" customHeight="1">
      <c r="B35" s="183" t="s">
        <v>192</v>
      </c>
      <c r="C35" s="187" t="s">
        <v>530</v>
      </c>
      <c r="D35" s="194"/>
      <c r="E35" s="194"/>
      <c r="F35" s="194"/>
      <c r="G35" s="194"/>
      <c r="H35" s="194"/>
      <c r="I35" s="187"/>
    </row>
    <row r="36" spans="1:9" s="186" customFormat="1" ht="18" customHeight="1">
      <c r="B36" s="183" t="s">
        <v>192</v>
      </c>
      <c r="C36" s="187" t="s">
        <v>519</v>
      </c>
      <c r="D36" s="193"/>
      <c r="E36" s="193"/>
      <c r="F36" s="193"/>
      <c r="G36" s="193"/>
      <c r="H36" s="193"/>
      <c r="I36" s="187"/>
    </row>
    <row r="37" spans="1:9" s="186" customFormat="1" ht="8.1" customHeight="1">
      <c r="B37" s="183"/>
      <c r="C37" s="182"/>
      <c r="D37" s="182"/>
      <c r="E37" s="182"/>
      <c r="F37" s="182"/>
      <c r="G37" s="182"/>
      <c r="H37" s="182"/>
    </row>
    <row r="38" spans="1:9" s="186" customFormat="1" ht="17.25" customHeight="1">
      <c r="A38" s="192"/>
      <c r="B38" s="185" t="s">
        <v>522</v>
      </c>
      <c r="C38" s="192"/>
      <c r="D38" s="192"/>
      <c r="E38" s="192"/>
      <c r="F38" s="192"/>
      <c r="G38" s="192"/>
      <c r="H38" s="192"/>
    </row>
    <row r="39" spans="1:9" s="186" customFormat="1" ht="18" customHeight="1">
      <c r="B39" s="183" t="s">
        <v>192</v>
      </c>
      <c r="C39" s="187" t="s">
        <v>523</v>
      </c>
      <c r="D39" s="193"/>
      <c r="E39" s="193"/>
      <c r="F39" s="193"/>
      <c r="G39" s="193"/>
      <c r="H39" s="193"/>
      <c r="I39" s="187"/>
    </row>
    <row r="40" spans="1:9" s="186" customFormat="1" ht="18" customHeight="1">
      <c r="B40" s="183"/>
      <c r="C40" s="187" t="s">
        <v>524</v>
      </c>
      <c r="D40" s="194"/>
      <c r="E40" s="194"/>
      <c r="F40" s="194"/>
      <c r="G40" s="194"/>
      <c r="H40" s="194"/>
      <c r="I40" s="187"/>
    </row>
    <row r="41" spans="1:9" s="186" customFormat="1" ht="18" customHeight="1">
      <c r="B41" s="183" t="s">
        <v>192</v>
      </c>
      <c r="C41" s="187" t="s">
        <v>525</v>
      </c>
      <c r="D41" s="194"/>
      <c r="E41" s="194"/>
      <c r="F41" s="194"/>
      <c r="G41" s="194"/>
      <c r="H41" s="194"/>
      <c r="I41" s="187"/>
    </row>
    <row r="42" spans="1:9" s="186" customFormat="1" ht="18" customHeight="1">
      <c r="B42" s="183" t="s">
        <v>192</v>
      </c>
      <c r="C42" s="187" t="s">
        <v>526</v>
      </c>
      <c r="D42" s="193"/>
      <c r="E42" s="193"/>
      <c r="F42" s="193"/>
      <c r="G42" s="193"/>
      <c r="H42" s="193"/>
      <c r="I42" s="187"/>
    </row>
    <row r="43" spans="1:9" s="186" customFormat="1" ht="18" customHeight="1">
      <c r="B43" s="183" t="s">
        <v>192</v>
      </c>
      <c r="C43" s="187" t="s">
        <v>603</v>
      </c>
      <c r="D43" s="194"/>
      <c r="E43" s="194"/>
      <c r="F43" s="194"/>
      <c r="G43" s="194"/>
      <c r="H43" s="194"/>
      <c r="I43" s="187"/>
    </row>
    <row r="44" spans="1:9" s="186" customFormat="1" ht="8.1" customHeight="1">
      <c r="B44" s="183"/>
      <c r="C44" s="182"/>
      <c r="D44" s="182"/>
      <c r="E44" s="182"/>
      <c r="F44" s="182"/>
      <c r="G44" s="182"/>
      <c r="H44" s="182"/>
    </row>
    <row r="45" spans="1:9" s="186" customFormat="1" ht="17.25" customHeight="1">
      <c r="A45" s="192"/>
      <c r="B45" s="185" t="s">
        <v>521</v>
      </c>
      <c r="C45" s="192"/>
      <c r="D45" s="192"/>
      <c r="E45" s="192"/>
      <c r="F45" s="192"/>
      <c r="G45" s="192"/>
      <c r="H45" s="192"/>
    </row>
    <row r="46" spans="1:9" s="186" customFormat="1" ht="18" customHeight="1">
      <c r="B46" s="183" t="s">
        <v>192</v>
      </c>
      <c r="C46" s="187" t="s">
        <v>527</v>
      </c>
      <c r="D46" s="193"/>
      <c r="E46" s="193"/>
      <c r="F46" s="193"/>
      <c r="G46" s="193"/>
      <c r="H46" s="193"/>
      <c r="I46" s="187"/>
    </row>
    <row r="47" spans="1:9" s="186" customFormat="1" ht="18" customHeight="1">
      <c r="B47" s="183" t="s">
        <v>192</v>
      </c>
      <c r="C47" s="187" t="s">
        <v>531</v>
      </c>
      <c r="D47" s="187"/>
      <c r="E47" s="187"/>
      <c r="F47" s="187"/>
      <c r="G47" s="187"/>
      <c r="H47" s="187"/>
      <c r="I47" s="187"/>
    </row>
    <row r="48" spans="1:9" s="186" customFormat="1" ht="18" customHeight="1">
      <c r="B48" s="183"/>
      <c r="C48" s="187" t="s">
        <v>604</v>
      </c>
      <c r="D48" s="193"/>
      <c r="E48" s="193"/>
      <c r="F48" s="193"/>
      <c r="G48" s="193"/>
      <c r="H48" s="193"/>
      <c r="I48" s="187"/>
    </row>
    <row r="49" spans="2:9" s="186" customFormat="1" ht="5.0999999999999996" customHeight="1">
      <c r="B49" s="183"/>
      <c r="C49" s="187"/>
      <c r="D49" s="194"/>
      <c r="E49" s="194"/>
      <c r="F49" s="194"/>
      <c r="G49" s="194"/>
      <c r="H49" s="194"/>
      <c r="I49" s="187"/>
    </row>
  </sheetData>
  <mergeCells count="15">
    <mergeCell ref="C33:H33"/>
    <mergeCell ref="C34:H34"/>
    <mergeCell ref="A1:H1"/>
    <mergeCell ref="A5:H5"/>
    <mergeCell ref="A10:H10"/>
    <mergeCell ref="E14:H14"/>
    <mergeCell ref="A21:H21"/>
    <mergeCell ref="C24:C25"/>
    <mergeCell ref="D24:D25"/>
    <mergeCell ref="E24:E25"/>
    <mergeCell ref="F24:F25"/>
    <mergeCell ref="G24:G25"/>
    <mergeCell ref="H24:H25"/>
    <mergeCell ref="D30:E30"/>
    <mergeCell ref="D31:E31"/>
  </mergeCells>
  <phoneticPr fontId="5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96" orientation="portrait" useFirstPageNumber="1" horizontalDpi="4294967293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29AB5-C41F-4E96-A6F4-7C2FC988CE06}">
  <sheetPr codeName="Sheet26">
    <tabColor rgb="FFFF0000"/>
  </sheetPr>
  <dimension ref="A1:I59"/>
  <sheetViews>
    <sheetView view="pageBreakPreview" zoomScale="130" zoomScaleNormal="85" zoomScaleSheetLayoutView="130" workbookViewId="0">
      <selection activeCell="K27" sqref="K27"/>
    </sheetView>
  </sheetViews>
  <sheetFormatPr defaultRowHeight="12"/>
  <cols>
    <col min="1" max="1" width="13.33203125" style="611" customWidth="1"/>
    <col min="2" max="3" width="19" style="611" customWidth="1"/>
    <col min="4" max="4" width="11.5546875" style="611" customWidth="1"/>
    <col min="5" max="5" width="5.6640625" style="611" bestFit="1" customWidth="1"/>
    <col min="6" max="6" width="11.44140625" style="611" bestFit="1" customWidth="1"/>
    <col min="7" max="7" width="7.109375" style="611" bestFit="1" customWidth="1"/>
    <col min="8" max="8" width="8.5546875" style="611" bestFit="1" customWidth="1"/>
    <col min="9" max="16384" width="8.88671875" style="611"/>
  </cols>
  <sheetData>
    <row r="1" spans="1:9" ht="19.5">
      <c r="A1" s="1213" t="s">
        <v>722</v>
      </c>
      <c r="B1" s="1213"/>
      <c r="C1" s="1213"/>
      <c r="E1" s="612" t="s">
        <v>723</v>
      </c>
    </row>
    <row r="2" spans="1:9">
      <c r="A2" s="613" t="s">
        <v>0</v>
      </c>
      <c r="B2" s="614" t="s">
        <v>724</v>
      </c>
      <c r="C2" s="615" t="s">
        <v>1</v>
      </c>
      <c r="E2" s="616" t="s">
        <v>55</v>
      </c>
      <c r="F2" s="617" t="s">
        <v>50</v>
      </c>
      <c r="G2" s="618">
        <v>148510</v>
      </c>
      <c r="H2" s="619"/>
      <c r="I2" s="612" t="s">
        <v>725</v>
      </c>
    </row>
    <row r="3" spans="1:9">
      <c r="A3" s="620"/>
      <c r="B3" s="621"/>
      <c r="C3" s="622"/>
      <c r="E3" s="623"/>
      <c r="F3" s="611" t="s">
        <v>185</v>
      </c>
      <c r="G3" s="624">
        <v>187435</v>
      </c>
      <c r="H3" s="625"/>
    </row>
    <row r="4" spans="1:9">
      <c r="A4" s="626" t="s">
        <v>726</v>
      </c>
      <c r="B4" s="627" t="s">
        <v>848</v>
      </c>
      <c r="C4" s="622"/>
      <c r="E4" s="623"/>
      <c r="G4" s="628"/>
      <c r="H4" s="625"/>
    </row>
    <row r="5" spans="1:9">
      <c r="A5" s="626" t="s">
        <v>727</v>
      </c>
      <c r="B5" s="627"/>
      <c r="C5" s="622"/>
      <c r="E5" s="623"/>
      <c r="G5" s="628"/>
      <c r="H5" s="625"/>
    </row>
    <row r="6" spans="1:9">
      <c r="A6" s="626" t="s">
        <v>728</v>
      </c>
      <c r="B6" s="627" t="s">
        <v>729</v>
      </c>
      <c r="C6" s="622"/>
      <c r="E6" s="623" t="s">
        <v>76</v>
      </c>
      <c r="F6" s="629" t="s">
        <v>53</v>
      </c>
      <c r="G6" s="630">
        <v>5194</v>
      </c>
      <c r="H6" s="625" t="s">
        <v>730</v>
      </c>
    </row>
    <row r="7" spans="1:9">
      <c r="A7" s="626" t="s">
        <v>731</v>
      </c>
      <c r="B7" s="627"/>
      <c r="C7" s="622"/>
      <c r="E7" s="623"/>
      <c r="F7" s="611" t="s">
        <v>732</v>
      </c>
      <c r="G7" s="624">
        <v>5000</v>
      </c>
      <c r="H7" s="631" t="s">
        <v>730</v>
      </c>
      <c r="I7" s="612" t="s">
        <v>733</v>
      </c>
    </row>
    <row r="8" spans="1:9">
      <c r="A8" s="626" t="s">
        <v>734</v>
      </c>
      <c r="B8" s="632" t="s">
        <v>735</v>
      </c>
      <c r="C8" s="622"/>
      <c r="E8" s="623"/>
      <c r="F8" s="629" t="s">
        <v>736</v>
      </c>
      <c r="G8" s="630">
        <v>6600</v>
      </c>
      <c r="H8" s="625" t="s">
        <v>730</v>
      </c>
      <c r="I8" s="612"/>
    </row>
    <row r="9" spans="1:9">
      <c r="A9" s="626" t="s">
        <v>737</v>
      </c>
      <c r="B9" s="632"/>
      <c r="C9" s="622"/>
      <c r="E9" s="623"/>
      <c r="H9" s="625"/>
    </row>
    <row r="10" spans="1:9">
      <c r="A10" s="626" t="s">
        <v>738</v>
      </c>
      <c r="B10" s="632" t="s">
        <v>739</v>
      </c>
      <c r="C10" s="622"/>
      <c r="E10" s="623"/>
      <c r="G10" s="628"/>
      <c r="H10" s="625"/>
    </row>
    <row r="11" spans="1:9">
      <c r="A11" s="626" t="s">
        <v>218</v>
      </c>
      <c r="B11" s="632" t="s">
        <v>739</v>
      </c>
      <c r="C11" s="622"/>
      <c r="E11" s="633"/>
      <c r="F11" s="634"/>
      <c r="G11" s="635"/>
      <c r="H11" s="636"/>
    </row>
    <row r="12" spans="1:9">
      <c r="A12" s="626" t="s">
        <v>740</v>
      </c>
      <c r="B12" s="621">
        <f>ROUNDUP(F19,0)</f>
        <v>4</v>
      </c>
      <c r="C12" s="622"/>
    </row>
    <row r="13" spans="1:9">
      <c r="A13" s="626" t="s">
        <v>741</v>
      </c>
      <c r="B13" s="637">
        <v>6.24</v>
      </c>
      <c r="C13" s="622"/>
    </row>
    <row r="14" spans="1:9">
      <c r="A14" s="626" t="s">
        <v>742</v>
      </c>
      <c r="B14" s="638">
        <f>B12*0.005</f>
        <v>0.02</v>
      </c>
      <c r="C14" s="622"/>
    </row>
    <row r="15" spans="1:9">
      <c r="A15" s="639" t="s">
        <v>743</v>
      </c>
      <c r="B15" s="640">
        <v>0</v>
      </c>
      <c r="C15" s="641" t="s">
        <v>744</v>
      </c>
    </row>
    <row r="16" spans="1:9">
      <c r="A16" s="639" t="s">
        <v>745</v>
      </c>
      <c r="B16" s="640">
        <v>0</v>
      </c>
      <c r="C16" s="641" t="s">
        <v>746</v>
      </c>
    </row>
    <row r="17" spans="1:9">
      <c r="F17" s="611" t="s">
        <v>747</v>
      </c>
    </row>
    <row r="18" spans="1:9">
      <c r="A18" s="642" t="s">
        <v>0</v>
      </c>
      <c r="B18" s="642" t="s">
        <v>235</v>
      </c>
      <c r="C18" s="642" t="s">
        <v>236</v>
      </c>
      <c r="F18" s="616">
        <f>+B13*0.5%</f>
        <v>3.1200000000000002E-2</v>
      </c>
      <c r="G18" s="619"/>
      <c r="I18" s="611">
        <f>B13*0.05</f>
        <v>0.31200000000000006</v>
      </c>
    </row>
    <row r="19" spans="1:9" ht="13.5">
      <c r="A19" s="641" t="s">
        <v>748</v>
      </c>
      <c r="B19" s="643">
        <v>161542</v>
      </c>
      <c r="C19" s="644">
        <v>119187</v>
      </c>
      <c r="F19" s="633">
        <f>+F18/0.01</f>
        <v>3.12</v>
      </c>
      <c r="G19" s="636" t="s">
        <v>749</v>
      </c>
      <c r="I19" s="611">
        <f>I18/0.05</f>
        <v>6.2400000000000011</v>
      </c>
    </row>
    <row r="20" spans="1:9" ht="13.5">
      <c r="A20" s="641" t="s">
        <v>750</v>
      </c>
      <c r="B20" s="643">
        <v>161121</v>
      </c>
      <c r="C20" s="644">
        <v>120172</v>
      </c>
    </row>
    <row r="21" spans="1:9" ht="13.5">
      <c r="A21" s="641" t="s">
        <v>751</v>
      </c>
      <c r="B21" s="643">
        <v>160877</v>
      </c>
      <c r="C21" s="644">
        <v>120347</v>
      </c>
    </row>
    <row r="22" spans="1:9" ht="13.5">
      <c r="A22" s="641" t="s">
        <v>752</v>
      </c>
      <c r="B22" s="643">
        <v>160696</v>
      </c>
      <c r="C22" s="644">
        <v>120438</v>
      </c>
    </row>
    <row r="23" spans="1:9" ht="13.5">
      <c r="A23" s="641" t="s">
        <v>753</v>
      </c>
      <c r="B23" s="643">
        <v>160502</v>
      </c>
      <c r="C23" s="644">
        <v>120487</v>
      </c>
    </row>
    <row r="24" spans="1:9" ht="13.5">
      <c r="A24" s="641" t="s">
        <v>754</v>
      </c>
      <c r="B24" s="643">
        <v>160309</v>
      </c>
      <c r="C24" s="644">
        <v>120544</v>
      </c>
    </row>
    <row r="25" spans="1:9" ht="13.5">
      <c r="A25" s="641" t="s">
        <v>755</v>
      </c>
      <c r="B25" s="643">
        <v>159880</v>
      </c>
      <c r="C25" s="644">
        <v>120665</v>
      </c>
    </row>
    <row r="26" spans="1:9" ht="13.5">
      <c r="A26" s="641" t="s">
        <v>756</v>
      </c>
      <c r="B26" s="643">
        <v>159120</v>
      </c>
      <c r="C26" s="644">
        <v>120906</v>
      </c>
    </row>
    <row r="27" spans="1:9" ht="13.5">
      <c r="A27" s="641" t="s">
        <v>757</v>
      </c>
      <c r="B27" s="643">
        <v>157993</v>
      </c>
      <c r="C27" s="644">
        <v>120998</v>
      </c>
    </row>
    <row r="28" spans="1:9" ht="13.5">
      <c r="A28" s="641" t="s">
        <v>758</v>
      </c>
      <c r="B28" s="643">
        <v>156919</v>
      </c>
      <c r="C28" s="644">
        <v>121095</v>
      </c>
    </row>
    <row r="29" spans="1:9" ht="13.5">
      <c r="A29" s="641" t="s">
        <v>759</v>
      </c>
      <c r="B29" s="643">
        <v>154282</v>
      </c>
      <c r="C29" s="644">
        <v>120855</v>
      </c>
    </row>
    <row r="30" spans="1:9" ht="16.5">
      <c r="A30" s="641" t="s">
        <v>760</v>
      </c>
      <c r="B30" s="645">
        <v>150116</v>
      </c>
      <c r="C30" s="646">
        <v>119772</v>
      </c>
    </row>
    <row r="31" spans="1:9" ht="16.5">
      <c r="A31" s="641" t="s">
        <v>761</v>
      </c>
      <c r="B31" s="645">
        <v>148818</v>
      </c>
      <c r="C31" s="646">
        <v>119572</v>
      </c>
    </row>
    <row r="32" spans="1:9" ht="16.5">
      <c r="A32" s="641" t="s">
        <v>762</v>
      </c>
      <c r="B32" s="645">
        <v>147234</v>
      </c>
      <c r="C32" s="646">
        <v>119266</v>
      </c>
    </row>
    <row r="33" spans="1:3" ht="16.5">
      <c r="A33" s="641" t="s">
        <v>763</v>
      </c>
      <c r="B33" s="645">
        <v>146808</v>
      </c>
      <c r="C33" s="646">
        <v>119169</v>
      </c>
    </row>
    <row r="34" spans="1:3" ht="16.5">
      <c r="A34" s="641" t="s">
        <v>764</v>
      </c>
      <c r="B34" s="645">
        <v>145760</v>
      </c>
      <c r="C34" s="646">
        <v>119112</v>
      </c>
    </row>
    <row r="35" spans="1:3" ht="16.5">
      <c r="A35" s="641" t="s">
        <v>765</v>
      </c>
      <c r="B35" s="645">
        <v>145427</v>
      </c>
      <c r="C35" s="646">
        <v>119446</v>
      </c>
    </row>
    <row r="36" spans="1:3" ht="16.5">
      <c r="A36" s="641" t="s">
        <v>766</v>
      </c>
      <c r="B36" s="645">
        <v>143587</v>
      </c>
      <c r="C36" s="646">
        <v>120177</v>
      </c>
    </row>
    <row r="37" spans="1:3" ht="16.5">
      <c r="A37" s="641" t="s">
        <v>767</v>
      </c>
      <c r="B37" s="645">
        <v>142972</v>
      </c>
      <c r="C37" s="646">
        <v>120169</v>
      </c>
    </row>
    <row r="38" spans="1:3" ht="16.5">
      <c r="A38" s="641" t="s">
        <v>768</v>
      </c>
      <c r="B38" s="645">
        <v>142442</v>
      </c>
      <c r="C38" s="646">
        <v>120374</v>
      </c>
    </row>
    <row r="39" spans="1:3" ht="16.5">
      <c r="A39" s="641" t="s">
        <v>769</v>
      </c>
      <c r="B39" s="645">
        <v>142001</v>
      </c>
      <c r="C39" s="646">
        <v>120892</v>
      </c>
    </row>
    <row r="40" spans="1:3" ht="16.5">
      <c r="A40" s="641" t="s">
        <v>770</v>
      </c>
      <c r="B40" s="645">
        <v>141173</v>
      </c>
      <c r="C40" s="646">
        <v>121787</v>
      </c>
    </row>
    <row r="41" spans="1:3" ht="16.5">
      <c r="A41" s="641" t="s">
        <v>771</v>
      </c>
      <c r="B41" s="645"/>
      <c r="C41" s="646"/>
    </row>
    <row r="42" spans="1:3" ht="16.5">
      <c r="A42" s="641" t="s">
        <v>772</v>
      </c>
      <c r="B42" s="645"/>
      <c r="C42" s="646"/>
    </row>
    <row r="43" spans="1:3" ht="16.5">
      <c r="A43" s="641" t="s">
        <v>773</v>
      </c>
      <c r="B43" s="645"/>
      <c r="C43" s="646"/>
    </row>
    <row r="44" spans="1:3">
      <c r="A44" s="641" t="s">
        <v>774</v>
      </c>
      <c r="B44" s="647"/>
      <c r="C44" s="647"/>
    </row>
    <row r="45" spans="1:3">
      <c r="A45" s="641" t="s">
        <v>775</v>
      </c>
      <c r="B45" s="647"/>
      <c r="C45" s="647"/>
    </row>
    <row r="46" spans="1:3">
      <c r="A46" s="641" t="s">
        <v>776</v>
      </c>
      <c r="B46" s="647"/>
      <c r="C46" s="647"/>
    </row>
    <row r="47" spans="1:3">
      <c r="A47" s="641" t="s">
        <v>777</v>
      </c>
      <c r="B47" s="647"/>
      <c r="C47" s="647"/>
    </row>
    <row r="48" spans="1:3">
      <c r="A48" s="641" t="s">
        <v>778</v>
      </c>
      <c r="B48" s="647"/>
      <c r="C48" s="647"/>
    </row>
    <row r="49" spans="1:3">
      <c r="A49" s="641" t="s">
        <v>779</v>
      </c>
      <c r="B49" s="647"/>
      <c r="C49" s="647"/>
    </row>
    <row r="50" spans="1:3">
      <c r="A50" s="641" t="s">
        <v>780</v>
      </c>
      <c r="B50" s="647"/>
      <c r="C50" s="647"/>
    </row>
    <row r="51" spans="1:3">
      <c r="A51" s="641" t="s">
        <v>781</v>
      </c>
      <c r="B51" s="647"/>
      <c r="C51" s="647"/>
    </row>
    <row r="52" spans="1:3">
      <c r="A52" s="641" t="s">
        <v>782</v>
      </c>
      <c r="B52" s="647"/>
      <c r="C52" s="647"/>
    </row>
    <row r="53" spans="1:3">
      <c r="A53" s="641" t="s">
        <v>783</v>
      </c>
      <c r="B53" s="647"/>
      <c r="C53" s="647"/>
    </row>
    <row r="54" spans="1:3">
      <c r="A54" s="641" t="s">
        <v>784</v>
      </c>
      <c r="B54" s="647"/>
      <c r="C54" s="647"/>
    </row>
    <row r="55" spans="1:3">
      <c r="A55" s="641" t="s">
        <v>785</v>
      </c>
      <c r="B55" s="647"/>
      <c r="C55" s="647"/>
    </row>
    <row r="56" spans="1:3">
      <c r="A56" s="641" t="s">
        <v>786</v>
      </c>
      <c r="B56" s="647"/>
      <c r="C56" s="647"/>
    </row>
    <row r="57" spans="1:3">
      <c r="A57" s="641" t="s">
        <v>787</v>
      </c>
      <c r="B57" s="647"/>
      <c r="C57" s="647"/>
    </row>
    <row r="58" spans="1:3">
      <c r="A58" s="641" t="s">
        <v>788</v>
      </c>
      <c r="B58" s="647"/>
      <c r="C58" s="647"/>
    </row>
    <row r="59" spans="1:3">
      <c r="A59" s="641" t="s">
        <v>789</v>
      </c>
      <c r="B59" s="647"/>
      <c r="C59" s="647"/>
    </row>
  </sheetData>
  <mergeCells count="1">
    <mergeCell ref="A1:C1"/>
  </mergeCells>
  <phoneticPr fontId="5" type="noConversion"/>
  <pageMargins left="0.51181102362204722" right="0.23622047244094491" top="0.98425196850393704" bottom="0.98425196850393704" header="0.51181102362204722" footer="0.51181102362204722"/>
  <pageSetup paperSize="9" orientation="portrait" blackAndWhite="1" horizontalDpi="300" verticalDpi="300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2F6F5-F389-44B6-BE73-26F6AEBECE88}">
  <sheetPr codeName="Sheet19">
    <tabColor rgb="FF00B050"/>
  </sheetPr>
  <dimension ref="A1:K53"/>
  <sheetViews>
    <sheetView view="pageBreakPreview" zoomScale="85" zoomScaleNormal="85" zoomScaleSheetLayoutView="85" workbookViewId="0">
      <pane xSplit="1" ySplit="7" topLeftCell="B8" activePane="bottomRight" state="frozen"/>
      <selection activeCell="K27" sqref="K27"/>
      <selection pane="topRight" activeCell="K27" sqref="K27"/>
      <selection pane="bottomLeft" activeCell="K27" sqref="K27"/>
      <selection pane="bottomRight" activeCell="K27" sqref="K27"/>
    </sheetView>
  </sheetViews>
  <sheetFormatPr defaultRowHeight="32.25" customHeight="1"/>
  <cols>
    <col min="1" max="1" width="10.77734375" style="650" customWidth="1"/>
    <col min="2" max="2" width="10.21875" style="650" customWidth="1"/>
    <col min="3" max="3" width="15.77734375" style="684" customWidth="1"/>
    <col min="4" max="4" width="5.6640625" style="650" hidden="1" customWidth="1"/>
    <col min="5" max="5" width="15.77734375" style="650" customWidth="1"/>
    <col min="6" max="6" width="11.33203125" style="650" hidden="1" customWidth="1"/>
    <col min="7" max="7" width="22.88671875" style="650" customWidth="1"/>
    <col min="8" max="16384" width="8.88671875" style="650"/>
  </cols>
  <sheetData>
    <row r="1" spans="1:11" ht="32.25" customHeight="1">
      <c r="A1" s="1222" t="s">
        <v>790</v>
      </c>
      <c r="B1" s="1222"/>
      <c r="C1" s="1222"/>
      <c r="D1" s="1222"/>
      <c r="E1" s="1222"/>
      <c r="F1" s="1222"/>
      <c r="G1" s="1222"/>
      <c r="H1" s="648" t="s">
        <v>791</v>
      </c>
      <c r="I1" s="649" t="s">
        <v>791</v>
      </c>
    </row>
    <row r="2" spans="1:11" ht="32.25" customHeight="1">
      <c r="A2" s="651"/>
      <c r="B2" s="651"/>
      <c r="C2" s="652"/>
      <c r="D2" s="651"/>
      <c r="E2" s="651"/>
      <c r="F2" s="651"/>
      <c r="G2" s="651"/>
      <c r="H2" s="653" t="s">
        <v>792</v>
      </c>
      <c r="I2" s="654" t="s">
        <v>792</v>
      </c>
    </row>
    <row r="3" spans="1:11" ht="32.25" customHeight="1">
      <c r="A3" s="652" t="s">
        <v>793</v>
      </c>
      <c r="B3" s="1223" t="str">
        <f>'입력1-1'!B9&amp;" "&amp;'입력1-1'!B10&amp;"-"&amp;LEFT('입력1-1'!B11,1)</f>
        <v xml:space="preserve"> 1-0-1</v>
      </c>
      <c r="C3" s="1223"/>
      <c r="D3" s="1223"/>
      <c r="E3" s="655"/>
      <c r="F3" s="655" t="s">
        <v>794</v>
      </c>
      <c r="G3" s="656">
        <f>'입력1-1'!B13</f>
        <v>6.24</v>
      </c>
      <c r="H3" s="657" t="s">
        <v>792</v>
      </c>
      <c r="I3" s="658" t="s">
        <v>795</v>
      </c>
    </row>
    <row r="4" spans="1:11" ht="32.25" customHeight="1">
      <c r="A4" s="652" t="s">
        <v>796</v>
      </c>
      <c r="B4" s="1224">
        <f>COUNTA(C7:D47)</f>
        <v>22</v>
      </c>
      <c r="C4" s="1224"/>
      <c r="D4" s="1224"/>
      <c r="E4" s="659"/>
      <c r="F4" s="655" t="s">
        <v>797</v>
      </c>
      <c r="G4" s="656">
        <f>'입력1-1'!B14</f>
        <v>0.02</v>
      </c>
      <c r="H4" s="657" t="s">
        <v>792</v>
      </c>
      <c r="I4" s="660"/>
    </row>
    <row r="5" spans="1:11" ht="22.5" customHeight="1">
      <c r="A5" s="1225" t="s">
        <v>0</v>
      </c>
      <c r="B5" s="1227" t="s">
        <v>202</v>
      </c>
      <c r="C5" s="1229" t="s">
        <v>798</v>
      </c>
      <c r="D5" s="1214" t="s">
        <v>20</v>
      </c>
      <c r="E5" s="661" t="s">
        <v>799</v>
      </c>
      <c r="F5" s="661" t="s">
        <v>800</v>
      </c>
      <c r="G5" s="1216" t="s">
        <v>801</v>
      </c>
      <c r="H5" s="657" t="s">
        <v>792</v>
      </c>
      <c r="I5" s="662" t="s">
        <v>802</v>
      </c>
    </row>
    <row r="6" spans="1:11" ht="22.5" customHeight="1">
      <c r="A6" s="1226"/>
      <c r="B6" s="1228"/>
      <c r="C6" s="1230"/>
      <c r="D6" s="1215"/>
      <c r="E6" s="663" t="s">
        <v>803</v>
      </c>
      <c r="F6" s="663" t="s">
        <v>803</v>
      </c>
      <c r="G6" s="1217"/>
      <c r="H6" s="657" t="s">
        <v>792</v>
      </c>
      <c r="K6" s="650" t="s">
        <v>747</v>
      </c>
    </row>
    <row r="7" spans="1:11" ht="24.95" customHeight="1">
      <c r="A7" s="1218" t="s">
        <v>804</v>
      </c>
      <c r="B7" s="663">
        <v>1</v>
      </c>
      <c r="C7" s="664">
        <v>5</v>
      </c>
      <c r="D7" s="665"/>
      <c r="E7" s="666">
        <v>1</v>
      </c>
      <c r="F7" s="666" t="str">
        <f>IF(D7="","",ROUND(E7*$G$3,0))</f>
        <v/>
      </c>
      <c r="G7" s="667" t="str">
        <f>IF(E7=0,"","X : "&amp;'입력1-1'!B19&amp;"   Y : "&amp;'입력1-1'!C19)</f>
        <v>X : 161542   Y : 119187</v>
      </c>
      <c r="H7" s="668" t="str">
        <f>IF(E7=0,"NO","출력")</f>
        <v>출력</v>
      </c>
      <c r="K7" s="650" t="s">
        <v>805</v>
      </c>
    </row>
    <row r="8" spans="1:11" ht="24.95" customHeight="1">
      <c r="A8" s="1219"/>
      <c r="B8" s="663">
        <v>2</v>
      </c>
      <c r="C8" s="664">
        <v>3</v>
      </c>
      <c r="D8" s="665"/>
      <c r="E8" s="666">
        <v>1</v>
      </c>
      <c r="F8" s="666" t="str">
        <f t="shared" ref="F8:F35" si="0">IF(D8="","",ROUND(E8*$G$3,0))</f>
        <v/>
      </c>
      <c r="G8" s="667" t="str">
        <f>IF(E8=0,"","X : "&amp;'입력1-1'!B20&amp;"   Y : "&amp;'입력1-1'!C20)</f>
        <v>X : 161121   Y : 120172</v>
      </c>
      <c r="H8" s="668" t="str">
        <f t="shared" ref="H8:H47" si="1">IF(E8=0,"NO","출력")</f>
        <v>출력</v>
      </c>
    </row>
    <row r="9" spans="1:11" ht="24.95" customHeight="1">
      <c r="A9" s="1219"/>
      <c r="B9" s="663">
        <v>3</v>
      </c>
      <c r="C9" s="664">
        <v>4</v>
      </c>
      <c r="D9" s="665"/>
      <c r="E9" s="666">
        <v>1</v>
      </c>
      <c r="F9" s="666" t="str">
        <f t="shared" si="0"/>
        <v/>
      </c>
      <c r="G9" s="667" t="str">
        <f>IF(E9=0,"","X : "&amp;'입력1-1'!B21&amp;"   Y : "&amp;'입력1-1'!C21)</f>
        <v>X : 160877   Y : 120347</v>
      </c>
      <c r="H9" s="668" t="str">
        <f t="shared" si="1"/>
        <v>출력</v>
      </c>
    </row>
    <row r="10" spans="1:11" s="672" customFormat="1" ht="24.95" customHeight="1">
      <c r="A10" s="1219"/>
      <c r="B10" s="669">
        <v>4</v>
      </c>
      <c r="C10" s="664">
        <v>6</v>
      </c>
      <c r="D10" s="670"/>
      <c r="E10" s="666">
        <v>1</v>
      </c>
      <c r="F10" s="671" t="str">
        <f t="shared" si="0"/>
        <v/>
      </c>
      <c r="G10" s="667" t="str">
        <f>IF(E10=0,"","X : "&amp;'입력1-1'!B22&amp;"   Y : "&amp;'입력1-1'!C22)</f>
        <v>X : 160696   Y : 120438</v>
      </c>
      <c r="H10" s="668" t="str">
        <f t="shared" si="1"/>
        <v>출력</v>
      </c>
    </row>
    <row r="11" spans="1:11" s="672" customFormat="1" ht="24.95" customHeight="1">
      <c r="A11" s="1219"/>
      <c r="B11" s="669">
        <v>5</v>
      </c>
      <c r="C11" s="664">
        <v>7</v>
      </c>
      <c r="D11" s="670"/>
      <c r="E11" s="666">
        <v>1</v>
      </c>
      <c r="F11" s="671" t="str">
        <f t="shared" si="0"/>
        <v/>
      </c>
      <c r="G11" s="667" t="str">
        <f>IF(E11=0,"","X : "&amp;'입력1-1'!B23&amp;"   Y : "&amp;'입력1-1'!C23)</f>
        <v>X : 160502   Y : 120487</v>
      </c>
      <c r="H11" s="668" t="str">
        <f t="shared" si="1"/>
        <v>출력</v>
      </c>
    </row>
    <row r="12" spans="1:11" s="672" customFormat="1" ht="24.95" customHeight="1">
      <c r="A12" s="1219"/>
      <c r="B12" s="669">
        <v>6</v>
      </c>
      <c r="C12" s="664">
        <v>5</v>
      </c>
      <c r="D12" s="670"/>
      <c r="E12" s="666">
        <v>1</v>
      </c>
      <c r="F12" s="671" t="str">
        <f t="shared" si="0"/>
        <v/>
      </c>
      <c r="G12" s="667" t="str">
        <f>IF(E12=0,"","X : "&amp;'입력1-1'!B24&amp;"   Y : "&amp;'입력1-1'!C24)</f>
        <v>X : 160309   Y : 120544</v>
      </c>
      <c r="H12" s="668" t="str">
        <f t="shared" si="1"/>
        <v>출력</v>
      </c>
    </row>
    <row r="13" spans="1:11" s="672" customFormat="1" ht="24.95" customHeight="1">
      <c r="A13" s="1219"/>
      <c r="B13" s="669">
        <v>7</v>
      </c>
      <c r="C13" s="664">
        <v>3</v>
      </c>
      <c r="D13" s="670"/>
      <c r="E13" s="666">
        <v>1</v>
      </c>
      <c r="F13" s="671" t="str">
        <f t="shared" si="0"/>
        <v/>
      </c>
      <c r="G13" s="667" t="str">
        <f>IF(E13=0,"","X : "&amp;'입력1-1'!B25&amp;"   Y : "&amp;'입력1-1'!C25)</f>
        <v>X : 159880   Y : 120665</v>
      </c>
      <c r="H13" s="668" t="str">
        <f t="shared" si="1"/>
        <v>출력</v>
      </c>
    </row>
    <row r="14" spans="1:11" s="672" customFormat="1" ht="24.95" customHeight="1">
      <c r="A14" s="1219"/>
      <c r="B14" s="669">
        <v>8</v>
      </c>
      <c r="C14" s="664">
        <v>4</v>
      </c>
      <c r="D14" s="670"/>
      <c r="E14" s="666">
        <v>1</v>
      </c>
      <c r="F14" s="671" t="str">
        <f t="shared" si="0"/>
        <v/>
      </c>
      <c r="G14" s="673" t="str">
        <f>IF(E14=0,"","X : "&amp;'입력1-1'!B26&amp;"   Y : "&amp;'입력1-1'!C26)</f>
        <v>X : 159120   Y : 120906</v>
      </c>
      <c r="H14" s="668" t="str">
        <f t="shared" si="1"/>
        <v>출력</v>
      </c>
    </row>
    <row r="15" spans="1:11" s="672" customFormat="1" ht="24.95" customHeight="1">
      <c r="A15" s="1219"/>
      <c r="B15" s="669">
        <v>9</v>
      </c>
      <c r="C15" s="664">
        <v>2</v>
      </c>
      <c r="D15" s="670"/>
      <c r="E15" s="666">
        <v>1</v>
      </c>
      <c r="F15" s="671" t="str">
        <f t="shared" si="0"/>
        <v/>
      </c>
      <c r="G15" s="673" t="str">
        <f>IF(E15=0,"","X : "&amp;'입력1-1'!B27&amp;"   Y : "&amp;'입력1-1'!C27)</f>
        <v>X : 157993   Y : 120998</v>
      </c>
      <c r="H15" s="668" t="str">
        <f t="shared" si="1"/>
        <v>출력</v>
      </c>
    </row>
    <row r="16" spans="1:11" s="672" customFormat="1" ht="24.95" customHeight="1">
      <c r="A16" s="1219"/>
      <c r="B16" s="669">
        <v>10</v>
      </c>
      <c r="C16" s="664">
        <v>3</v>
      </c>
      <c r="D16" s="670"/>
      <c r="E16" s="666">
        <v>1</v>
      </c>
      <c r="F16" s="671" t="str">
        <f t="shared" si="0"/>
        <v/>
      </c>
      <c r="G16" s="673" t="str">
        <f>IF(E16=0,"","X : "&amp;'입력1-1'!B28&amp;"   Y : "&amp;'입력1-1'!C28)</f>
        <v>X : 156919   Y : 121095</v>
      </c>
      <c r="H16" s="668" t="str">
        <f t="shared" si="1"/>
        <v>출력</v>
      </c>
    </row>
    <row r="17" spans="1:8" s="672" customFormat="1" ht="24.95" customHeight="1">
      <c r="A17" s="1219"/>
      <c r="B17" s="669">
        <v>11</v>
      </c>
      <c r="C17" s="674">
        <v>4</v>
      </c>
      <c r="D17" s="675"/>
      <c r="E17" s="666">
        <v>1</v>
      </c>
      <c r="F17" s="671" t="str">
        <f t="shared" si="0"/>
        <v/>
      </c>
      <c r="G17" s="673" t="str">
        <f>IF(E17=0,"","X : "&amp;'입력1-1'!B29&amp;"   Y : "&amp;'입력1-1'!C29)</f>
        <v>X : 154282   Y : 120855</v>
      </c>
      <c r="H17" s="668" t="str">
        <f t="shared" si="1"/>
        <v>출력</v>
      </c>
    </row>
    <row r="18" spans="1:8" s="672" customFormat="1" ht="24.95" customHeight="1">
      <c r="A18" s="1219"/>
      <c r="B18" s="669">
        <v>12</v>
      </c>
      <c r="C18" s="674">
        <v>5</v>
      </c>
      <c r="D18" s="675"/>
      <c r="E18" s="666">
        <v>1</v>
      </c>
      <c r="F18" s="671" t="str">
        <f t="shared" si="0"/>
        <v/>
      </c>
      <c r="G18" s="676" t="str">
        <f>IF(E18=0,"","X : "&amp;'입력1-1'!B30&amp;"   Y : "&amp;'입력1-1'!C30)</f>
        <v>X : 150116   Y : 119772</v>
      </c>
      <c r="H18" s="668" t="str">
        <f t="shared" si="1"/>
        <v>출력</v>
      </c>
    </row>
    <row r="19" spans="1:8" s="672" customFormat="1" ht="24.95" customHeight="1">
      <c r="A19" s="1219"/>
      <c r="B19" s="669">
        <v>13</v>
      </c>
      <c r="C19" s="664">
        <v>6</v>
      </c>
      <c r="D19" s="675"/>
      <c r="E19" s="666">
        <v>1</v>
      </c>
      <c r="F19" s="671" t="str">
        <f>IF(D19="","",ROUND(E19*$G$3,0))</f>
        <v/>
      </c>
      <c r="G19" s="676" t="str">
        <f>IF(E19=0,"","X : "&amp;'입력1-1'!B31&amp;"   Y : "&amp;'입력1-1'!C31)</f>
        <v>X : 148818   Y : 119572</v>
      </c>
      <c r="H19" s="668" t="str">
        <f t="shared" si="1"/>
        <v>출력</v>
      </c>
    </row>
    <row r="20" spans="1:8" s="672" customFormat="1" ht="24.95" customHeight="1">
      <c r="A20" s="1219"/>
      <c r="B20" s="669">
        <v>14</v>
      </c>
      <c r="C20" s="664">
        <v>4</v>
      </c>
      <c r="D20" s="675"/>
      <c r="E20" s="666">
        <v>1</v>
      </c>
      <c r="F20" s="671" t="str">
        <f t="shared" si="0"/>
        <v/>
      </c>
      <c r="G20" s="676" t="str">
        <f>IF(E20=0,"","X : "&amp;'입력1-1'!B32&amp;"   Y : "&amp;'입력1-1'!C32)</f>
        <v>X : 147234   Y : 119266</v>
      </c>
      <c r="H20" s="668" t="str">
        <f t="shared" si="1"/>
        <v>출력</v>
      </c>
    </row>
    <row r="21" spans="1:8" s="672" customFormat="1" ht="24.95" customHeight="1">
      <c r="A21" s="1219"/>
      <c r="B21" s="669">
        <v>15</v>
      </c>
      <c r="C21" s="674">
        <v>4</v>
      </c>
      <c r="D21" s="675"/>
      <c r="E21" s="666">
        <v>1</v>
      </c>
      <c r="F21" s="671" t="str">
        <f t="shared" si="0"/>
        <v/>
      </c>
      <c r="G21" s="676" t="str">
        <f>IF(E21=0,"","X : "&amp;'입력1-1'!B33&amp;"   Y : "&amp;'입력1-1'!C33)</f>
        <v>X : 146808   Y : 119169</v>
      </c>
      <c r="H21" s="668" t="str">
        <f t="shared" si="1"/>
        <v>출력</v>
      </c>
    </row>
    <row r="22" spans="1:8" s="672" customFormat="1" ht="24.95" customHeight="1">
      <c r="A22" s="1219"/>
      <c r="B22" s="669">
        <v>16</v>
      </c>
      <c r="C22" s="664">
        <v>6</v>
      </c>
      <c r="D22" s="675"/>
      <c r="E22" s="666">
        <v>1</v>
      </c>
      <c r="F22" s="671" t="str">
        <f t="shared" si="0"/>
        <v/>
      </c>
      <c r="G22" s="676" t="str">
        <f>IF(E22=0,"","X : "&amp;'입력1-1'!B34&amp;"   Y : "&amp;'입력1-1'!C34)</f>
        <v>X : 145760   Y : 119112</v>
      </c>
      <c r="H22" s="668" t="str">
        <f t="shared" si="1"/>
        <v>출력</v>
      </c>
    </row>
    <row r="23" spans="1:8" s="672" customFormat="1" ht="24.95" customHeight="1">
      <c r="A23" s="1219"/>
      <c r="B23" s="669">
        <v>17</v>
      </c>
      <c r="C23" s="664">
        <v>2</v>
      </c>
      <c r="D23" s="675"/>
      <c r="E23" s="666">
        <v>1</v>
      </c>
      <c r="F23" s="671" t="str">
        <f t="shared" si="0"/>
        <v/>
      </c>
      <c r="G23" s="676" t="str">
        <f>IF(E23=0,"","X : "&amp;'입력1-1'!B35&amp;"   Y : "&amp;'입력1-1'!C35)</f>
        <v>X : 145427   Y : 119446</v>
      </c>
      <c r="H23" s="668" t="str">
        <f t="shared" si="1"/>
        <v>출력</v>
      </c>
    </row>
    <row r="24" spans="1:8" s="672" customFormat="1" ht="24.95" customHeight="1">
      <c r="A24" s="677"/>
      <c r="B24" s="669">
        <v>18</v>
      </c>
      <c r="C24" s="674">
        <v>1</v>
      </c>
      <c r="D24" s="665"/>
      <c r="E24" s="666">
        <v>1</v>
      </c>
      <c r="F24" s="671" t="str">
        <f t="shared" si="0"/>
        <v/>
      </c>
      <c r="G24" s="676" t="str">
        <f>IF(E24=0,"","X : "&amp;'입력1-1'!B36&amp;"   Y : "&amp;'입력1-1'!C36)</f>
        <v>X : 143587   Y : 120177</v>
      </c>
      <c r="H24" s="668" t="str">
        <f t="shared" si="1"/>
        <v>출력</v>
      </c>
    </row>
    <row r="25" spans="1:8" s="672" customFormat="1" ht="24.95" customHeight="1">
      <c r="A25" s="1219" t="s">
        <v>804</v>
      </c>
      <c r="B25" s="669">
        <v>19</v>
      </c>
      <c r="C25" s="664">
        <v>3</v>
      </c>
      <c r="D25" s="665"/>
      <c r="E25" s="666">
        <v>1</v>
      </c>
      <c r="F25" s="671" t="str">
        <f t="shared" si="0"/>
        <v/>
      </c>
      <c r="G25" s="676" t="str">
        <f>IF(E25=0,"","X : "&amp;'입력1-1'!B37&amp;"   Y : "&amp;'입력1-1'!C37)</f>
        <v>X : 142972   Y : 120169</v>
      </c>
      <c r="H25" s="668" t="str">
        <f t="shared" si="1"/>
        <v>출력</v>
      </c>
    </row>
    <row r="26" spans="1:8" s="672" customFormat="1" ht="24.95" customHeight="1">
      <c r="A26" s="1219"/>
      <c r="B26" s="669">
        <v>20</v>
      </c>
      <c r="C26" s="674">
        <v>2</v>
      </c>
      <c r="D26" s="665"/>
      <c r="E26" s="666">
        <v>1</v>
      </c>
      <c r="F26" s="671" t="str">
        <f t="shared" si="0"/>
        <v/>
      </c>
      <c r="G26" s="676" t="str">
        <f>IF(E26=0,"","X : "&amp;'입력1-1'!B38&amp;"   Y : "&amp;'입력1-1'!C38)</f>
        <v>X : 142442   Y : 120374</v>
      </c>
      <c r="H26" s="668" t="str">
        <f t="shared" si="1"/>
        <v>출력</v>
      </c>
    </row>
    <row r="27" spans="1:8" s="672" customFormat="1" ht="65.25" customHeight="1">
      <c r="A27" s="1219"/>
      <c r="B27" s="669">
        <v>21</v>
      </c>
      <c r="C27" s="664">
        <v>1</v>
      </c>
      <c r="D27" s="670"/>
      <c r="E27" s="666">
        <f t="shared" ref="E27:E47" si="2">C27*200</f>
        <v>200</v>
      </c>
      <c r="F27" s="671" t="str">
        <f t="shared" si="0"/>
        <v/>
      </c>
      <c r="G27" s="676" t="str">
        <f>IF(E27=0,"","X : "&amp;'입력1-1'!B39&amp;"   Y : "&amp;'입력1-1'!C39)</f>
        <v>X : 142001   Y : 120892</v>
      </c>
      <c r="H27" s="668" t="str">
        <f t="shared" si="1"/>
        <v>출력</v>
      </c>
    </row>
    <row r="28" spans="1:8" s="672" customFormat="1" ht="65.25" customHeight="1">
      <c r="A28" s="1219"/>
      <c r="B28" s="669">
        <v>22</v>
      </c>
      <c r="C28" s="664">
        <v>4</v>
      </c>
      <c r="D28" s="670"/>
      <c r="E28" s="666">
        <f t="shared" si="2"/>
        <v>800</v>
      </c>
      <c r="F28" s="671" t="str">
        <f t="shared" si="0"/>
        <v/>
      </c>
      <c r="G28" s="676" t="str">
        <f>IF(E28=0,"","X : "&amp;'입력1-1'!B40&amp;"   Y : "&amp;'입력1-1'!C40)</f>
        <v>X : 141173   Y : 121787</v>
      </c>
      <c r="H28" s="668" t="str">
        <f t="shared" si="1"/>
        <v>출력</v>
      </c>
    </row>
    <row r="29" spans="1:8" s="672" customFormat="1" ht="71.25" customHeight="1">
      <c r="A29" s="1219"/>
      <c r="B29" s="669">
        <v>23</v>
      </c>
      <c r="C29" s="674"/>
      <c r="D29" s="670"/>
      <c r="E29" s="666">
        <f t="shared" si="2"/>
        <v>0</v>
      </c>
      <c r="F29" s="671" t="str">
        <f t="shared" si="0"/>
        <v/>
      </c>
      <c r="G29" s="676" t="str">
        <f>IF(E29=0,"","X : "&amp;'입력1-1'!B41&amp;"   Y : "&amp;'입력1-1'!C41)</f>
        <v/>
      </c>
      <c r="H29" s="668" t="str">
        <f t="shared" si="1"/>
        <v>NO</v>
      </c>
    </row>
    <row r="30" spans="1:8" s="672" customFormat="1" ht="50.25" customHeight="1">
      <c r="A30" s="1219"/>
      <c r="B30" s="669">
        <v>24</v>
      </c>
      <c r="C30" s="664"/>
      <c r="D30" s="670"/>
      <c r="E30" s="666">
        <f t="shared" si="2"/>
        <v>0</v>
      </c>
      <c r="F30" s="671" t="str">
        <f t="shared" si="0"/>
        <v/>
      </c>
      <c r="G30" s="676" t="str">
        <f>IF(E30=0,"","X : "&amp;'입력1-1'!B42&amp;"   Y : "&amp;'입력1-1'!C42)</f>
        <v/>
      </c>
      <c r="H30" s="668" t="str">
        <f t="shared" si="1"/>
        <v>NO</v>
      </c>
    </row>
    <row r="31" spans="1:8" s="672" customFormat="1" ht="34.5" customHeight="1">
      <c r="A31" s="1219"/>
      <c r="B31" s="669">
        <v>25</v>
      </c>
      <c r="C31" s="664"/>
      <c r="D31" s="670"/>
      <c r="E31" s="666">
        <f t="shared" si="2"/>
        <v>0</v>
      </c>
      <c r="F31" s="671" t="str">
        <f t="shared" si="0"/>
        <v/>
      </c>
      <c r="G31" s="676" t="str">
        <f>IF(E31=0,"","X : "&amp;'입력1-1'!B43&amp;"   Y : "&amp;'입력1-1'!C43)</f>
        <v/>
      </c>
      <c r="H31" s="668" t="str">
        <f t="shared" si="1"/>
        <v>NO</v>
      </c>
    </row>
    <row r="32" spans="1:8" s="672" customFormat="1" ht="43.5" customHeight="1">
      <c r="A32" s="1219"/>
      <c r="B32" s="669">
        <v>26</v>
      </c>
      <c r="C32" s="664"/>
      <c r="D32" s="670"/>
      <c r="E32" s="666">
        <f t="shared" si="2"/>
        <v>0</v>
      </c>
      <c r="F32" s="671" t="str">
        <f t="shared" si="0"/>
        <v/>
      </c>
      <c r="G32" s="676" t="str">
        <f>IF(E32=0,"","X : "&amp;'입력1-1'!B44&amp;"   Y : "&amp;'입력1-1'!C44)</f>
        <v/>
      </c>
      <c r="H32" s="668" t="str">
        <f t="shared" si="1"/>
        <v>NO</v>
      </c>
    </row>
    <row r="33" spans="1:8" s="672" customFormat="1" ht="50.25" customHeight="1">
      <c r="A33" s="1219"/>
      <c r="B33" s="669">
        <v>27</v>
      </c>
      <c r="C33" s="664"/>
      <c r="D33" s="670"/>
      <c r="E33" s="666">
        <f t="shared" si="2"/>
        <v>0</v>
      </c>
      <c r="F33" s="671" t="str">
        <f t="shared" si="0"/>
        <v/>
      </c>
      <c r="G33" s="676" t="str">
        <f>IF(E33=0,"","X : "&amp;'입력1-1'!B45&amp;"   Y : "&amp;'입력1-1'!C45)</f>
        <v/>
      </c>
      <c r="H33" s="668" t="str">
        <f t="shared" si="1"/>
        <v>NO</v>
      </c>
    </row>
    <row r="34" spans="1:8" s="672" customFormat="1" ht="39.75" customHeight="1">
      <c r="A34" s="1219"/>
      <c r="B34" s="669">
        <v>28</v>
      </c>
      <c r="C34" s="674"/>
      <c r="D34" s="675"/>
      <c r="E34" s="666">
        <f t="shared" si="2"/>
        <v>0</v>
      </c>
      <c r="F34" s="671" t="str">
        <f t="shared" si="0"/>
        <v/>
      </c>
      <c r="G34" s="676" t="str">
        <f>IF(E34=0,"","X : "&amp;'입력1-1'!B46&amp;"   Y : "&amp;'입력1-1'!C46)</f>
        <v/>
      </c>
      <c r="H34" s="668" t="str">
        <f t="shared" si="1"/>
        <v>NO</v>
      </c>
    </row>
    <row r="35" spans="1:8" s="672" customFormat="1" ht="46.5" customHeight="1">
      <c r="A35" s="1219"/>
      <c r="B35" s="669">
        <v>29</v>
      </c>
      <c r="C35" s="664"/>
      <c r="D35" s="675"/>
      <c r="E35" s="666">
        <f t="shared" si="2"/>
        <v>0</v>
      </c>
      <c r="F35" s="671" t="str">
        <f t="shared" si="0"/>
        <v/>
      </c>
      <c r="G35" s="676" t="str">
        <f>IF(E35=0,"","X : "&amp;'입력1-1'!B47&amp;"   Y : "&amp;'입력1-1'!C47)</f>
        <v/>
      </c>
      <c r="H35" s="668" t="str">
        <f t="shared" si="1"/>
        <v>NO</v>
      </c>
    </row>
    <row r="36" spans="1:8" s="672" customFormat="1" ht="41.25" customHeight="1">
      <c r="A36" s="677"/>
      <c r="B36" s="669">
        <v>30</v>
      </c>
      <c r="C36" s="664"/>
      <c r="D36" s="675"/>
      <c r="E36" s="666">
        <f t="shared" si="2"/>
        <v>0</v>
      </c>
      <c r="F36" s="678"/>
      <c r="G36" s="676" t="str">
        <f>IF(E36=0,"","X : "&amp;'입력1-1'!B48&amp;"   Y : "&amp;'입력1-1'!C48)</f>
        <v/>
      </c>
      <c r="H36" s="668" t="str">
        <f t="shared" si="1"/>
        <v>NO</v>
      </c>
    </row>
    <row r="37" spans="1:8" s="672" customFormat="1" ht="33" customHeight="1">
      <c r="A37" s="677"/>
      <c r="B37" s="669">
        <v>31</v>
      </c>
      <c r="C37" s="674"/>
      <c r="D37" s="675"/>
      <c r="E37" s="666">
        <f t="shared" si="2"/>
        <v>0</v>
      </c>
      <c r="F37" s="678"/>
      <c r="G37" s="676" t="str">
        <f>IF(E37=0,"","X : "&amp;'입력1-1'!B49&amp;"   Y : "&amp;'입력1-1'!C49)</f>
        <v/>
      </c>
      <c r="H37" s="668" t="str">
        <f t="shared" si="1"/>
        <v>NO</v>
      </c>
    </row>
    <row r="38" spans="1:8" s="672" customFormat="1" ht="39" customHeight="1">
      <c r="A38" s="677"/>
      <c r="B38" s="669">
        <v>32</v>
      </c>
      <c r="C38" s="674"/>
      <c r="D38" s="675"/>
      <c r="E38" s="666">
        <f t="shared" si="2"/>
        <v>0</v>
      </c>
      <c r="F38" s="678"/>
      <c r="G38" s="676" t="str">
        <f>IF(E38=0,"","X : "&amp;'입력1-1'!B50&amp;"   Y : "&amp;'입력1-1'!C50)</f>
        <v/>
      </c>
      <c r="H38" s="668" t="str">
        <f t="shared" si="1"/>
        <v>NO</v>
      </c>
    </row>
    <row r="39" spans="1:8" s="672" customFormat="1" ht="33" customHeight="1">
      <c r="A39" s="677"/>
      <c r="B39" s="669">
        <v>33</v>
      </c>
      <c r="C39" s="664"/>
      <c r="D39" s="675"/>
      <c r="E39" s="666">
        <f t="shared" si="2"/>
        <v>0</v>
      </c>
      <c r="F39" s="678"/>
      <c r="G39" s="676" t="str">
        <f>IF(E39=0,"","X : "&amp;'입력1-1'!B51&amp;"   Y : "&amp;'입력1-1'!C51)</f>
        <v/>
      </c>
      <c r="H39" s="668" t="str">
        <f t="shared" si="1"/>
        <v>NO</v>
      </c>
    </row>
    <row r="40" spans="1:8" s="672" customFormat="1" ht="42" customHeight="1">
      <c r="A40" s="677"/>
      <c r="B40" s="669">
        <v>34</v>
      </c>
      <c r="C40" s="664"/>
      <c r="D40" s="675"/>
      <c r="E40" s="666">
        <f t="shared" si="2"/>
        <v>0</v>
      </c>
      <c r="F40" s="678"/>
      <c r="G40" s="676" t="str">
        <f>IF(E40=0,"","X : "&amp;'입력1-1'!B52&amp;"   Y : "&amp;'입력1-1'!C52)</f>
        <v/>
      </c>
      <c r="H40" s="668" t="str">
        <f t="shared" si="1"/>
        <v>NO</v>
      </c>
    </row>
    <row r="41" spans="1:8" s="672" customFormat="1" ht="43.5" customHeight="1">
      <c r="A41" s="677"/>
      <c r="B41" s="669">
        <v>35</v>
      </c>
      <c r="C41" s="674"/>
      <c r="D41" s="675"/>
      <c r="E41" s="666">
        <f t="shared" si="2"/>
        <v>0</v>
      </c>
      <c r="F41" s="678"/>
      <c r="G41" s="676" t="str">
        <f>IF(E41=0,"","X : "&amp;'입력1-1'!B53&amp;"   Y : "&amp;'입력1-1'!C53)</f>
        <v/>
      </c>
      <c r="H41" s="668" t="str">
        <f t="shared" si="1"/>
        <v>NO</v>
      </c>
    </row>
    <row r="42" spans="1:8" s="672" customFormat="1" ht="54.75" customHeight="1">
      <c r="A42" s="677"/>
      <c r="B42" s="669">
        <v>36</v>
      </c>
      <c r="C42" s="664"/>
      <c r="D42" s="675"/>
      <c r="E42" s="666">
        <f t="shared" si="2"/>
        <v>0</v>
      </c>
      <c r="F42" s="678"/>
      <c r="G42" s="676" t="str">
        <f>IF(E42=0,"","X : "&amp;'입력1-1'!B54&amp;"   Y : "&amp;'입력1-1'!C54)</f>
        <v/>
      </c>
      <c r="H42" s="668" t="str">
        <f t="shared" si="1"/>
        <v>NO</v>
      </c>
    </row>
    <row r="43" spans="1:8" s="672" customFormat="1" ht="30.75" customHeight="1">
      <c r="A43" s="677"/>
      <c r="B43" s="669">
        <v>37</v>
      </c>
      <c r="C43" s="664"/>
      <c r="D43" s="675"/>
      <c r="E43" s="666">
        <f t="shared" si="2"/>
        <v>0</v>
      </c>
      <c r="F43" s="678"/>
      <c r="G43" s="676" t="str">
        <f>IF(E43=0,"","X : "&amp;'입력1-1'!B55&amp;"   Y : "&amp;'입력1-1'!C55)</f>
        <v/>
      </c>
      <c r="H43" s="668" t="str">
        <f t="shared" si="1"/>
        <v>NO</v>
      </c>
    </row>
    <row r="44" spans="1:8" s="672" customFormat="1" ht="25.5" customHeight="1">
      <c r="A44" s="677"/>
      <c r="B44" s="669">
        <v>38</v>
      </c>
      <c r="C44" s="674"/>
      <c r="D44" s="675"/>
      <c r="E44" s="666">
        <f t="shared" si="2"/>
        <v>0</v>
      </c>
      <c r="F44" s="678"/>
      <c r="G44" s="676" t="str">
        <f>IF(E44=0,"","X : "&amp;'입력1-1'!B56&amp;"   Y : "&amp;'입력1-1'!C56)</f>
        <v/>
      </c>
      <c r="H44" s="668" t="str">
        <f t="shared" si="1"/>
        <v>NO</v>
      </c>
    </row>
    <row r="45" spans="1:8" s="672" customFormat="1" ht="25.5" customHeight="1">
      <c r="A45" s="677"/>
      <c r="B45" s="669">
        <v>39</v>
      </c>
      <c r="C45" s="664"/>
      <c r="D45" s="675"/>
      <c r="E45" s="666">
        <f t="shared" si="2"/>
        <v>0</v>
      </c>
      <c r="F45" s="678"/>
      <c r="G45" s="676" t="str">
        <f>IF(E45=0,"","X : "&amp;'입력1-1'!B57&amp;"   Y : "&amp;'입력1-1'!C57)</f>
        <v/>
      </c>
      <c r="H45" s="668" t="str">
        <f t="shared" si="1"/>
        <v>NO</v>
      </c>
    </row>
    <row r="46" spans="1:8" s="672" customFormat="1" ht="43.5" customHeight="1">
      <c r="A46" s="677"/>
      <c r="B46" s="669">
        <v>40</v>
      </c>
      <c r="C46" s="664"/>
      <c r="D46" s="675"/>
      <c r="E46" s="666">
        <f t="shared" si="2"/>
        <v>0</v>
      </c>
      <c r="F46" s="678"/>
      <c r="G46" s="676" t="str">
        <f>IF(E46=0,"","X : "&amp;'입력1-1'!B58&amp;"   Y : "&amp;'입력1-1'!C58)</f>
        <v/>
      </c>
      <c r="H46" s="668" t="str">
        <f t="shared" si="1"/>
        <v>NO</v>
      </c>
    </row>
    <row r="47" spans="1:8" s="672" customFormat="1" ht="45.75" customHeight="1">
      <c r="A47" s="677"/>
      <c r="B47" s="669">
        <v>41</v>
      </c>
      <c r="C47" s="674"/>
      <c r="D47" s="675"/>
      <c r="E47" s="666">
        <f t="shared" si="2"/>
        <v>0</v>
      </c>
      <c r="F47" s="678"/>
      <c r="G47" s="676" t="str">
        <f>IF(E47=0,"","X : "&amp;'입력1-1'!B59&amp;"   Y : "&amp;'입력1-1'!C59)</f>
        <v/>
      </c>
      <c r="H47" s="668" t="str">
        <f t="shared" si="1"/>
        <v>NO</v>
      </c>
    </row>
    <row r="48" spans="1:8" ht="24.95" customHeight="1">
      <c r="A48" s="1220" t="s">
        <v>2</v>
      </c>
      <c r="B48" s="1221"/>
      <c r="C48" s="679"/>
      <c r="D48" s="680"/>
      <c r="E48" s="681">
        <f>ROUNDDOWN(SUM(E7:E47)/'입력1-1'!B12,0)</f>
        <v>255</v>
      </c>
      <c r="F48" s="682" t="e">
        <f>SUM(F7:F35)/COUNTIF(F7:F35,"&gt;0")</f>
        <v>#DIV/0!</v>
      </c>
      <c r="G48" s="683"/>
      <c r="H48" s="657" t="s">
        <v>792</v>
      </c>
    </row>
    <row r="49" spans="3:8" ht="19.5" customHeight="1">
      <c r="H49" s="685"/>
    </row>
    <row r="50" spans="3:8" ht="32.25" customHeight="1">
      <c r="C50" s="684" t="s">
        <v>507</v>
      </c>
      <c r="E50" s="686" t="e">
        <f>#REF!</f>
        <v>#REF!</v>
      </c>
      <c r="F50" s="650" t="s">
        <v>806</v>
      </c>
      <c r="H50" s="657" t="s">
        <v>792</v>
      </c>
    </row>
    <row r="51" spans="3:8" ht="32.25" customHeight="1">
      <c r="C51" s="684" t="s">
        <v>667</v>
      </c>
      <c r="E51" s="686">
        <f>+'[27]단산(약제처리)'!L26</f>
        <v>609945</v>
      </c>
      <c r="F51" s="650" t="s">
        <v>806</v>
      </c>
      <c r="H51" s="657" t="s">
        <v>792</v>
      </c>
    </row>
    <row r="53" spans="3:8" ht="32.25" customHeight="1">
      <c r="C53" s="687">
        <f>SUM(C7:C47)</f>
        <v>84</v>
      </c>
    </row>
  </sheetData>
  <autoFilter ref="A1:K48" xr:uid="{14763684-2F98-429B-8C97-C68E7F012FA7}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11">
    <mergeCell ref="A1:G1"/>
    <mergeCell ref="B3:D3"/>
    <mergeCell ref="B4:D4"/>
    <mergeCell ref="A5:A6"/>
    <mergeCell ref="B5:B6"/>
    <mergeCell ref="C5:C6"/>
    <mergeCell ref="D5:D6"/>
    <mergeCell ref="G5:G6"/>
    <mergeCell ref="A7:A23"/>
    <mergeCell ref="A25:A35"/>
    <mergeCell ref="A48:B48"/>
  </mergeCells>
  <phoneticPr fontId="5" type="noConversion"/>
  <printOptions horizontalCentered="1"/>
  <pageMargins left="0.27559055118110237" right="0.27559055118110237" top="0.98425196850393704" bottom="0.59055118110236227" header="0.51181102362204722" footer="0.51181102362204722"/>
  <pageSetup paperSize="9" orientation="portrait" blackAndWhite="1" horizontalDpi="4294967293" verticalDpi="4294967293" r:id="rId1"/>
  <headerFooter alignWithMargins="0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C9D08-1B1C-436D-A37F-99BDF1018CB0}">
  <sheetPr>
    <tabColor rgb="FF00B050"/>
  </sheetPr>
  <dimension ref="A1:I396"/>
  <sheetViews>
    <sheetView view="pageBreakPreview" topLeftCell="A235" zoomScaleNormal="100" zoomScaleSheetLayoutView="100" workbookViewId="0">
      <selection activeCell="M3" sqref="M3:M5"/>
    </sheetView>
  </sheetViews>
  <sheetFormatPr defaultRowHeight="13.5"/>
  <cols>
    <col min="1" max="1" width="9.44140625" style="684" customWidth="1"/>
    <col min="2" max="16384" width="8.88671875" style="684"/>
  </cols>
  <sheetData>
    <row r="1" spans="1:9">
      <c r="A1" s="1231" t="s">
        <v>687</v>
      </c>
      <c r="B1" s="1231"/>
      <c r="C1" s="1231"/>
      <c r="D1" s="1231"/>
      <c r="E1" s="1231"/>
      <c r="F1" s="1231"/>
      <c r="G1" s="1231"/>
      <c r="H1" s="1231"/>
    </row>
    <row r="2" spans="1:9">
      <c r="A2" s="1231"/>
      <c r="B2" s="1231"/>
      <c r="C2" s="1231"/>
      <c r="D2" s="1231"/>
      <c r="E2" s="1231"/>
      <c r="F2" s="1231"/>
      <c r="G2" s="1231"/>
      <c r="H2" s="1231"/>
    </row>
    <row r="3" spans="1:9">
      <c r="A3" s="1231"/>
      <c r="B3" s="1231"/>
      <c r="C3" s="1231"/>
      <c r="D3" s="1231"/>
      <c r="E3" s="1231"/>
      <c r="F3" s="1231"/>
      <c r="G3" s="1231"/>
      <c r="H3" s="1231"/>
    </row>
    <row r="4" spans="1:9" ht="20.25" customHeight="1">
      <c r="A4" s="684" t="s">
        <v>688</v>
      </c>
      <c r="B4" s="1232" t="str">
        <f>'입력1-1'!B4</f>
        <v>2024. 05.</v>
      </c>
      <c r="C4" s="1232"/>
      <c r="D4" s="684" t="s">
        <v>689</v>
      </c>
      <c r="E4" s="1232" t="str">
        <f>'입력1-1'!B6</f>
        <v>산림경영기술자 기술고급 송 지 수</v>
      </c>
      <c r="F4" s="1232"/>
      <c r="G4" s="1232"/>
    </row>
    <row r="5" spans="1:9" ht="20.25" customHeight="1">
      <c r="A5" s="684" t="s">
        <v>690</v>
      </c>
      <c r="B5" s="684" t="str">
        <f>'본수1-1'!$B$3</f>
        <v xml:space="preserve"> 1-0-1</v>
      </c>
      <c r="C5" s="688" t="s">
        <v>218</v>
      </c>
    </row>
    <row r="6" spans="1:9" ht="15" customHeight="1">
      <c r="A6" s="689" t="s">
        <v>691</v>
      </c>
      <c r="B6" s="689">
        <f>'본수1-1'!B7</f>
        <v>1</v>
      </c>
      <c r="C6" s="689" t="s">
        <v>692</v>
      </c>
      <c r="D6" s="1233" t="s">
        <v>693</v>
      </c>
      <c r="E6" s="1234"/>
      <c r="F6" s="1234"/>
      <c r="G6" s="1234"/>
      <c r="H6" s="1235"/>
    </row>
    <row r="7" spans="1:9" ht="15" customHeight="1">
      <c r="A7" s="689" t="s">
        <v>694</v>
      </c>
      <c r="B7" s="1236" t="str">
        <f>'본수1-1'!G7</f>
        <v>X : 161542   Y : 119187</v>
      </c>
      <c r="C7" s="1237"/>
      <c r="D7" s="1237"/>
      <c r="E7" s="690"/>
      <c r="F7" s="690"/>
      <c r="G7" s="690"/>
      <c r="H7" s="691"/>
    </row>
    <row r="8" spans="1:9" ht="15" customHeight="1">
      <c r="A8" s="689" t="s">
        <v>695</v>
      </c>
      <c r="B8" s="1238" t="s">
        <v>696</v>
      </c>
      <c r="C8" s="1238"/>
      <c r="D8" s="1238"/>
      <c r="E8" s="1238"/>
      <c r="F8" s="1238"/>
      <c r="G8" s="1233"/>
      <c r="H8" s="691"/>
    </row>
    <row r="9" spans="1:9" ht="15" customHeight="1">
      <c r="A9" s="689" t="s">
        <v>697</v>
      </c>
      <c r="B9" s="692" t="s">
        <v>698</v>
      </c>
      <c r="C9" s="693" t="s">
        <v>699</v>
      </c>
      <c r="D9" s="690" t="s">
        <v>700</v>
      </c>
      <c r="E9" s="693" t="s">
        <v>701</v>
      </c>
      <c r="F9" s="690"/>
      <c r="G9" s="690"/>
      <c r="H9" s="691"/>
      <c r="I9" s="694"/>
    </row>
    <row r="10" spans="1:9" ht="27.75" customHeight="1">
      <c r="A10" s="695" t="s">
        <v>702</v>
      </c>
      <c r="B10" s="1239" t="str">
        <f>REPT("正",INT(H10/5))&amp;IF((H10/5)-INT(H10/5)=0.2,"一",IF((H10/5)-INT(H10/5)=0.4,"┬",IF((H10/5)-INT(H10/5)=0.6,"下",IF((H10/5)-INT(H10/5)=0.8,"止",""))))</f>
        <v>正</v>
      </c>
      <c r="C10" s="1239"/>
      <c r="D10" s="1239"/>
      <c r="E10" s="1239"/>
      <c r="F10" s="1238" t="s">
        <v>703</v>
      </c>
      <c r="G10" s="1238"/>
      <c r="H10" s="696">
        <f>'본수1-1'!C7</f>
        <v>5</v>
      </c>
    </row>
    <row r="11" spans="1:9" ht="15" customHeight="1">
      <c r="A11" s="1238" t="s">
        <v>704</v>
      </c>
      <c r="B11" s="1239" t="s">
        <v>705</v>
      </c>
      <c r="C11" s="1239"/>
      <c r="D11" s="1239"/>
      <c r="E11" s="1239"/>
      <c r="F11" s="1239"/>
      <c r="G11" s="1239"/>
      <c r="H11" s="1239"/>
    </row>
    <row r="12" spans="1:9" ht="15" customHeight="1">
      <c r="A12" s="1238"/>
      <c r="B12" s="1239" t="s">
        <v>706</v>
      </c>
      <c r="C12" s="1239"/>
      <c r="D12" s="1239"/>
      <c r="E12" s="1239"/>
      <c r="F12" s="1239"/>
      <c r="G12" s="1239"/>
      <c r="H12" s="1239"/>
    </row>
    <row r="13" spans="1:9" ht="15" customHeight="1">
      <c r="A13" s="1238"/>
      <c r="B13" s="1239" t="s">
        <v>707</v>
      </c>
      <c r="C13" s="1239"/>
      <c r="D13" s="1239"/>
      <c r="E13" s="1239"/>
      <c r="F13" s="1239"/>
      <c r="G13" s="1239"/>
      <c r="H13" s="1239"/>
    </row>
    <row r="14" spans="1:9" ht="15" customHeight="1">
      <c r="A14" s="1238"/>
      <c r="B14" s="1239" t="s">
        <v>708</v>
      </c>
      <c r="C14" s="1239"/>
      <c r="D14" s="1239"/>
      <c r="E14" s="1239"/>
      <c r="F14" s="1239"/>
      <c r="G14" s="1239"/>
      <c r="H14" s="1239"/>
    </row>
    <row r="15" spans="1:9" ht="20.100000000000001" customHeight="1"/>
    <row r="16" spans="1:9" ht="15" customHeight="1">
      <c r="A16" s="689" t="s">
        <v>691</v>
      </c>
      <c r="B16" s="689">
        <f>'본수1-1'!B8</f>
        <v>2</v>
      </c>
      <c r="C16" s="689" t="s">
        <v>692</v>
      </c>
      <c r="D16" s="1233" t="s">
        <v>693</v>
      </c>
      <c r="E16" s="1234"/>
      <c r="F16" s="1234"/>
      <c r="G16" s="1234"/>
      <c r="H16" s="1235"/>
    </row>
    <row r="17" spans="1:8" ht="15" customHeight="1">
      <c r="A17" s="689" t="s">
        <v>694</v>
      </c>
      <c r="B17" s="1236" t="str">
        <f>'본수1-1'!G8</f>
        <v>X : 161121   Y : 120172</v>
      </c>
      <c r="C17" s="1234"/>
      <c r="D17" s="1234"/>
      <c r="E17" s="690"/>
      <c r="F17" s="690"/>
      <c r="G17" s="690"/>
      <c r="H17" s="691"/>
    </row>
    <row r="18" spans="1:8" ht="15" customHeight="1">
      <c r="A18" s="689" t="s">
        <v>695</v>
      </c>
      <c r="B18" s="1238" t="s">
        <v>696</v>
      </c>
      <c r="C18" s="1238"/>
      <c r="D18" s="1238"/>
      <c r="E18" s="1238"/>
      <c r="F18" s="1238"/>
      <c r="G18" s="1233"/>
      <c r="H18" s="691"/>
    </row>
    <row r="19" spans="1:8" ht="15" customHeight="1">
      <c r="A19" s="689" t="s">
        <v>697</v>
      </c>
      <c r="B19" s="692" t="s">
        <v>698</v>
      </c>
      <c r="C19" s="693" t="s">
        <v>699</v>
      </c>
      <c r="D19" s="690" t="s">
        <v>700</v>
      </c>
      <c r="E19" s="693" t="s">
        <v>701</v>
      </c>
      <c r="F19" s="690"/>
      <c r="G19" s="690"/>
      <c r="H19" s="691"/>
    </row>
    <row r="20" spans="1:8" ht="27.75" customHeight="1">
      <c r="A20" s="695" t="s">
        <v>702</v>
      </c>
      <c r="B20" s="1239" t="str">
        <f>REPT("正",INT(H20/5))&amp;IF((H20/5)-INT(H20/5)=0.2,"一",IF((H20/5)-INT(H20/5)=0.4,"┬",IF((H20/5)-INT(H20/5)=0.6,"下",IF((H20/5)-INT(H20/5)=0.8,"止",""))))</f>
        <v>下</v>
      </c>
      <c r="C20" s="1239"/>
      <c r="D20" s="1239"/>
      <c r="E20" s="1239"/>
      <c r="F20" s="1238" t="s">
        <v>703</v>
      </c>
      <c r="G20" s="1238"/>
      <c r="H20" s="696">
        <f>'본수1-1'!C8</f>
        <v>3</v>
      </c>
    </row>
    <row r="21" spans="1:8" ht="15" customHeight="1">
      <c r="A21" s="1238" t="s">
        <v>704</v>
      </c>
      <c r="B21" s="1239" t="s">
        <v>705</v>
      </c>
      <c r="C21" s="1239"/>
      <c r="D21" s="1239"/>
      <c r="E21" s="1239"/>
      <c r="F21" s="1239"/>
      <c r="G21" s="1239"/>
      <c r="H21" s="1239"/>
    </row>
    <row r="22" spans="1:8" ht="15" customHeight="1">
      <c r="A22" s="1238"/>
      <c r="B22" s="1239" t="s">
        <v>706</v>
      </c>
      <c r="C22" s="1239"/>
      <c r="D22" s="1239"/>
      <c r="E22" s="1239"/>
      <c r="F22" s="1239"/>
      <c r="G22" s="1239"/>
      <c r="H22" s="1239"/>
    </row>
    <row r="23" spans="1:8" ht="15" customHeight="1">
      <c r="A23" s="1238"/>
      <c r="B23" s="1239" t="s">
        <v>707</v>
      </c>
      <c r="C23" s="1239"/>
      <c r="D23" s="1239"/>
      <c r="E23" s="1239"/>
      <c r="F23" s="1239"/>
      <c r="G23" s="1239"/>
      <c r="H23" s="1239"/>
    </row>
    <row r="24" spans="1:8" ht="15" customHeight="1">
      <c r="A24" s="1238"/>
      <c r="B24" s="1239" t="s">
        <v>708</v>
      </c>
      <c r="C24" s="1239"/>
      <c r="D24" s="1239"/>
      <c r="E24" s="1239"/>
      <c r="F24" s="1239"/>
      <c r="G24" s="1239"/>
      <c r="H24" s="1239"/>
    </row>
    <row r="25" spans="1:8" ht="20.100000000000001" customHeight="1"/>
    <row r="26" spans="1:8" ht="15" customHeight="1">
      <c r="A26" s="689" t="s">
        <v>691</v>
      </c>
      <c r="B26" s="689">
        <f>'본수1-1'!B9</f>
        <v>3</v>
      </c>
      <c r="C26" s="689" t="s">
        <v>692</v>
      </c>
      <c r="D26" s="1233" t="s">
        <v>693</v>
      </c>
      <c r="E26" s="1234"/>
      <c r="F26" s="1234"/>
      <c r="G26" s="1234"/>
      <c r="H26" s="1235"/>
    </row>
    <row r="27" spans="1:8" ht="15" customHeight="1">
      <c r="A27" s="689" t="s">
        <v>694</v>
      </c>
      <c r="B27" s="1236" t="str">
        <f>'본수1-1'!G9</f>
        <v>X : 160877   Y : 120347</v>
      </c>
      <c r="C27" s="1234"/>
      <c r="D27" s="1234"/>
      <c r="E27" s="690"/>
      <c r="F27" s="690"/>
      <c r="G27" s="690"/>
      <c r="H27" s="691"/>
    </row>
    <row r="28" spans="1:8" ht="15" customHeight="1">
      <c r="A28" s="689" t="s">
        <v>695</v>
      </c>
      <c r="B28" s="1238" t="s">
        <v>696</v>
      </c>
      <c r="C28" s="1238"/>
      <c r="D28" s="1238"/>
      <c r="E28" s="1238"/>
      <c r="F28" s="1238"/>
      <c r="G28" s="1233"/>
      <c r="H28" s="691"/>
    </row>
    <row r="29" spans="1:8" ht="15" customHeight="1">
      <c r="A29" s="689" t="s">
        <v>697</v>
      </c>
      <c r="B29" s="692" t="s">
        <v>698</v>
      </c>
      <c r="C29" s="693" t="s">
        <v>699</v>
      </c>
      <c r="D29" s="690" t="s">
        <v>700</v>
      </c>
      <c r="E29" s="693" t="s">
        <v>701</v>
      </c>
      <c r="F29" s="690"/>
      <c r="G29" s="690"/>
      <c r="H29" s="691"/>
    </row>
    <row r="30" spans="1:8" ht="27.75" customHeight="1">
      <c r="A30" s="695" t="s">
        <v>702</v>
      </c>
      <c r="B30" s="1239" t="str">
        <f>REPT("正",INT(H30/5))&amp;IF((H30/5)-INT(H30/5)=0.2,"一",IF((H30/5)-INT(H30/5)=0.4,"┬",IF((H30/5)-INT(H30/5)=0.6,"下",IF((H30/5)-INT(H30/5)=0.8,"止",""))))</f>
        <v>止</v>
      </c>
      <c r="C30" s="1239"/>
      <c r="D30" s="1239"/>
      <c r="E30" s="1239"/>
      <c r="F30" s="1238" t="s">
        <v>703</v>
      </c>
      <c r="G30" s="1238"/>
      <c r="H30" s="696">
        <f>'본수1-1'!C9</f>
        <v>4</v>
      </c>
    </row>
    <row r="31" spans="1:8" ht="15" customHeight="1">
      <c r="A31" s="1238" t="s">
        <v>704</v>
      </c>
      <c r="B31" s="1239" t="s">
        <v>705</v>
      </c>
      <c r="C31" s="1239"/>
      <c r="D31" s="1239"/>
      <c r="E31" s="1239"/>
      <c r="F31" s="1239"/>
      <c r="G31" s="1239"/>
      <c r="H31" s="1239"/>
    </row>
    <row r="32" spans="1:8" ht="15" customHeight="1">
      <c r="A32" s="1238"/>
      <c r="B32" s="1239" t="s">
        <v>706</v>
      </c>
      <c r="C32" s="1239"/>
      <c r="D32" s="1239"/>
      <c r="E32" s="1239"/>
      <c r="F32" s="1239"/>
      <c r="G32" s="1239"/>
      <c r="H32" s="1239"/>
    </row>
    <row r="33" spans="1:8" ht="15" customHeight="1">
      <c r="A33" s="1238"/>
      <c r="B33" s="1239" t="s">
        <v>707</v>
      </c>
      <c r="C33" s="1239"/>
      <c r="D33" s="1239"/>
      <c r="E33" s="1239"/>
      <c r="F33" s="1239"/>
      <c r="G33" s="1239"/>
      <c r="H33" s="1239"/>
    </row>
    <row r="34" spans="1:8" ht="15" customHeight="1">
      <c r="A34" s="1238"/>
      <c r="B34" s="1239" t="s">
        <v>708</v>
      </c>
      <c r="C34" s="1239"/>
      <c r="D34" s="1239"/>
      <c r="E34" s="1239"/>
      <c r="F34" s="1239"/>
      <c r="G34" s="1239"/>
      <c r="H34" s="1239"/>
    </row>
    <row r="35" spans="1:8" ht="20.100000000000001" customHeight="1"/>
    <row r="36" spans="1:8" ht="15" customHeight="1">
      <c r="A36" s="689" t="s">
        <v>691</v>
      </c>
      <c r="B36" s="689">
        <f>'본수1-1'!B10</f>
        <v>4</v>
      </c>
      <c r="C36" s="689" t="s">
        <v>692</v>
      </c>
      <c r="D36" s="1233" t="s">
        <v>693</v>
      </c>
      <c r="E36" s="1234"/>
      <c r="F36" s="1234"/>
      <c r="G36" s="1234"/>
      <c r="H36" s="1235"/>
    </row>
    <row r="37" spans="1:8" ht="15" customHeight="1">
      <c r="A37" s="689" t="s">
        <v>694</v>
      </c>
      <c r="B37" s="1236" t="str">
        <f>'본수1-1'!G10</f>
        <v>X : 160696   Y : 120438</v>
      </c>
      <c r="C37" s="1234"/>
      <c r="D37" s="1234"/>
      <c r="E37" s="690"/>
      <c r="F37" s="690"/>
      <c r="G37" s="690"/>
      <c r="H37" s="691"/>
    </row>
    <row r="38" spans="1:8" ht="15" customHeight="1">
      <c r="A38" s="689" t="s">
        <v>695</v>
      </c>
      <c r="B38" s="1238" t="s">
        <v>696</v>
      </c>
      <c r="C38" s="1238"/>
      <c r="D38" s="1238"/>
      <c r="E38" s="1238"/>
      <c r="F38" s="1238"/>
      <c r="G38" s="1233"/>
      <c r="H38" s="691"/>
    </row>
    <row r="39" spans="1:8" ht="15" customHeight="1">
      <c r="A39" s="689" t="s">
        <v>697</v>
      </c>
      <c r="B39" s="692" t="s">
        <v>698</v>
      </c>
      <c r="C39" s="693" t="s">
        <v>699</v>
      </c>
      <c r="D39" s="690" t="s">
        <v>700</v>
      </c>
      <c r="E39" s="693" t="s">
        <v>701</v>
      </c>
      <c r="F39" s="690"/>
      <c r="G39" s="690"/>
      <c r="H39" s="691"/>
    </row>
    <row r="40" spans="1:8" ht="27.75" customHeight="1">
      <c r="A40" s="695" t="s">
        <v>702</v>
      </c>
      <c r="B40" s="1239" t="str">
        <f>REPT("正",INT(H40/5))&amp;IF((H40/5)-INT(H40/5)=0.2,"一",IF((H40/5)-INT(H40/5)=0.4,"┬",IF((H40/5)-INT(H40/5)=0.6,"下",IF((H40/5)-INT(H40/5)=0.8,"止",""))))</f>
        <v>正一</v>
      </c>
      <c r="C40" s="1239"/>
      <c r="D40" s="1239"/>
      <c r="E40" s="1239"/>
      <c r="F40" s="1238" t="s">
        <v>703</v>
      </c>
      <c r="G40" s="1238"/>
      <c r="H40" s="696">
        <f>'본수1-1'!C10</f>
        <v>6</v>
      </c>
    </row>
    <row r="41" spans="1:8" ht="15" customHeight="1">
      <c r="A41" s="1238" t="s">
        <v>704</v>
      </c>
      <c r="B41" s="1239" t="s">
        <v>705</v>
      </c>
      <c r="C41" s="1239"/>
      <c r="D41" s="1239"/>
      <c r="E41" s="1239"/>
      <c r="F41" s="1239"/>
      <c r="G41" s="1239"/>
      <c r="H41" s="1239"/>
    </row>
    <row r="42" spans="1:8" ht="15" customHeight="1">
      <c r="A42" s="1238"/>
      <c r="B42" s="1239" t="s">
        <v>706</v>
      </c>
      <c r="C42" s="1239"/>
      <c r="D42" s="1239"/>
      <c r="E42" s="1239"/>
      <c r="F42" s="1239"/>
      <c r="G42" s="1239"/>
      <c r="H42" s="1239"/>
    </row>
    <row r="43" spans="1:8" ht="15" customHeight="1">
      <c r="A43" s="1238"/>
      <c r="B43" s="1239" t="s">
        <v>707</v>
      </c>
      <c r="C43" s="1239"/>
      <c r="D43" s="1239"/>
      <c r="E43" s="1239"/>
      <c r="F43" s="1239"/>
      <c r="G43" s="1239"/>
      <c r="H43" s="1239"/>
    </row>
    <row r="44" spans="1:8" ht="15" customHeight="1">
      <c r="A44" s="1238"/>
      <c r="B44" s="1239" t="s">
        <v>708</v>
      </c>
      <c r="C44" s="1239"/>
      <c r="D44" s="1239"/>
      <c r="E44" s="1239"/>
      <c r="F44" s="1239"/>
      <c r="G44" s="1239"/>
      <c r="H44" s="1239"/>
    </row>
    <row r="45" spans="1:8">
      <c r="A45" s="1240" t="s">
        <v>687</v>
      </c>
      <c r="B45" s="1240"/>
      <c r="C45" s="1240"/>
      <c r="D45" s="1240"/>
      <c r="E45" s="1240"/>
      <c r="F45" s="1240"/>
      <c r="G45" s="1240"/>
      <c r="H45" s="1240"/>
    </row>
    <row r="46" spans="1:8">
      <c r="A46" s="1240"/>
      <c r="B46" s="1240"/>
      <c r="C46" s="1240"/>
      <c r="D46" s="1240"/>
      <c r="E46" s="1240"/>
      <c r="F46" s="1240"/>
      <c r="G46" s="1240"/>
      <c r="H46" s="1240"/>
    </row>
    <row r="47" spans="1:8">
      <c r="A47" s="1240"/>
      <c r="B47" s="1240"/>
      <c r="C47" s="1240"/>
      <c r="D47" s="1240"/>
      <c r="E47" s="1240"/>
      <c r="F47" s="1240"/>
      <c r="G47" s="1240"/>
      <c r="H47" s="1240"/>
    </row>
    <row r="48" spans="1:8" ht="20.25" customHeight="1">
      <c r="A48" s="684" t="s">
        <v>688</v>
      </c>
      <c r="B48" s="1232" t="str">
        <f>B4</f>
        <v>2024. 05.</v>
      </c>
      <c r="C48" s="1232"/>
      <c r="D48" s="684" t="s">
        <v>689</v>
      </c>
      <c r="E48" s="1232" t="str">
        <f>'입력1-1'!B6</f>
        <v>산림경영기술자 기술고급 송 지 수</v>
      </c>
      <c r="F48" s="1232"/>
      <c r="G48" s="1232"/>
    </row>
    <row r="49" spans="1:8" ht="20.25" customHeight="1">
      <c r="A49" s="684" t="s">
        <v>690</v>
      </c>
      <c r="B49" s="684" t="str">
        <f>'본수1-1'!$B$3</f>
        <v xml:space="preserve"> 1-0-1</v>
      </c>
      <c r="C49" s="688" t="s">
        <v>218</v>
      </c>
    </row>
    <row r="50" spans="1:8" ht="15" customHeight="1">
      <c r="A50" s="689" t="s">
        <v>691</v>
      </c>
      <c r="B50" s="689">
        <f>'본수1-1'!B11</f>
        <v>5</v>
      </c>
      <c r="C50" s="689" t="s">
        <v>692</v>
      </c>
      <c r="D50" s="1233" t="s">
        <v>693</v>
      </c>
      <c r="E50" s="1234"/>
      <c r="F50" s="1234"/>
      <c r="G50" s="1234"/>
      <c r="H50" s="1235"/>
    </row>
    <row r="51" spans="1:8" ht="15" customHeight="1">
      <c r="A51" s="689" t="s">
        <v>694</v>
      </c>
      <c r="B51" s="1236" t="str">
        <f>'본수1-1'!G11</f>
        <v>X : 160502   Y : 120487</v>
      </c>
      <c r="C51" s="1234"/>
      <c r="D51" s="1234"/>
      <c r="E51" s="690"/>
      <c r="F51" s="690"/>
      <c r="G51" s="690"/>
      <c r="H51" s="691"/>
    </row>
    <row r="52" spans="1:8" ht="15" customHeight="1">
      <c r="A52" s="689" t="s">
        <v>695</v>
      </c>
      <c r="B52" s="1238" t="s">
        <v>696</v>
      </c>
      <c r="C52" s="1238"/>
      <c r="D52" s="1238"/>
      <c r="E52" s="1238"/>
      <c r="F52" s="1238"/>
      <c r="G52" s="1233"/>
      <c r="H52" s="691"/>
    </row>
    <row r="53" spans="1:8" ht="15" customHeight="1">
      <c r="A53" s="689" t="s">
        <v>697</v>
      </c>
      <c r="B53" s="692" t="s">
        <v>698</v>
      </c>
      <c r="C53" s="693" t="s">
        <v>699</v>
      </c>
      <c r="D53" s="690" t="s">
        <v>700</v>
      </c>
      <c r="E53" s="693" t="s">
        <v>701</v>
      </c>
      <c r="F53" s="690"/>
      <c r="G53" s="690"/>
      <c r="H53" s="691"/>
    </row>
    <row r="54" spans="1:8" ht="27.75" customHeight="1">
      <c r="A54" s="695" t="s">
        <v>702</v>
      </c>
      <c r="B54" s="1239" t="str">
        <f>REPT("正",INT(H54/5))&amp;IF((H54/5)-INT(H54/5)=0.2,"一",IF((H54/5)-INT(H54/5)=0.4,"┬",IF((H54/5)-INT(H54/5)=0.6,"下",IF((H54/5)-INT(H54/5)=0.8,"止",""))))</f>
        <v>正┬</v>
      </c>
      <c r="C54" s="1239"/>
      <c r="D54" s="1239"/>
      <c r="E54" s="1239"/>
      <c r="F54" s="1238" t="s">
        <v>703</v>
      </c>
      <c r="G54" s="1238"/>
      <c r="H54" s="696">
        <f>'본수1-1'!C11</f>
        <v>7</v>
      </c>
    </row>
    <row r="55" spans="1:8" ht="15" customHeight="1">
      <c r="A55" s="1238" t="s">
        <v>704</v>
      </c>
      <c r="B55" s="1239" t="s">
        <v>705</v>
      </c>
      <c r="C55" s="1239"/>
      <c r="D55" s="1239"/>
      <c r="E55" s="1239"/>
      <c r="F55" s="1239"/>
      <c r="G55" s="1239"/>
      <c r="H55" s="1239"/>
    </row>
    <row r="56" spans="1:8" ht="15" customHeight="1">
      <c r="A56" s="1238"/>
      <c r="B56" s="1239" t="s">
        <v>706</v>
      </c>
      <c r="C56" s="1239"/>
      <c r="D56" s="1239"/>
      <c r="E56" s="1239"/>
      <c r="F56" s="1239"/>
      <c r="G56" s="1239"/>
      <c r="H56" s="1239"/>
    </row>
    <row r="57" spans="1:8" ht="15" customHeight="1">
      <c r="A57" s="1238"/>
      <c r="B57" s="1239" t="s">
        <v>707</v>
      </c>
      <c r="C57" s="1239"/>
      <c r="D57" s="1239"/>
      <c r="E57" s="1239"/>
      <c r="F57" s="1239"/>
      <c r="G57" s="1239"/>
      <c r="H57" s="1239"/>
    </row>
    <row r="58" spans="1:8" ht="15" customHeight="1">
      <c r="A58" s="1238"/>
      <c r="B58" s="1239" t="s">
        <v>708</v>
      </c>
      <c r="C58" s="1239"/>
      <c r="D58" s="1239"/>
      <c r="E58" s="1239"/>
      <c r="F58" s="1239"/>
      <c r="G58" s="1239"/>
      <c r="H58" s="1239"/>
    </row>
    <row r="59" spans="1:8" ht="20.100000000000001" customHeight="1"/>
    <row r="60" spans="1:8" ht="15" customHeight="1">
      <c r="A60" s="689" t="s">
        <v>691</v>
      </c>
      <c r="B60" s="689">
        <f>'본수1-1'!B12</f>
        <v>6</v>
      </c>
      <c r="C60" s="689" t="s">
        <v>692</v>
      </c>
      <c r="D60" s="1233" t="s">
        <v>693</v>
      </c>
      <c r="E60" s="1234"/>
      <c r="F60" s="1234"/>
      <c r="G60" s="1234"/>
      <c r="H60" s="1235"/>
    </row>
    <row r="61" spans="1:8" ht="15" customHeight="1">
      <c r="A61" s="689" t="s">
        <v>694</v>
      </c>
      <c r="B61" s="1236" t="str">
        <f>'본수1-1'!G12</f>
        <v>X : 160309   Y : 120544</v>
      </c>
      <c r="C61" s="1234"/>
      <c r="D61" s="1234"/>
      <c r="E61" s="690"/>
      <c r="F61" s="690"/>
      <c r="G61" s="690"/>
      <c r="H61" s="691"/>
    </row>
    <row r="62" spans="1:8" ht="15" customHeight="1">
      <c r="A62" s="689" t="s">
        <v>695</v>
      </c>
      <c r="B62" s="1238" t="s">
        <v>696</v>
      </c>
      <c r="C62" s="1238"/>
      <c r="D62" s="1238"/>
      <c r="E62" s="1238"/>
      <c r="F62" s="1238"/>
      <c r="G62" s="1233"/>
      <c r="H62" s="691"/>
    </row>
    <row r="63" spans="1:8" ht="15" customHeight="1">
      <c r="A63" s="689" t="s">
        <v>697</v>
      </c>
      <c r="B63" s="692" t="s">
        <v>698</v>
      </c>
      <c r="C63" s="693" t="s">
        <v>699</v>
      </c>
      <c r="D63" s="690" t="s">
        <v>700</v>
      </c>
      <c r="E63" s="693" t="s">
        <v>701</v>
      </c>
      <c r="F63" s="690"/>
      <c r="G63" s="690"/>
      <c r="H63" s="691"/>
    </row>
    <row r="64" spans="1:8" ht="27.75" customHeight="1">
      <c r="A64" s="695" t="s">
        <v>702</v>
      </c>
      <c r="B64" s="1239" t="str">
        <f>REPT("正",INT(H64/5))&amp;IF((H64/5)-INT(H64/5)=0.2,"一",IF((H64/5)-INT(H64/5)=0.4,"┬",IF((H64/5)-INT(H64/5)=0.6,"下",IF((H64/5)-INT(H64/5)=0.8,"止",""))))</f>
        <v>正</v>
      </c>
      <c r="C64" s="1239"/>
      <c r="D64" s="1239"/>
      <c r="E64" s="1239"/>
      <c r="F64" s="1238" t="s">
        <v>703</v>
      </c>
      <c r="G64" s="1238"/>
      <c r="H64" s="696">
        <f>'본수1-1'!C12</f>
        <v>5</v>
      </c>
    </row>
    <row r="65" spans="1:8" ht="15" customHeight="1">
      <c r="A65" s="1238" t="s">
        <v>704</v>
      </c>
      <c r="B65" s="1239" t="s">
        <v>705</v>
      </c>
      <c r="C65" s="1239"/>
      <c r="D65" s="1239"/>
      <c r="E65" s="1239"/>
      <c r="F65" s="1239"/>
      <c r="G65" s="1239"/>
      <c r="H65" s="1239"/>
    </row>
    <row r="66" spans="1:8" ht="15" customHeight="1">
      <c r="A66" s="1238"/>
      <c r="B66" s="1239" t="s">
        <v>706</v>
      </c>
      <c r="C66" s="1239"/>
      <c r="D66" s="1239"/>
      <c r="E66" s="1239"/>
      <c r="F66" s="1239"/>
      <c r="G66" s="1239"/>
      <c r="H66" s="1239"/>
    </row>
    <row r="67" spans="1:8" ht="15" customHeight="1">
      <c r="A67" s="1238"/>
      <c r="B67" s="1239" t="s">
        <v>707</v>
      </c>
      <c r="C67" s="1239"/>
      <c r="D67" s="1239"/>
      <c r="E67" s="1239"/>
      <c r="F67" s="1239"/>
      <c r="G67" s="1239"/>
      <c r="H67" s="1239"/>
    </row>
    <row r="68" spans="1:8" ht="15" customHeight="1">
      <c r="A68" s="1238"/>
      <c r="B68" s="1239" t="s">
        <v>708</v>
      </c>
      <c r="C68" s="1239"/>
      <c r="D68" s="1239"/>
      <c r="E68" s="1239"/>
      <c r="F68" s="1239"/>
      <c r="G68" s="1239"/>
      <c r="H68" s="1239"/>
    </row>
    <row r="69" spans="1:8" ht="20.100000000000001" customHeight="1"/>
    <row r="70" spans="1:8" ht="15" customHeight="1">
      <c r="A70" s="689" t="s">
        <v>691</v>
      </c>
      <c r="B70" s="689">
        <f>'본수1-1'!B13</f>
        <v>7</v>
      </c>
      <c r="C70" s="689" t="s">
        <v>692</v>
      </c>
      <c r="D70" s="1233" t="s">
        <v>693</v>
      </c>
      <c r="E70" s="1234"/>
      <c r="F70" s="1234"/>
      <c r="G70" s="1234"/>
      <c r="H70" s="1235"/>
    </row>
    <row r="71" spans="1:8" ht="15" customHeight="1">
      <c r="A71" s="689" t="s">
        <v>694</v>
      </c>
      <c r="B71" s="1236" t="str">
        <f>'본수1-1'!G13</f>
        <v>X : 159880   Y : 120665</v>
      </c>
      <c r="C71" s="1234"/>
      <c r="D71" s="1234"/>
      <c r="E71" s="690"/>
      <c r="F71" s="690"/>
      <c r="G71" s="690"/>
      <c r="H71" s="691"/>
    </row>
    <row r="72" spans="1:8" ht="15" customHeight="1">
      <c r="A72" s="689" t="s">
        <v>695</v>
      </c>
      <c r="B72" s="1238" t="s">
        <v>696</v>
      </c>
      <c r="C72" s="1238"/>
      <c r="D72" s="1238"/>
      <c r="E72" s="1238"/>
      <c r="F72" s="1238"/>
      <c r="G72" s="1233"/>
      <c r="H72" s="691"/>
    </row>
    <row r="73" spans="1:8" ht="15" customHeight="1">
      <c r="A73" s="689" t="s">
        <v>697</v>
      </c>
      <c r="B73" s="692" t="s">
        <v>698</v>
      </c>
      <c r="C73" s="693" t="s">
        <v>699</v>
      </c>
      <c r="D73" s="690" t="s">
        <v>700</v>
      </c>
      <c r="E73" s="693" t="s">
        <v>701</v>
      </c>
      <c r="F73" s="690"/>
      <c r="G73" s="690"/>
      <c r="H73" s="691"/>
    </row>
    <row r="74" spans="1:8" ht="27.75" customHeight="1">
      <c r="A74" s="695" t="s">
        <v>702</v>
      </c>
      <c r="B74" s="1239" t="str">
        <f>REPT("正",INT(H74/5))&amp;IF((H74/5)-INT(H74/5)=0.2,"一",IF((H74/5)-INT(H74/5)=0.4,"┬",IF((H74/5)-INT(H74/5)=0.6,"下",IF((H74/5)-INT(H74/5)=0.8,"止",""))))</f>
        <v>下</v>
      </c>
      <c r="C74" s="1239"/>
      <c r="D74" s="1239"/>
      <c r="E74" s="1239"/>
      <c r="F74" s="1238" t="s">
        <v>703</v>
      </c>
      <c r="G74" s="1238"/>
      <c r="H74" s="696">
        <f>'본수1-1'!C13</f>
        <v>3</v>
      </c>
    </row>
    <row r="75" spans="1:8" ht="15" customHeight="1">
      <c r="A75" s="1238" t="s">
        <v>704</v>
      </c>
      <c r="B75" s="1239" t="s">
        <v>705</v>
      </c>
      <c r="C75" s="1239"/>
      <c r="D75" s="1239"/>
      <c r="E75" s="1239"/>
      <c r="F75" s="1239"/>
      <c r="G75" s="1239"/>
      <c r="H75" s="1239"/>
    </row>
    <row r="76" spans="1:8" ht="15" customHeight="1">
      <c r="A76" s="1238"/>
      <c r="B76" s="1239" t="s">
        <v>706</v>
      </c>
      <c r="C76" s="1239"/>
      <c r="D76" s="1239"/>
      <c r="E76" s="1239"/>
      <c r="F76" s="1239"/>
      <c r="G76" s="1239"/>
      <c r="H76" s="1239"/>
    </row>
    <row r="77" spans="1:8" ht="15" customHeight="1">
      <c r="A77" s="1238"/>
      <c r="B77" s="1239" t="s">
        <v>707</v>
      </c>
      <c r="C77" s="1239"/>
      <c r="D77" s="1239"/>
      <c r="E77" s="1239"/>
      <c r="F77" s="1239"/>
      <c r="G77" s="1239"/>
      <c r="H77" s="1239"/>
    </row>
    <row r="78" spans="1:8" ht="15" customHeight="1">
      <c r="A78" s="1238"/>
      <c r="B78" s="1239" t="s">
        <v>708</v>
      </c>
      <c r="C78" s="1239"/>
      <c r="D78" s="1239"/>
      <c r="E78" s="1239"/>
      <c r="F78" s="1239"/>
      <c r="G78" s="1239"/>
      <c r="H78" s="1239"/>
    </row>
    <row r="79" spans="1:8" ht="20.100000000000001" customHeight="1"/>
    <row r="80" spans="1:8" ht="15" customHeight="1">
      <c r="A80" s="689" t="s">
        <v>691</v>
      </c>
      <c r="B80" s="689">
        <f>'본수1-1'!B14</f>
        <v>8</v>
      </c>
      <c r="C80" s="689" t="s">
        <v>692</v>
      </c>
      <c r="D80" s="1233" t="s">
        <v>693</v>
      </c>
      <c r="E80" s="1234"/>
      <c r="F80" s="1234"/>
      <c r="G80" s="1234"/>
      <c r="H80" s="1235"/>
    </row>
    <row r="81" spans="1:8" ht="15" customHeight="1">
      <c r="A81" s="689" t="s">
        <v>694</v>
      </c>
      <c r="B81" s="1236" t="str">
        <f>'본수1-1'!G14</f>
        <v>X : 159120   Y : 120906</v>
      </c>
      <c r="C81" s="1234"/>
      <c r="D81" s="1234"/>
      <c r="E81" s="690"/>
      <c r="F81" s="690"/>
      <c r="G81" s="690"/>
      <c r="H81" s="691"/>
    </row>
    <row r="82" spans="1:8" ht="15" customHeight="1">
      <c r="A82" s="689" t="s">
        <v>695</v>
      </c>
      <c r="B82" s="1238" t="s">
        <v>696</v>
      </c>
      <c r="C82" s="1238"/>
      <c r="D82" s="1238"/>
      <c r="E82" s="1238"/>
      <c r="F82" s="1238"/>
      <c r="G82" s="1233"/>
      <c r="H82" s="691"/>
    </row>
    <row r="83" spans="1:8" ht="15" customHeight="1">
      <c r="A83" s="689" t="s">
        <v>697</v>
      </c>
      <c r="B83" s="692" t="s">
        <v>698</v>
      </c>
      <c r="C83" s="693" t="s">
        <v>699</v>
      </c>
      <c r="D83" s="690" t="s">
        <v>700</v>
      </c>
      <c r="E83" s="693" t="s">
        <v>701</v>
      </c>
      <c r="F83" s="690"/>
      <c r="G83" s="690"/>
      <c r="H83" s="691"/>
    </row>
    <row r="84" spans="1:8" ht="27.75" customHeight="1">
      <c r="A84" s="695" t="s">
        <v>702</v>
      </c>
      <c r="B84" s="1239" t="str">
        <f>REPT("正",INT(H84/5))&amp;IF((H84/5)-INT(H84/5)=0.2,"一",IF((H84/5)-INT(H84/5)=0.4,"┬",IF((H84/5)-INT(H84/5)=0.6,"下",IF((H84/5)-INT(H84/5)=0.8,"止",""))))</f>
        <v>止</v>
      </c>
      <c r="C84" s="1239"/>
      <c r="D84" s="1239"/>
      <c r="E84" s="1239"/>
      <c r="F84" s="1238" t="s">
        <v>703</v>
      </c>
      <c r="G84" s="1238"/>
      <c r="H84" s="696">
        <f>'본수1-1'!C14</f>
        <v>4</v>
      </c>
    </row>
    <row r="85" spans="1:8" ht="15" customHeight="1">
      <c r="A85" s="1238" t="s">
        <v>704</v>
      </c>
      <c r="B85" s="1239" t="s">
        <v>705</v>
      </c>
      <c r="C85" s="1239"/>
      <c r="D85" s="1239"/>
      <c r="E85" s="1239"/>
      <c r="F85" s="1239"/>
      <c r="G85" s="1239"/>
      <c r="H85" s="1239"/>
    </row>
    <row r="86" spans="1:8" ht="15" customHeight="1">
      <c r="A86" s="1238"/>
      <c r="B86" s="1239" t="s">
        <v>706</v>
      </c>
      <c r="C86" s="1239"/>
      <c r="D86" s="1239"/>
      <c r="E86" s="1239"/>
      <c r="F86" s="1239"/>
      <c r="G86" s="1239"/>
      <c r="H86" s="1239"/>
    </row>
    <row r="87" spans="1:8" ht="15" customHeight="1">
      <c r="A87" s="1238"/>
      <c r="B87" s="1239" t="s">
        <v>707</v>
      </c>
      <c r="C87" s="1239"/>
      <c r="D87" s="1239"/>
      <c r="E87" s="1239"/>
      <c r="F87" s="1239"/>
      <c r="G87" s="1239"/>
      <c r="H87" s="1239"/>
    </row>
    <row r="88" spans="1:8" ht="15" customHeight="1">
      <c r="A88" s="1238"/>
      <c r="B88" s="1239" t="s">
        <v>708</v>
      </c>
      <c r="C88" s="1239"/>
      <c r="D88" s="1239"/>
      <c r="E88" s="1239"/>
      <c r="F88" s="1239"/>
      <c r="G88" s="1239"/>
      <c r="H88" s="1239"/>
    </row>
    <row r="89" spans="1:8">
      <c r="A89" s="1240" t="s">
        <v>687</v>
      </c>
      <c r="B89" s="1240"/>
      <c r="C89" s="1240"/>
      <c r="D89" s="1240"/>
      <c r="E89" s="1240"/>
      <c r="F89" s="1240"/>
      <c r="G89" s="1240"/>
      <c r="H89" s="1240"/>
    </row>
    <row r="90" spans="1:8">
      <c r="A90" s="1240"/>
      <c r="B90" s="1240"/>
      <c r="C90" s="1240"/>
      <c r="D90" s="1240"/>
      <c r="E90" s="1240"/>
      <c r="F90" s="1240"/>
      <c r="G90" s="1240"/>
      <c r="H90" s="1240"/>
    </row>
    <row r="91" spans="1:8">
      <c r="A91" s="1240"/>
      <c r="B91" s="1240"/>
      <c r="C91" s="1240"/>
      <c r="D91" s="1240"/>
      <c r="E91" s="1240"/>
      <c r="F91" s="1240"/>
      <c r="G91" s="1240"/>
      <c r="H91" s="1240"/>
    </row>
    <row r="92" spans="1:8" ht="20.25" customHeight="1">
      <c r="A92" s="684" t="s">
        <v>688</v>
      </c>
      <c r="B92" s="1232" t="str">
        <f>B48</f>
        <v>2024. 05.</v>
      </c>
      <c r="C92" s="1232"/>
      <c r="D92" s="684" t="s">
        <v>689</v>
      </c>
      <c r="E92" s="1232" t="str">
        <f>'입력1-1'!B6</f>
        <v>산림경영기술자 기술고급 송 지 수</v>
      </c>
      <c r="F92" s="1232"/>
      <c r="G92" s="1232"/>
    </row>
    <row r="93" spans="1:8" ht="20.25" customHeight="1">
      <c r="A93" s="684" t="s">
        <v>690</v>
      </c>
      <c r="B93" s="684" t="str">
        <f>'본수1-1'!$B$3</f>
        <v xml:space="preserve"> 1-0-1</v>
      </c>
      <c r="C93" s="688" t="s">
        <v>218</v>
      </c>
    </row>
    <row r="94" spans="1:8" ht="15" customHeight="1">
      <c r="A94" s="689" t="s">
        <v>691</v>
      </c>
      <c r="B94" s="689">
        <f>'본수1-1'!B15</f>
        <v>9</v>
      </c>
      <c r="C94" s="689" t="s">
        <v>692</v>
      </c>
      <c r="D94" s="1233" t="s">
        <v>693</v>
      </c>
      <c r="E94" s="1234"/>
      <c r="F94" s="1234"/>
      <c r="G94" s="1234"/>
      <c r="H94" s="1235"/>
    </row>
    <row r="95" spans="1:8" ht="15" customHeight="1">
      <c r="A95" s="689" t="s">
        <v>694</v>
      </c>
      <c r="B95" s="1236" t="str">
        <f>'본수1-1'!G15</f>
        <v>X : 157993   Y : 120998</v>
      </c>
      <c r="C95" s="1234"/>
      <c r="D95" s="1234"/>
      <c r="E95" s="690"/>
      <c r="F95" s="690"/>
      <c r="G95" s="690"/>
      <c r="H95" s="691"/>
    </row>
    <row r="96" spans="1:8" ht="15" customHeight="1">
      <c r="A96" s="689" t="s">
        <v>695</v>
      </c>
      <c r="B96" s="1238" t="s">
        <v>696</v>
      </c>
      <c r="C96" s="1238"/>
      <c r="D96" s="1238"/>
      <c r="E96" s="1238"/>
      <c r="F96" s="1238"/>
      <c r="G96" s="1233"/>
      <c r="H96" s="691"/>
    </row>
    <row r="97" spans="1:8" ht="15" customHeight="1">
      <c r="A97" s="689" t="s">
        <v>697</v>
      </c>
      <c r="B97" s="692" t="s">
        <v>698</v>
      </c>
      <c r="C97" s="693" t="s">
        <v>699</v>
      </c>
      <c r="D97" s="690" t="s">
        <v>700</v>
      </c>
      <c r="E97" s="693" t="s">
        <v>701</v>
      </c>
      <c r="F97" s="690"/>
      <c r="G97" s="690"/>
      <c r="H97" s="691"/>
    </row>
    <row r="98" spans="1:8" ht="27.75" customHeight="1">
      <c r="A98" s="695" t="s">
        <v>702</v>
      </c>
      <c r="B98" s="1239" t="str">
        <f>REPT("正",INT(H98/5))&amp;IF((H98/5)-INT(H98/5)=0.2,"一",IF((H98/5)-INT(H98/5)=0.4,"┬",IF((H98/5)-INT(H98/5)=0.6,"下",IF((H98/5)-INT(H98/5)=0.8,"止",""))))</f>
        <v>┬</v>
      </c>
      <c r="C98" s="1239"/>
      <c r="D98" s="1239"/>
      <c r="E98" s="1239"/>
      <c r="F98" s="1238" t="s">
        <v>703</v>
      </c>
      <c r="G98" s="1238"/>
      <c r="H98" s="696">
        <f>'본수1-1'!C15</f>
        <v>2</v>
      </c>
    </row>
    <row r="99" spans="1:8" ht="15" customHeight="1">
      <c r="A99" s="1238" t="s">
        <v>704</v>
      </c>
      <c r="B99" s="1239" t="s">
        <v>705</v>
      </c>
      <c r="C99" s="1239"/>
      <c r="D99" s="1239"/>
      <c r="E99" s="1239"/>
      <c r="F99" s="1239"/>
      <c r="G99" s="1239"/>
      <c r="H99" s="1239"/>
    </row>
    <row r="100" spans="1:8" ht="15" customHeight="1">
      <c r="A100" s="1238"/>
      <c r="B100" s="1239" t="s">
        <v>706</v>
      </c>
      <c r="C100" s="1239"/>
      <c r="D100" s="1239"/>
      <c r="E100" s="1239"/>
      <c r="F100" s="1239"/>
      <c r="G100" s="1239"/>
      <c r="H100" s="1239"/>
    </row>
    <row r="101" spans="1:8" ht="15" customHeight="1">
      <c r="A101" s="1238"/>
      <c r="B101" s="1239" t="s">
        <v>707</v>
      </c>
      <c r="C101" s="1239"/>
      <c r="D101" s="1239"/>
      <c r="E101" s="1239"/>
      <c r="F101" s="1239"/>
      <c r="G101" s="1239"/>
      <c r="H101" s="1239"/>
    </row>
    <row r="102" spans="1:8" ht="15" customHeight="1">
      <c r="A102" s="1238"/>
      <c r="B102" s="1239" t="s">
        <v>708</v>
      </c>
      <c r="C102" s="1239"/>
      <c r="D102" s="1239"/>
      <c r="E102" s="1239"/>
      <c r="F102" s="1239"/>
      <c r="G102" s="1239"/>
      <c r="H102" s="1239"/>
    </row>
    <row r="103" spans="1:8" ht="20.100000000000001" customHeight="1"/>
    <row r="104" spans="1:8" ht="15" customHeight="1">
      <c r="A104" s="689" t="s">
        <v>691</v>
      </c>
      <c r="B104" s="689">
        <f>'본수1-1'!B16</f>
        <v>10</v>
      </c>
      <c r="C104" s="689" t="s">
        <v>692</v>
      </c>
      <c r="D104" s="1233" t="s">
        <v>693</v>
      </c>
      <c r="E104" s="1234"/>
      <c r="F104" s="1234"/>
      <c r="G104" s="1234"/>
      <c r="H104" s="1235"/>
    </row>
    <row r="105" spans="1:8" ht="15" customHeight="1">
      <c r="A105" s="689" t="s">
        <v>694</v>
      </c>
      <c r="B105" s="1236" t="str">
        <f>'본수1-1'!G16</f>
        <v>X : 156919   Y : 121095</v>
      </c>
      <c r="C105" s="1234"/>
      <c r="D105" s="1234"/>
      <c r="E105" s="690"/>
      <c r="F105" s="690"/>
      <c r="G105" s="690"/>
      <c r="H105" s="691"/>
    </row>
    <row r="106" spans="1:8" ht="15" customHeight="1">
      <c r="A106" s="689" t="s">
        <v>695</v>
      </c>
      <c r="B106" s="1238" t="s">
        <v>696</v>
      </c>
      <c r="C106" s="1238"/>
      <c r="D106" s="1238"/>
      <c r="E106" s="1238"/>
      <c r="F106" s="1238"/>
      <c r="G106" s="1233"/>
      <c r="H106" s="691"/>
    </row>
    <row r="107" spans="1:8" ht="15" customHeight="1">
      <c r="A107" s="689" t="s">
        <v>697</v>
      </c>
      <c r="B107" s="692" t="s">
        <v>698</v>
      </c>
      <c r="C107" s="693" t="s">
        <v>699</v>
      </c>
      <c r="D107" s="690" t="s">
        <v>700</v>
      </c>
      <c r="E107" s="693" t="s">
        <v>701</v>
      </c>
      <c r="F107" s="690"/>
      <c r="G107" s="690"/>
      <c r="H107" s="691"/>
    </row>
    <row r="108" spans="1:8" ht="27.75" customHeight="1">
      <c r="A108" s="695" t="s">
        <v>702</v>
      </c>
      <c r="B108" s="1239" t="str">
        <f>REPT("正",INT(H108/5))&amp;IF((H108/5)-INT(H108/5)=0.2,"一",IF((H108/5)-INT(H108/5)=0.4,"┬",IF((H108/5)-INT(H108/5)=0.6,"下",IF((H108/5)-INT(H108/5)=0.8,"止",""))))</f>
        <v>下</v>
      </c>
      <c r="C108" s="1239"/>
      <c r="D108" s="1239"/>
      <c r="E108" s="1239"/>
      <c r="F108" s="1238" t="s">
        <v>703</v>
      </c>
      <c r="G108" s="1238"/>
      <c r="H108" s="696">
        <f>'본수1-1'!C16</f>
        <v>3</v>
      </c>
    </row>
    <row r="109" spans="1:8" ht="15" customHeight="1">
      <c r="A109" s="1238" t="s">
        <v>704</v>
      </c>
      <c r="B109" s="1239" t="s">
        <v>709</v>
      </c>
      <c r="C109" s="1239"/>
      <c r="D109" s="1239"/>
      <c r="E109" s="1239"/>
      <c r="F109" s="1239"/>
      <c r="G109" s="1239"/>
      <c r="H109" s="1239"/>
    </row>
    <row r="110" spans="1:8" ht="15" customHeight="1">
      <c r="A110" s="1238"/>
      <c r="B110" s="1239" t="s">
        <v>706</v>
      </c>
      <c r="C110" s="1239"/>
      <c r="D110" s="1239"/>
      <c r="E110" s="1239"/>
      <c r="F110" s="1239"/>
      <c r="G110" s="1239"/>
      <c r="H110" s="1239"/>
    </row>
    <row r="111" spans="1:8" ht="15" customHeight="1">
      <c r="A111" s="1238"/>
      <c r="B111" s="1239" t="s">
        <v>707</v>
      </c>
      <c r="C111" s="1239"/>
      <c r="D111" s="1239"/>
      <c r="E111" s="1239"/>
      <c r="F111" s="1239"/>
      <c r="G111" s="1239"/>
      <c r="H111" s="1239"/>
    </row>
    <row r="112" spans="1:8" ht="15" customHeight="1">
      <c r="A112" s="1238"/>
      <c r="B112" s="1239" t="s">
        <v>708</v>
      </c>
      <c r="C112" s="1239"/>
      <c r="D112" s="1239"/>
      <c r="E112" s="1239"/>
      <c r="F112" s="1239"/>
      <c r="G112" s="1239"/>
      <c r="H112" s="1239"/>
    </row>
    <row r="113" spans="1:8" ht="20.100000000000001" customHeight="1"/>
    <row r="114" spans="1:8" ht="15" customHeight="1">
      <c r="A114" s="689" t="s">
        <v>691</v>
      </c>
      <c r="B114" s="689">
        <f>'본수1-1'!B17</f>
        <v>11</v>
      </c>
      <c r="C114" s="689" t="s">
        <v>692</v>
      </c>
      <c r="D114" s="1233" t="s">
        <v>693</v>
      </c>
      <c r="E114" s="1234"/>
      <c r="F114" s="1234"/>
      <c r="G114" s="1234"/>
      <c r="H114" s="1235"/>
    </row>
    <row r="115" spans="1:8" ht="15" customHeight="1">
      <c r="A115" s="689" t="s">
        <v>694</v>
      </c>
      <c r="B115" s="1236" t="str">
        <f>'본수1-1'!G17</f>
        <v>X : 154282   Y : 120855</v>
      </c>
      <c r="C115" s="1234"/>
      <c r="D115" s="1234"/>
      <c r="E115" s="690"/>
      <c r="F115" s="690"/>
      <c r="G115" s="690"/>
      <c r="H115" s="691"/>
    </row>
    <row r="116" spans="1:8" ht="15" customHeight="1">
      <c r="A116" s="689" t="s">
        <v>695</v>
      </c>
      <c r="B116" s="1238" t="s">
        <v>696</v>
      </c>
      <c r="C116" s="1238"/>
      <c r="D116" s="1238"/>
      <c r="E116" s="1238"/>
      <c r="F116" s="1238"/>
      <c r="G116" s="1233"/>
      <c r="H116" s="691"/>
    </row>
    <row r="117" spans="1:8" ht="15" customHeight="1">
      <c r="A117" s="689" t="s">
        <v>697</v>
      </c>
      <c r="B117" s="692" t="s">
        <v>698</v>
      </c>
      <c r="C117" s="693" t="s">
        <v>699</v>
      </c>
      <c r="D117" s="690" t="s">
        <v>700</v>
      </c>
      <c r="E117" s="693" t="s">
        <v>701</v>
      </c>
      <c r="F117" s="690"/>
      <c r="G117" s="690"/>
      <c r="H117" s="691"/>
    </row>
    <row r="118" spans="1:8" ht="27.75" customHeight="1">
      <c r="A118" s="695" t="s">
        <v>702</v>
      </c>
      <c r="B118" s="1239" t="str">
        <f>REPT("正",INT(H118/5))&amp;IF((H118/5)-INT(H118/5)=0.2,"一",IF((H118/5)-INT(H118/5)=0.4,"┬",IF((H118/5)-INT(H118/5)=0.6,"下",IF((H118/5)-INT(H118/5)=0.8,"止",""))))</f>
        <v>止</v>
      </c>
      <c r="C118" s="1239"/>
      <c r="D118" s="1239"/>
      <c r="E118" s="1239"/>
      <c r="F118" s="1238" t="s">
        <v>703</v>
      </c>
      <c r="G118" s="1238"/>
      <c r="H118" s="696">
        <f>'본수1-1'!C17</f>
        <v>4</v>
      </c>
    </row>
    <row r="119" spans="1:8" ht="15" customHeight="1">
      <c r="A119" s="1238" t="s">
        <v>704</v>
      </c>
      <c r="B119" s="1239" t="s">
        <v>705</v>
      </c>
      <c r="C119" s="1239"/>
      <c r="D119" s="1239"/>
      <c r="E119" s="1239"/>
      <c r="F119" s="1239"/>
      <c r="G119" s="1239"/>
      <c r="H119" s="1239"/>
    </row>
    <row r="120" spans="1:8" ht="15" customHeight="1">
      <c r="A120" s="1238"/>
      <c r="B120" s="1239" t="s">
        <v>706</v>
      </c>
      <c r="C120" s="1239"/>
      <c r="D120" s="1239"/>
      <c r="E120" s="1239"/>
      <c r="F120" s="1239"/>
      <c r="G120" s="1239"/>
      <c r="H120" s="1239"/>
    </row>
    <row r="121" spans="1:8" ht="15" customHeight="1">
      <c r="A121" s="1238"/>
      <c r="B121" s="1239" t="s">
        <v>707</v>
      </c>
      <c r="C121" s="1239"/>
      <c r="D121" s="1239"/>
      <c r="E121" s="1239"/>
      <c r="F121" s="1239"/>
      <c r="G121" s="1239"/>
      <c r="H121" s="1239"/>
    </row>
    <row r="122" spans="1:8" ht="15" customHeight="1">
      <c r="A122" s="1238"/>
      <c r="B122" s="1239" t="s">
        <v>708</v>
      </c>
      <c r="C122" s="1239"/>
      <c r="D122" s="1239"/>
      <c r="E122" s="1239"/>
      <c r="F122" s="1239"/>
      <c r="G122" s="1239"/>
      <c r="H122" s="1239"/>
    </row>
    <row r="123" spans="1:8" ht="20.100000000000001" customHeight="1"/>
    <row r="124" spans="1:8" ht="15" customHeight="1">
      <c r="A124" s="689" t="s">
        <v>691</v>
      </c>
      <c r="B124" s="689">
        <f>'본수1-1'!B18</f>
        <v>12</v>
      </c>
      <c r="C124" s="689" t="s">
        <v>692</v>
      </c>
      <c r="D124" s="1233" t="s">
        <v>693</v>
      </c>
      <c r="E124" s="1234"/>
      <c r="F124" s="1234"/>
      <c r="G124" s="1234"/>
      <c r="H124" s="1235"/>
    </row>
    <row r="125" spans="1:8" ht="15" customHeight="1">
      <c r="A125" s="689" t="s">
        <v>694</v>
      </c>
      <c r="B125" s="1236" t="str">
        <f>'본수1-1'!G18</f>
        <v>X : 150116   Y : 119772</v>
      </c>
      <c r="C125" s="1234"/>
      <c r="D125" s="1234"/>
      <c r="E125" s="690"/>
      <c r="F125" s="690"/>
      <c r="G125" s="690"/>
      <c r="H125" s="691"/>
    </row>
    <row r="126" spans="1:8" ht="15" customHeight="1">
      <c r="A126" s="689" t="s">
        <v>695</v>
      </c>
      <c r="B126" s="1238" t="s">
        <v>696</v>
      </c>
      <c r="C126" s="1238"/>
      <c r="D126" s="1238"/>
      <c r="E126" s="1238"/>
      <c r="F126" s="1238"/>
      <c r="G126" s="1233"/>
      <c r="H126" s="691"/>
    </row>
    <row r="127" spans="1:8" ht="15" customHeight="1">
      <c r="A127" s="689" t="s">
        <v>697</v>
      </c>
      <c r="B127" s="692" t="s">
        <v>698</v>
      </c>
      <c r="C127" s="693" t="s">
        <v>699</v>
      </c>
      <c r="D127" s="690" t="s">
        <v>700</v>
      </c>
      <c r="E127" s="693" t="s">
        <v>701</v>
      </c>
      <c r="F127" s="690"/>
      <c r="G127" s="690"/>
      <c r="H127" s="691"/>
    </row>
    <row r="128" spans="1:8" ht="27.75" customHeight="1">
      <c r="A128" s="695" t="s">
        <v>702</v>
      </c>
      <c r="B128" s="1239" t="str">
        <f>REPT("正",INT(H128/5))&amp;IF((H128/5)-INT(H128/5)=0.2,"一",IF((H128/5)-INT(H128/5)=0.4,"┬",IF((H128/5)-INT(H128/5)=0.6,"下",IF((H128/5)-INT(H128/5)=0.8,"止",""))))</f>
        <v>正</v>
      </c>
      <c r="C128" s="1239"/>
      <c r="D128" s="1239"/>
      <c r="E128" s="1239"/>
      <c r="F128" s="1238" t="s">
        <v>703</v>
      </c>
      <c r="G128" s="1238"/>
      <c r="H128" s="696">
        <f>'본수1-1'!C18</f>
        <v>5</v>
      </c>
    </row>
    <row r="129" spans="1:8" ht="15" customHeight="1">
      <c r="A129" s="1238" t="s">
        <v>704</v>
      </c>
      <c r="B129" s="1239" t="s">
        <v>705</v>
      </c>
      <c r="C129" s="1239"/>
      <c r="D129" s="1239"/>
      <c r="E129" s="1239"/>
      <c r="F129" s="1239"/>
      <c r="G129" s="1239"/>
      <c r="H129" s="1239"/>
    </row>
    <row r="130" spans="1:8" ht="15" customHeight="1">
      <c r="A130" s="1238"/>
      <c r="B130" s="1239" t="s">
        <v>706</v>
      </c>
      <c r="C130" s="1239"/>
      <c r="D130" s="1239"/>
      <c r="E130" s="1239"/>
      <c r="F130" s="1239"/>
      <c r="G130" s="1239"/>
      <c r="H130" s="1239"/>
    </row>
    <row r="131" spans="1:8" ht="15" customHeight="1">
      <c r="A131" s="1238"/>
      <c r="B131" s="1239" t="s">
        <v>707</v>
      </c>
      <c r="C131" s="1239"/>
      <c r="D131" s="1239"/>
      <c r="E131" s="1239"/>
      <c r="F131" s="1239"/>
      <c r="G131" s="1239"/>
      <c r="H131" s="1239"/>
    </row>
    <row r="132" spans="1:8" ht="15" customHeight="1">
      <c r="A132" s="1238"/>
      <c r="B132" s="1239" t="s">
        <v>708</v>
      </c>
      <c r="C132" s="1239"/>
      <c r="D132" s="1239"/>
      <c r="E132" s="1239"/>
      <c r="F132" s="1239"/>
      <c r="G132" s="1239"/>
      <c r="H132" s="1239"/>
    </row>
    <row r="133" spans="1:8">
      <c r="A133" s="1240" t="s">
        <v>687</v>
      </c>
      <c r="B133" s="1240"/>
      <c r="C133" s="1240"/>
      <c r="D133" s="1240"/>
      <c r="E133" s="1240"/>
      <c r="F133" s="1240"/>
      <c r="G133" s="1240"/>
      <c r="H133" s="1240"/>
    </row>
    <row r="134" spans="1:8">
      <c r="A134" s="1240"/>
      <c r="B134" s="1240"/>
      <c r="C134" s="1240"/>
      <c r="D134" s="1240"/>
      <c r="E134" s="1240"/>
      <c r="F134" s="1240"/>
      <c r="G134" s="1240"/>
      <c r="H134" s="1240"/>
    </row>
    <row r="135" spans="1:8">
      <c r="A135" s="1240"/>
      <c r="B135" s="1240"/>
      <c r="C135" s="1240"/>
      <c r="D135" s="1240"/>
      <c r="E135" s="1240"/>
      <c r="F135" s="1240"/>
      <c r="G135" s="1240"/>
      <c r="H135" s="1240"/>
    </row>
    <row r="136" spans="1:8" ht="20.25" customHeight="1">
      <c r="A136" s="684" t="s">
        <v>688</v>
      </c>
      <c r="B136" s="1232" t="str">
        <f>B92</f>
        <v>2024. 05.</v>
      </c>
      <c r="C136" s="1232"/>
      <c r="D136" s="684" t="s">
        <v>689</v>
      </c>
      <c r="E136" s="1232" t="str">
        <f>'입력1-1'!B6</f>
        <v>산림경영기술자 기술고급 송 지 수</v>
      </c>
      <c r="F136" s="1232"/>
      <c r="G136" s="1232"/>
    </row>
    <row r="137" spans="1:8" ht="20.25" customHeight="1">
      <c r="A137" s="684" t="s">
        <v>690</v>
      </c>
      <c r="B137" s="684" t="str">
        <f>'본수1-1'!$B$3</f>
        <v xml:space="preserve"> 1-0-1</v>
      </c>
      <c r="C137" s="688" t="s">
        <v>218</v>
      </c>
    </row>
    <row r="138" spans="1:8" ht="15" customHeight="1">
      <c r="A138" s="689" t="s">
        <v>691</v>
      </c>
      <c r="B138" s="689">
        <f>'본수1-1'!B19</f>
        <v>13</v>
      </c>
      <c r="C138" s="689" t="s">
        <v>692</v>
      </c>
      <c r="D138" s="1238" t="s">
        <v>710</v>
      </c>
      <c r="E138" s="1238"/>
      <c r="F138" s="1238"/>
      <c r="G138" s="1233"/>
      <c r="H138" s="691"/>
    </row>
    <row r="139" spans="1:8" ht="15" customHeight="1">
      <c r="A139" s="689" t="s">
        <v>694</v>
      </c>
      <c r="B139" s="1236" t="str">
        <f>'본수1-1'!G19</f>
        <v>X : 148818   Y : 119572</v>
      </c>
      <c r="C139" s="1234"/>
      <c r="D139" s="1234"/>
      <c r="E139" s="690"/>
      <c r="F139" s="690"/>
      <c r="G139" s="690"/>
      <c r="H139" s="691"/>
    </row>
    <row r="140" spans="1:8" ht="15" customHeight="1">
      <c r="A140" s="689" t="s">
        <v>695</v>
      </c>
      <c r="B140" s="1238" t="s">
        <v>696</v>
      </c>
      <c r="C140" s="1238"/>
      <c r="D140" s="1238"/>
      <c r="E140" s="1238"/>
      <c r="F140" s="1238"/>
      <c r="G140" s="1233"/>
      <c r="H140" s="691"/>
    </row>
    <row r="141" spans="1:8" ht="15" customHeight="1">
      <c r="A141" s="689" t="s">
        <v>697</v>
      </c>
      <c r="B141" s="692" t="s">
        <v>698</v>
      </c>
      <c r="C141" s="693" t="s">
        <v>699</v>
      </c>
      <c r="D141" s="690" t="s">
        <v>700</v>
      </c>
      <c r="E141" s="693" t="s">
        <v>701</v>
      </c>
      <c r="F141" s="690"/>
      <c r="G141" s="690"/>
      <c r="H141" s="691"/>
    </row>
    <row r="142" spans="1:8" ht="27.75" customHeight="1">
      <c r="A142" s="695" t="s">
        <v>702</v>
      </c>
      <c r="B142" s="1239" t="str">
        <f>REPT("正",INT(H142/5))&amp;IF((H142/5)-INT(H142/5)=0.2,"一",IF((H142/5)-INT(H142/5)=0.4,"┬",IF((H142/5)-INT(H142/5)=0.6,"下",IF((H142/5)-INT(H142/5)=0.8,"止",""))))</f>
        <v>正一</v>
      </c>
      <c r="C142" s="1239"/>
      <c r="D142" s="1239"/>
      <c r="E142" s="1239"/>
      <c r="F142" s="1238" t="s">
        <v>703</v>
      </c>
      <c r="G142" s="1238"/>
      <c r="H142" s="696">
        <f>'본수1-1'!C19</f>
        <v>6</v>
      </c>
    </row>
    <row r="143" spans="1:8" ht="15" customHeight="1">
      <c r="A143" s="1238" t="s">
        <v>704</v>
      </c>
      <c r="B143" s="1239" t="s">
        <v>705</v>
      </c>
      <c r="C143" s="1239"/>
      <c r="D143" s="1239"/>
      <c r="E143" s="1239"/>
      <c r="F143" s="1239"/>
      <c r="G143" s="1239"/>
      <c r="H143" s="1239"/>
    </row>
    <row r="144" spans="1:8" ht="15" customHeight="1">
      <c r="A144" s="1238"/>
      <c r="B144" s="1239" t="s">
        <v>706</v>
      </c>
      <c r="C144" s="1239"/>
      <c r="D144" s="1239"/>
      <c r="E144" s="1239"/>
      <c r="F144" s="1239"/>
      <c r="G144" s="1239"/>
      <c r="H144" s="1239"/>
    </row>
    <row r="145" spans="1:8" ht="15" customHeight="1">
      <c r="A145" s="1238"/>
      <c r="B145" s="1239" t="s">
        <v>707</v>
      </c>
      <c r="C145" s="1239"/>
      <c r="D145" s="1239"/>
      <c r="E145" s="1239"/>
      <c r="F145" s="1239"/>
      <c r="G145" s="1239"/>
      <c r="H145" s="1239"/>
    </row>
    <row r="146" spans="1:8" ht="15" customHeight="1">
      <c r="A146" s="1238"/>
      <c r="B146" s="1239" t="s">
        <v>708</v>
      </c>
      <c r="C146" s="1239"/>
      <c r="D146" s="1239"/>
      <c r="E146" s="1239"/>
      <c r="F146" s="1239"/>
      <c r="G146" s="1239"/>
      <c r="H146" s="1239"/>
    </row>
    <row r="147" spans="1:8" ht="20.100000000000001" customHeight="1"/>
    <row r="148" spans="1:8" ht="15" customHeight="1">
      <c r="A148" s="689" t="s">
        <v>691</v>
      </c>
      <c r="B148" s="689">
        <f>'본수1-1'!B20</f>
        <v>14</v>
      </c>
      <c r="C148" s="689" t="s">
        <v>692</v>
      </c>
      <c r="D148" s="1238" t="s">
        <v>710</v>
      </c>
      <c r="E148" s="1238"/>
      <c r="F148" s="1238"/>
      <c r="G148" s="1233"/>
      <c r="H148" s="691"/>
    </row>
    <row r="149" spans="1:8" ht="15" customHeight="1">
      <c r="A149" s="689" t="s">
        <v>694</v>
      </c>
      <c r="B149" s="1236" t="str">
        <f>'본수1-1'!G20</f>
        <v>X : 147234   Y : 119266</v>
      </c>
      <c r="C149" s="1234"/>
      <c r="D149" s="1234"/>
      <c r="E149" s="690"/>
      <c r="F149" s="690"/>
      <c r="G149" s="690"/>
      <c r="H149" s="691"/>
    </row>
    <row r="150" spans="1:8" ht="15" customHeight="1">
      <c r="A150" s="689" t="s">
        <v>695</v>
      </c>
      <c r="B150" s="1238" t="s">
        <v>696</v>
      </c>
      <c r="C150" s="1238"/>
      <c r="D150" s="1238"/>
      <c r="E150" s="1238"/>
      <c r="F150" s="1238"/>
      <c r="G150" s="1233"/>
      <c r="H150" s="691"/>
    </row>
    <row r="151" spans="1:8" ht="15" customHeight="1">
      <c r="A151" s="689" t="s">
        <v>697</v>
      </c>
      <c r="B151" s="692" t="s">
        <v>698</v>
      </c>
      <c r="C151" s="693" t="s">
        <v>699</v>
      </c>
      <c r="D151" s="690" t="s">
        <v>700</v>
      </c>
      <c r="E151" s="693" t="s">
        <v>701</v>
      </c>
      <c r="F151" s="690"/>
      <c r="G151" s="690"/>
      <c r="H151" s="691"/>
    </row>
    <row r="152" spans="1:8" ht="27.75" customHeight="1">
      <c r="A152" s="695" t="s">
        <v>702</v>
      </c>
      <c r="B152" s="1239" t="str">
        <f>REPT("正",INT(H152/5))&amp;IF((H152/5)-INT(H152/5)=0.2,"一",IF((H152/5)-INT(H152/5)=0.4,"┬",IF((H152/5)-INT(H152/5)=0.6,"下",IF((H152/5)-INT(H152/5)=0.8,"止",""))))</f>
        <v>止</v>
      </c>
      <c r="C152" s="1239"/>
      <c r="D152" s="1239"/>
      <c r="E152" s="1239"/>
      <c r="F152" s="1238" t="s">
        <v>703</v>
      </c>
      <c r="G152" s="1238"/>
      <c r="H152" s="696">
        <f>'본수1-1'!C20</f>
        <v>4</v>
      </c>
    </row>
    <row r="153" spans="1:8" ht="15" customHeight="1">
      <c r="A153" s="1238" t="s">
        <v>704</v>
      </c>
      <c r="B153" s="1239" t="s">
        <v>705</v>
      </c>
      <c r="C153" s="1239"/>
      <c r="D153" s="1239"/>
      <c r="E153" s="1239"/>
      <c r="F153" s="1239"/>
      <c r="G153" s="1239"/>
      <c r="H153" s="1239"/>
    </row>
    <row r="154" spans="1:8" ht="15" customHeight="1">
      <c r="A154" s="1238"/>
      <c r="B154" s="1239" t="s">
        <v>706</v>
      </c>
      <c r="C154" s="1239"/>
      <c r="D154" s="1239"/>
      <c r="E154" s="1239"/>
      <c r="F154" s="1239"/>
      <c r="G154" s="1239"/>
      <c r="H154" s="1239"/>
    </row>
    <row r="155" spans="1:8" ht="15" customHeight="1">
      <c r="A155" s="1238"/>
      <c r="B155" s="1239" t="s">
        <v>707</v>
      </c>
      <c r="C155" s="1239"/>
      <c r="D155" s="1239"/>
      <c r="E155" s="1239"/>
      <c r="F155" s="1239"/>
      <c r="G155" s="1239"/>
      <c r="H155" s="1239"/>
    </row>
    <row r="156" spans="1:8" ht="15" customHeight="1">
      <c r="A156" s="1238"/>
      <c r="B156" s="1239" t="s">
        <v>708</v>
      </c>
      <c r="C156" s="1239"/>
      <c r="D156" s="1239"/>
      <c r="E156" s="1239"/>
      <c r="F156" s="1239"/>
      <c r="G156" s="1239"/>
      <c r="H156" s="1239"/>
    </row>
    <row r="157" spans="1:8" ht="20.100000000000001" customHeight="1"/>
    <row r="158" spans="1:8" ht="15" customHeight="1">
      <c r="A158" s="689" t="s">
        <v>691</v>
      </c>
      <c r="B158" s="689">
        <f>'본수1-1'!B21</f>
        <v>15</v>
      </c>
      <c r="C158" s="689" t="s">
        <v>692</v>
      </c>
      <c r="D158" s="1238" t="s">
        <v>710</v>
      </c>
      <c r="E158" s="1238"/>
      <c r="F158" s="1238"/>
      <c r="G158" s="1233"/>
      <c r="H158" s="691"/>
    </row>
    <row r="159" spans="1:8" ht="15" customHeight="1">
      <c r="A159" s="689" t="s">
        <v>694</v>
      </c>
      <c r="B159" s="1236" t="str">
        <f>'본수1-1'!G21</f>
        <v>X : 146808   Y : 119169</v>
      </c>
      <c r="C159" s="1234"/>
      <c r="D159" s="1234"/>
      <c r="E159" s="690"/>
      <c r="F159" s="690"/>
      <c r="G159" s="690"/>
      <c r="H159" s="691"/>
    </row>
    <row r="160" spans="1:8" ht="15" customHeight="1">
      <c r="A160" s="689" t="s">
        <v>695</v>
      </c>
      <c r="B160" s="1238" t="s">
        <v>696</v>
      </c>
      <c r="C160" s="1238"/>
      <c r="D160" s="1238"/>
      <c r="E160" s="1238"/>
      <c r="F160" s="1238"/>
      <c r="G160" s="1233"/>
      <c r="H160" s="691"/>
    </row>
    <row r="161" spans="1:8" ht="15" customHeight="1">
      <c r="A161" s="689" t="s">
        <v>697</v>
      </c>
      <c r="B161" s="692" t="s">
        <v>698</v>
      </c>
      <c r="C161" s="693" t="s">
        <v>699</v>
      </c>
      <c r="D161" s="690" t="s">
        <v>700</v>
      </c>
      <c r="E161" s="693" t="s">
        <v>701</v>
      </c>
      <c r="F161" s="690"/>
      <c r="G161" s="690"/>
      <c r="H161" s="691"/>
    </row>
    <row r="162" spans="1:8" ht="27.75" customHeight="1">
      <c r="A162" s="695" t="s">
        <v>702</v>
      </c>
      <c r="B162" s="1239" t="str">
        <f>REPT("正",INT(H162/5))&amp;IF((H162/5)-INT(H162/5)=0.2,"一",IF((H162/5)-INT(H162/5)=0.4,"┬",IF((H162/5)-INT(H162/5)=0.6,"下",IF((H162/5)-INT(H162/5)=0.8,"止",""))))</f>
        <v>止</v>
      </c>
      <c r="C162" s="1239"/>
      <c r="D162" s="1239"/>
      <c r="E162" s="1239"/>
      <c r="F162" s="1238" t="s">
        <v>703</v>
      </c>
      <c r="G162" s="1238"/>
      <c r="H162" s="696">
        <f>'본수1-1'!C21</f>
        <v>4</v>
      </c>
    </row>
    <row r="163" spans="1:8" ht="15" customHeight="1">
      <c r="A163" s="1238" t="s">
        <v>704</v>
      </c>
      <c r="B163" s="1239" t="s">
        <v>705</v>
      </c>
      <c r="C163" s="1239"/>
      <c r="D163" s="1239"/>
      <c r="E163" s="1239"/>
      <c r="F163" s="1239"/>
      <c r="G163" s="1239"/>
      <c r="H163" s="1239"/>
    </row>
    <row r="164" spans="1:8" ht="15" customHeight="1">
      <c r="A164" s="1238"/>
      <c r="B164" s="1239" t="s">
        <v>706</v>
      </c>
      <c r="C164" s="1239"/>
      <c r="D164" s="1239"/>
      <c r="E164" s="1239"/>
      <c r="F164" s="1239"/>
      <c r="G164" s="1239"/>
      <c r="H164" s="1239"/>
    </row>
    <row r="165" spans="1:8" ht="15" customHeight="1">
      <c r="A165" s="1238"/>
      <c r="B165" s="1239" t="s">
        <v>707</v>
      </c>
      <c r="C165" s="1239"/>
      <c r="D165" s="1239"/>
      <c r="E165" s="1239"/>
      <c r="F165" s="1239"/>
      <c r="G165" s="1239"/>
      <c r="H165" s="1239"/>
    </row>
    <row r="166" spans="1:8" ht="15" customHeight="1">
      <c r="A166" s="1238"/>
      <c r="B166" s="1239" t="s">
        <v>708</v>
      </c>
      <c r="C166" s="1239"/>
      <c r="D166" s="1239"/>
      <c r="E166" s="1239"/>
      <c r="F166" s="1239"/>
      <c r="G166" s="1239"/>
      <c r="H166" s="1239"/>
    </row>
    <row r="167" spans="1:8" ht="20.100000000000001" customHeight="1"/>
    <row r="168" spans="1:8" ht="15" customHeight="1">
      <c r="A168" s="689" t="s">
        <v>691</v>
      </c>
      <c r="B168" s="689">
        <f>'본수1-1'!B22</f>
        <v>16</v>
      </c>
      <c r="C168" s="689" t="s">
        <v>692</v>
      </c>
      <c r="D168" s="1238" t="s">
        <v>710</v>
      </c>
      <c r="E168" s="1238"/>
      <c r="F168" s="1238"/>
      <c r="G168" s="1233"/>
      <c r="H168" s="691"/>
    </row>
    <row r="169" spans="1:8" ht="15" customHeight="1">
      <c r="A169" s="689" t="s">
        <v>694</v>
      </c>
      <c r="B169" s="1236" t="str">
        <f>'본수1-1'!G22</f>
        <v>X : 145760   Y : 119112</v>
      </c>
      <c r="C169" s="1234"/>
      <c r="D169" s="1234"/>
      <c r="E169" s="690"/>
      <c r="F169" s="690"/>
      <c r="G169" s="690"/>
      <c r="H169" s="691"/>
    </row>
    <row r="170" spans="1:8" ht="15" customHeight="1">
      <c r="A170" s="689" t="s">
        <v>695</v>
      </c>
      <c r="B170" s="1238" t="s">
        <v>696</v>
      </c>
      <c r="C170" s="1238"/>
      <c r="D170" s="1238"/>
      <c r="E170" s="1238"/>
      <c r="F170" s="1238"/>
      <c r="G170" s="1233"/>
      <c r="H170" s="691"/>
    </row>
    <row r="171" spans="1:8" ht="15" customHeight="1">
      <c r="A171" s="689" t="s">
        <v>697</v>
      </c>
      <c r="B171" s="692" t="s">
        <v>698</v>
      </c>
      <c r="C171" s="693" t="s">
        <v>699</v>
      </c>
      <c r="D171" s="690" t="s">
        <v>700</v>
      </c>
      <c r="E171" s="693" t="s">
        <v>701</v>
      </c>
      <c r="F171" s="690"/>
      <c r="G171" s="690"/>
      <c r="H171" s="691"/>
    </row>
    <row r="172" spans="1:8" ht="27.75" customHeight="1">
      <c r="A172" s="695" t="s">
        <v>702</v>
      </c>
      <c r="B172" s="1239" t="str">
        <f>REPT("正",INT(H172/5))&amp;IF((H172/5)-INT(H172/5)=0.2,"一",IF((H172/5)-INT(H172/5)=0.4,"┬",IF((H172/5)-INT(H172/5)=0.6,"下",IF((H172/5)-INT(H172/5)=0.8,"止",""))))</f>
        <v>正一</v>
      </c>
      <c r="C172" s="1239"/>
      <c r="D172" s="1239"/>
      <c r="E172" s="1239"/>
      <c r="F172" s="1238" t="s">
        <v>703</v>
      </c>
      <c r="G172" s="1238"/>
      <c r="H172" s="696">
        <f>'본수1-1'!C22</f>
        <v>6</v>
      </c>
    </row>
    <row r="173" spans="1:8" ht="15" customHeight="1">
      <c r="A173" s="1238" t="s">
        <v>704</v>
      </c>
      <c r="B173" s="1239" t="s">
        <v>705</v>
      </c>
      <c r="C173" s="1239"/>
      <c r="D173" s="1239"/>
      <c r="E173" s="1239"/>
      <c r="F173" s="1239"/>
      <c r="G173" s="1239"/>
      <c r="H173" s="1239"/>
    </row>
    <row r="174" spans="1:8" ht="15" customHeight="1">
      <c r="A174" s="1238"/>
      <c r="B174" s="1239" t="s">
        <v>706</v>
      </c>
      <c r="C174" s="1239"/>
      <c r="D174" s="1239"/>
      <c r="E174" s="1239"/>
      <c r="F174" s="1239"/>
      <c r="G174" s="1239"/>
      <c r="H174" s="1239"/>
    </row>
    <row r="175" spans="1:8" ht="15" customHeight="1">
      <c r="A175" s="1238"/>
      <c r="B175" s="1239" t="s">
        <v>707</v>
      </c>
      <c r="C175" s="1239"/>
      <c r="D175" s="1239"/>
      <c r="E175" s="1239"/>
      <c r="F175" s="1239"/>
      <c r="G175" s="1239"/>
      <c r="H175" s="1239"/>
    </row>
    <row r="176" spans="1:8" ht="15" customHeight="1">
      <c r="A176" s="1238"/>
      <c r="B176" s="1239" t="s">
        <v>708</v>
      </c>
      <c r="C176" s="1239"/>
      <c r="D176" s="1239"/>
      <c r="E176" s="1239"/>
      <c r="F176" s="1239"/>
      <c r="G176" s="1239"/>
      <c r="H176" s="1239"/>
    </row>
    <row r="177" spans="1:8">
      <c r="A177" s="1240" t="s">
        <v>687</v>
      </c>
      <c r="B177" s="1240"/>
      <c r="C177" s="1240"/>
      <c r="D177" s="1240"/>
      <c r="E177" s="1240"/>
      <c r="F177" s="1240"/>
      <c r="G177" s="1240"/>
      <c r="H177" s="1240"/>
    </row>
    <row r="178" spans="1:8">
      <c r="A178" s="1240"/>
      <c r="B178" s="1240"/>
      <c r="C178" s="1240"/>
      <c r="D178" s="1240"/>
      <c r="E178" s="1240"/>
      <c r="F178" s="1240"/>
      <c r="G178" s="1240"/>
      <c r="H178" s="1240"/>
    </row>
    <row r="179" spans="1:8">
      <c r="A179" s="1240"/>
      <c r="B179" s="1240"/>
      <c r="C179" s="1240"/>
      <c r="D179" s="1240"/>
      <c r="E179" s="1240"/>
      <c r="F179" s="1240"/>
      <c r="G179" s="1240"/>
      <c r="H179" s="1240"/>
    </row>
    <row r="180" spans="1:8" ht="20.25" customHeight="1">
      <c r="A180" s="684" t="s">
        <v>688</v>
      </c>
      <c r="B180" s="1232" t="str">
        <f>B136</f>
        <v>2024. 05.</v>
      </c>
      <c r="C180" s="1232"/>
      <c r="D180" s="684" t="s">
        <v>689</v>
      </c>
      <c r="E180" s="1232" t="str">
        <f>'입력1-1'!B6</f>
        <v>산림경영기술자 기술고급 송 지 수</v>
      </c>
      <c r="F180" s="1232"/>
      <c r="G180" s="1232"/>
    </row>
    <row r="181" spans="1:8" ht="20.25" customHeight="1">
      <c r="A181" s="684" t="s">
        <v>690</v>
      </c>
      <c r="B181" s="684" t="str">
        <f>'본수1-1'!$B$3</f>
        <v xml:space="preserve"> 1-0-1</v>
      </c>
      <c r="C181" s="688" t="s">
        <v>218</v>
      </c>
    </row>
    <row r="182" spans="1:8" ht="15" customHeight="1">
      <c r="A182" s="689" t="s">
        <v>691</v>
      </c>
      <c r="B182" s="689">
        <f>'본수1-1'!B23</f>
        <v>17</v>
      </c>
      <c r="C182" s="689" t="s">
        <v>692</v>
      </c>
      <c r="D182" s="1238" t="s">
        <v>710</v>
      </c>
      <c r="E182" s="1238"/>
      <c r="F182" s="1238"/>
      <c r="G182" s="1233"/>
      <c r="H182" s="691"/>
    </row>
    <row r="183" spans="1:8" ht="15" customHeight="1">
      <c r="A183" s="689" t="s">
        <v>694</v>
      </c>
      <c r="B183" s="1236" t="str">
        <f>'본수1-1'!G23</f>
        <v>X : 145427   Y : 119446</v>
      </c>
      <c r="C183" s="1234"/>
      <c r="D183" s="1234"/>
      <c r="E183" s="690"/>
      <c r="F183" s="690"/>
      <c r="G183" s="690"/>
      <c r="H183" s="691"/>
    </row>
    <row r="184" spans="1:8" ht="15" customHeight="1">
      <c r="A184" s="689" t="s">
        <v>695</v>
      </c>
      <c r="B184" s="1238" t="s">
        <v>696</v>
      </c>
      <c r="C184" s="1238"/>
      <c r="D184" s="1238"/>
      <c r="E184" s="1238"/>
      <c r="F184" s="1238"/>
      <c r="G184" s="1233"/>
      <c r="H184" s="691"/>
    </row>
    <row r="185" spans="1:8" ht="15" customHeight="1">
      <c r="A185" s="689" t="s">
        <v>697</v>
      </c>
      <c r="B185" s="692" t="s">
        <v>698</v>
      </c>
      <c r="C185" s="693" t="s">
        <v>699</v>
      </c>
      <c r="D185" s="690" t="s">
        <v>700</v>
      </c>
      <c r="E185" s="693" t="s">
        <v>701</v>
      </c>
      <c r="F185" s="690"/>
      <c r="G185" s="690"/>
      <c r="H185" s="691"/>
    </row>
    <row r="186" spans="1:8" ht="27.75" customHeight="1">
      <c r="A186" s="695" t="s">
        <v>702</v>
      </c>
      <c r="B186" s="1239" t="str">
        <f>REPT("正",INT(H186/5))&amp;IF((H186/5)-INT(H186/5)=0.2,"一",IF((H186/5)-INT(H186/5)=0.4,"┬",IF((H186/5)-INT(H186/5)=0.6,"下",IF((H186/5)-INT(H186/5)=0.8,"止",""))))</f>
        <v>┬</v>
      </c>
      <c r="C186" s="1239"/>
      <c r="D186" s="1239"/>
      <c r="E186" s="1239"/>
      <c r="F186" s="1238" t="s">
        <v>703</v>
      </c>
      <c r="G186" s="1238"/>
      <c r="H186" s="696">
        <f>'본수1-1'!C23</f>
        <v>2</v>
      </c>
    </row>
    <row r="187" spans="1:8" ht="15" customHeight="1">
      <c r="A187" s="1238" t="s">
        <v>704</v>
      </c>
      <c r="B187" s="1239" t="s">
        <v>705</v>
      </c>
      <c r="C187" s="1239"/>
      <c r="D187" s="1239"/>
      <c r="E187" s="1239"/>
      <c r="F187" s="1239"/>
      <c r="G187" s="1239"/>
      <c r="H187" s="1239"/>
    </row>
    <row r="188" spans="1:8" ht="15" customHeight="1">
      <c r="A188" s="1238"/>
      <c r="B188" s="1239" t="s">
        <v>706</v>
      </c>
      <c r="C188" s="1239"/>
      <c r="D188" s="1239"/>
      <c r="E188" s="1239"/>
      <c r="F188" s="1239"/>
      <c r="G188" s="1239"/>
      <c r="H188" s="1239"/>
    </row>
    <row r="189" spans="1:8" ht="15" customHeight="1">
      <c r="A189" s="1238"/>
      <c r="B189" s="1239" t="s">
        <v>707</v>
      </c>
      <c r="C189" s="1239"/>
      <c r="D189" s="1239"/>
      <c r="E189" s="1239"/>
      <c r="F189" s="1239"/>
      <c r="G189" s="1239"/>
      <c r="H189" s="1239"/>
    </row>
    <row r="190" spans="1:8" ht="15" customHeight="1">
      <c r="A190" s="1238"/>
      <c r="B190" s="1239" t="s">
        <v>708</v>
      </c>
      <c r="C190" s="1239"/>
      <c r="D190" s="1239"/>
      <c r="E190" s="1239"/>
      <c r="F190" s="1239"/>
      <c r="G190" s="1239"/>
      <c r="H190" s="1239"/>
    </row>
    <row r="191" spans="1:8" ht="20.100000000000001" customHeight="1"/>
    <row r="192" spans="1:8" ht="15" customHeight="1">
      <c r="A192" s="689" t="s">
        <v>691</v>
      </c>
      <c r="B192" s="689">
        <f>'본수1-1'!B24</f>
        <v>18</v>
      </c>
      <c r="C192" s="689" t="s">
        <v>692</v>
      </c>
      <c r="D192" s="1238" t="s">
        <v>710</v>
      </c>
      <c r="E192" s="1238"/>
      <c r="F192" s="1238"/>
      <c r="G192" s="1233"/>
      <c r="H192" s="691"/>
    </row>
    <row r="193" spans="1:8" ht="15" customHeight="1">
      <c r="A193" s="689" t="s">
        <v>694</v>
      </c>
      <c r="B193" s="1236" t="str">
        <f>'본수1-1'!G24</f>
        <v>X : 143587   Y : 120177</v>
      </c>
      <c r="C193" s="1234"/>
      <c r="D193" s="1234"/>
      <c r="E193" s="690"/>
      <c r="F193" s="690"/>
      <c r="G193" s="690"/>
      <c r="H193" s="691"/>
    </row>
    <row r="194" spans="1:8" ht="15" customHeight="1">
      <c r="A194" s="689" t="s">
        <v>695</v>
      </c>
      <c r="B194" s="1238" t="s">
        <v>696</v>
      </c>
      <c r="C194" s="1238"/>
      <c r="D194" s="1238"/>
      <c r="E194" s="1238"/>
      <c r="F194" s="1238"/>
      <c r="G194" s="1233"/>
      <c r="H194" s="691"/>
    </row>
    <row r="195" spans="1:8" ht="15" customHeight="1">
      <c r="A195" s="689" t="s">
        <v>697</v>
      </c>
      <c r="B195" s="692" t="s">
        <v>698</v>
      </c>
      <c r="C195" s="693" t="s">
        <v>699</v>
      </c>
      <c r="D195" s="690" t="s">
        <v>700</v>
      </c>
      <c r="E195" s="693" t="s">
        <v>701</v>
      </c>
      <c r="F195" s="690"/>
      <c r="G195" s="690"/>
      <c r="H195" s="691"/>
    </row>
    <row r="196" spans="1:8" ht="27.75" customHeight="1">
      <c r="A196" s="695" t="s">
        <v>702</v>
      </c>
      <c r="B196" s="1239" t="str">
        <f>REPT("正",INT(H196/5))&amp;IF((H196/5)-INT(H196/5)=0.2,"一",IF((H196/5)-INT(H196/5)=0.4,"┬",IF((H196/5)-INT(H196/5)=0.6,"下",IF((H196/5)-INT(H196/5)=0.8,"止",""))))</f>
        <v>一</v>
      </c>
      <c r="C196" s="1239"/>
      <c r="D196" s="1239"/>
      <c r="E196" s="1239"/>
      <c r="F196" s="1238" t="s">
        <v>703</v>
      </c>
      <c r="G196" s="1238"/>
      <c r="H196" s="696">
        <f>'본수1-1'!C24</f>
        <v>1</v>
      </c>
    </row>
    <row r="197" spans="1:8" ht="15" customHeight="1">
      <c r="A197" s="1238" t="s">
        <v>704</v>
      </c>
      <c r="B197" s="1239" t="s">
        <v>705</v>
      </c>
      <c r="C197" s="1239"/>
      <c r="D197" s="1239"/>
      <c r="E197" s="1239"/>
      <c r="F197" s="1239"/>
      <c r="G197" s="1239"/>
      <c r="H197" s="1239"/>
    </row>
    <row r="198" spans="1:8" ht="15" customHeight="1">
      <c r="A198" s="1238"/>
      <c r="B198" s="1239" t="s">
        <v>706</v>
      </c>
      <c r="C198" s="1239"/>
      <c r="D198" s="1239"/>
      <c r="E198" s="1239"/>
      <c r="F198" s="1239"/>
      <c r="G198" s="1239"/>
      <c r="H198" s="1239"/>
    </row>
    <row r="199" spans="1:8" ht="15" customHeight="1">
      <c r="A199" s="1238"/>
      <c r="B199" s="1239" t="s">
        <v>707</v>
      </c>
      <c r="C199" s="1239"/>
      <c r="D199" s="1239"/>
      <c r="E199" s="1239"/>
      <c r="F199" s="1239"/>
      <c r="G199" s="1239"/>
      <c r="H199" s="1239"/>
    </row>
    <row r="200" spans="1:8" ht="15" customHeight="1">
      <c r="A200" s="1238"/>
      <c r="B200" s="1239" t="s">
        <v>708</v>
      </c>
      <c r="C200" s="1239"/>
      <c r="D200" s="1239"/>
      <c r="E200" s="1239"/>
      <c r="F200" s="1239"/>
      <c r="G200" s="1239"/>
      <c r="H200" s="1239"/>
    </row>
    <row r="201" spans="1:8" ht="20.100000000000001" customHeight="1"/>
    <row r="202" spans="1:8" ht="15" customHeight="1">
      <c r="A202" s="689" t="s">
        <v>691</v>
      </c>
      <c r="B202" s="689">
        <f>'본수1-1'!B25</f>
        <v>19</v>
      </c>
      <c r="C202" s="689" t="s">
        <v>692</v>
      </c>
      <c r="D202" s="1238" t="s">
        <v>710</v>
      </c>
      <c r="E202" s="1238"/>
      <c r="F202" s="1238"/>
      <c r="G202" s="1233"/>
      <c r="H202" s="691"/>
    </row>
    <row r="203" spans="1:8" ht="15" customHeight="1">
      <c r="A203" s="689" t="s">
        <v>694</v>
      </c>
      <c r="B203" s="1236" t="str">
        <f>'본수1-1'!G25</f>
        <v>X : 142972   Y : 120169</v>
      </c>
      <c r="C203" s="1234"/>
      <c r="D203" s="1234"/>
      <c r="E203" s="690"/>
      <c r="F203" s="690"/>
      <c r="G203" s="690"/>
      <c r="H203" s="691"/>
    </row>
    <row r="204" spans="1:8" ht="15" customHeight="1">
      <c r="A204" s="689" t="s">
        <v>695</v>
      </c>
      <c r="B204" s="1238" t="s">
        <v>696</v>
      </c>
      <c r="C204" s="1238"/>
      <c r="D204" s="1238"/>
      <c r="E204" s="1238"/>
      <c r="F204" s="1238"/>
      <c r="G204" s="1233"/>
      <c r="H204" s="691"/>
    </row>
    <row r="205" spans="1:8" ht="15" customHeight="1">
      <c r="A205" s="689" t="s">
        <v>697</v>
      </c>
      <c r="B205" s="692" t="s">
        <v>698</v>
      </c>
      <c r="C205" s="693" t="s">
        <v>699</v>
      </c>
      <c r="D205" s="690" t="s">
        <v>700</v>
      </c>
      <c r="E205" s="693" t="s">
        <v>701</v>
      </c>
      <c r="F205" s="690"/>
      <c r="G205" s="690"/>
      <c r="H205" s="691"/>
    </row>
    <row r="206" spans="1:8" ht="27.75" customHeight="1">
      <c r="A206" s="695" t="s">
        <v>702</v>
      </c>
      <c r="B206" s="1239" t="str">
        <f>REPT("正",INT(H206/5))&amp;IF((H206/5)-INT(H206/5)=0.2,"一",IF((H206/5)-INT(H206/5)=0.4,"┬",IF((H206/5)-INT(H206/5)=0.6,"下",IF((H206/5)-INT(H206/5)=0.8,"止",""))))</f>
        <v>下</v>
      </c>
      <c r="C206" s="1239"/>
      <c r="D206" s="1239"/>
      <c r="E206" s="1239"/>
      <c r="F206" s="1238" t="s">
        <v>703</v>
      </c>
      <c r="G206" s="1238"/>
      <c r="H206" s="697">
        <f>'본수1-1'!C25</f>
        <v>3</v>
      </c>
    </row>
    <row r="207" spans="1:8" ht="15" customHeight="1">
      <c r="A207" s="1238" t="s">
        <v>704</v>
      </c>
      <c r="B207" s="1239" t="s">
        <v>705</v>
      </c>
      <c r="C207" s="1239"/>
      <c r="D207" s="1239"/>
      <c r="E207" s="1239"/>
      <c r="F207" s="1239"/>
      <c r="G207" s="1239"/>
      <c r="H207" s="1239"/>
    </row>
    <row r="208" spans="1:8" ht="15" customHeight="1">
      <c r="A208" s="1238"/>
      <c r="B208" s="1239" t="s">
        <v>706</v>
      </c>
      <c r="C208" s="1239"/>
      <c r="D208" s="1239"/>
      <c r="E208" s="1239"/>
      <c r="F208" s="1239"/>
      <c r="G208" s="1239"/>
      <c r="H208" s="1239"/>
    </row>
    <row r="209" spans="1:8" ht="15" customHeight="1">
      <c r="A209" s="1238"/>
      <c r="B209" s="1239" t="s">
        <v>707</v>
      </c>
      <c r="C209" s="1239"/>
      <c r="D209" s="1239"/>
      <c r="E209" s="1239"/>
      <c r="F209" s="1239"/>
      <c r="G209" s="1239"/>
      <c r="H209" s="1239"/>
    </row>
    <row r="210" spans="1:8" ht="15" customHeight="1">
      <c r="A210" s="1238"/>
      <c r="B210" s="1239" t="s">
        <v>708</v>
      </c>
      <c r="C210" s="1239"/>
      <c r="D210" s="1239"/>
      <c r="E210" s="1239"/>
      <c r="F210" s="1239"/>
      <c r="G210" s="1239"/>
      <c r="H210" s="1239"/>
    </row>
    <row r="211" spans="1:8" ht="20.100000000000001" customHeight="1"/>
    <row r="212" spans="1:8" ht="15" customHeight="1">
      <c r="A212" s="689" t="s">
        <v>691</v>
      </c>
      <c r="B212" s="689">
        <f>'본수1-1'!B26</f>
        <v>20</v>
      </c>
      <c r="C212" s="689" t="s">
        <v>692</v>
      </c>
      <c r="D212" s="1238" t="s">
        <v>710</v>
      </c>
      <c r="E212" s="1238"/>
      <c r="F212" s="1238"/>
      <c r="G212" s="1233"/>
      <c r="H212" s="691"/>
    </row>
    <row r="213" spans="1:8" ht="15" customHeight="1">
      <c r="A213" s="689" t="s">
        <v>694</v>
      </c>
      <c r="B213" s="1236" t="str">
        <f>'본수1-1'!G26</f>
        <v>X : 142442   Y : 120374</v>
      </c>
      <c r="C213" s="1234"/>
      <c r="D213" s="1234"/>
      <c r="E213" s="690"/>
      <c r="F213" s="690"/>
      <c r="G213" s="690"/>
      <c r="H213" s="691"/>
    </row>
    <row r="214" spans="1:8" ht="15" customHeight="1">
      <c r="A214" s="689" t="s">
        <v>695</v>
      </c>
      <c r="B214" s="1238" t="s">
        <v>696</v>
      </c>
      <c r="C214" s="1238"/>
      <c r="D214" s="1238"/>
      <c r="E214" s="1238"/>
      <c r="F214" s="1238"/>
      <c r="G214" s="1233"/>
      <c r="H214" s="691"/>
    </row>
    <row r="215" spans="1:8" ht="15" customHeight="1">
      <c r="A215" s="689" t="s">
        <v>697</v>
      </c>
      <c r="B215" s="692" t="s">
        <v>698</v>
      </c>
      <c r="C215" s="693" t="s">
        <v>699</v>
      </c>
      <c r="D215" s="690" t="s">
        <v>700</v>
      </c>
      <c r="E215" s="693" t="s">
        <v>701</v>
      </c>
      <c r="F215" s="690"/>
      <c r="G215" s="690"/>
      <c r="H215" s="691"/>
    </row>
    <row r="216" spans="1:8" ht="27.75" customHeight="1">
      <c r="A216" s="695" t="s">
        <v>702</v>
      </c>
      <c r="B216" s="1239" t="str">
        <f>REPT("正",INT(H216/5))&amp;IF((H216/5)-INT(H216/5)=0.2,"一",IF((H216/5)-INT(H216/5)=0.4,"┬",IF((H216/5)-INT(H216/5)=0.6,"下",IF((H216/5)-INT(H216/5)=0.8,"止",""))))</f>
        <v>┬</v>
      </c>
      <c r="C216" s="1239"/>
      <c r="D216" s="1239"/>
      <c r="E216" s="1239"/>
      <c r="F216" s="1238" t="s">
        <v>703</v>
      </c>
      <c r="G216" s="1238"/>
      <c r="H216" s="696">
        <f>'본수1-1'!C26</f>
        <v>2</v>
      </c>
    </row>
    <row r="217" spans="1:8" ht="15" customHeight="1">
      <c r="A217" s="1238" t="s">
        <v>704</v>
      </c>
      <c r="B217" s="1239" t="s">
        <v>705</v>
      </c>
      <c r="C217" s="1239"/>
      <c r="D217" s="1239"/>
      <c r="E217" s="1239"/>
      <c r="F217" s="1239"/>
      <c r="G217" s="1239"/>
      <c r="H217" s="1239"/>
    </row>
    <row r="218" spans="1:8" ht="15" customHeight="1">
      <c r="A218" s="1238"/>
      <c r="B218" s="1239" t="s">
        <v>706</v>
      </c>
      <c r="C218" s="1239"/>
      <c r="D218" s="1239"/>
      <c r="E218" s="1239"/>
      <c r="F218" s="1239"/>
      <c r="G218" s="1239"/>
      <c r="H218" s="1239"/>
    </row>
    <row r="219" spans="1:8" ht="15" customHeight="1">
      <c r="A219" s="1238"/>
      <c r="B219" s="1239" t="s">
        <v>707</v>
      </c>
      <c r="C219" s="1239"/>
      <c r="D219" s="1239"/>
      <c r="E219" s="1239"/>
      <c r="F219" s="1239"/>
      <c r="G219" s="1239"/>
      <c r="H219" s="1239"/>
    </row>
    <row r="220" spans="1:8" ht="15" customHeight="1">
      <c r="A220" s="1238"/>
      <c r="B220" s="1239" t="s">
        <v>708</v>
      </c>
      <c r="C220" s="1239"/>
      <c r="D220" s="1239"/>
      <c r="E220" s="1239"/>
      <c r="F220" s="1239"/>
      <c r="G220" s="1239"/>
      <c r="H220" s="1239"/>
    </row>
    <row r="221" spans="1:8">
      <c r="A221" s="1240" t="s">
        <v>687</v>
      </c>
      <c r="B221" s="1240"/>
      <c r="C221" s="1240"/>
      <c r="D221" s="1240"/>
      <c r="E221" s="1240"/>
      <c r="F221" s="1240"/>
      <c r="G221" s="1240"/>
      <c r="H221" s="1240"/>
    </row>
    <row r="222" spans="1:8">
      <c r="A222" s="1240"/>
      <c r="B222" s="1240"/>
      <c r="C222" s="1240"/>
      <c r="D222" s="1240"/>
      <c r="E222" s="1240"/>
      <c r="F222" s="1240"/>
      <c r="G222" s="1240"/>
      <c r="H222" s="1240"/>
    </row>
    <row r="223" spans="1:8">
      <c r="A223" s="1240"/>
      <c r="B223" s="1240"/>
      <c r="C223" s="1240"/>
      <c r="D223" s="1240"/>
      <c r="E223" s="1240"/>
      <c r="F223" s="1240"/>
      <c r="G223" s="1240"/>
      <c r="H223" s="1240"/>
    </row>
    <row r="224" spans="1:8" ht="20.25" customHeight="1">
      <c r="A224" s="684" t="s">
        <v>688</v>
      </c>
      <c r="B224" s="1232" t="str">
        <f>B180</f>
        <v>2024. 05.</v>
      </c>
      <c r="C224" s="1232"/>
      <c r="D224" s="684" t="s">
        <v>689</v>
      </c>
      <c r="E224" s="1232" t="str">
        <f>'입력1-1'!B6</f>
        <v>산림경영기술자 기술고급 송 지 수</v>
      </c>
      <c r="F224" s="1232"/>
      <c r="G224" s="1232"/>
    </row>
    <row r="225" spans="1:8" ht="20.25" customHeight="1">
      <c r="A225" s="684" t="s">
        <v>690</v>
      </c>
      <c r="B225" s="684" t="str">
        <f>'본수1-1'!$B$3</f>
        <v xml:space="preserve"> 1-0-1</v>
      </c>
      <c r="C225" s="688" t="s">
        <v>218</v>
      </c>
    </row>
    <row r="226" spans="1:8" ht="15" customHeight="1">
      <c r="A226" s="689" t="s">
        <v>691</v>
      </c>
      <c r="B226" s="689">
        <f>'본수1-1'!B27</f>
        <v>21</v>
      </c>
      <c r="C226" s="689" t="s">
        <v>692</v>
      </c>
      <c r="D226" s="1238" t="s">
        <v>710</v>
      </c>
      <c r="E226" s="1238"/>
      <c r="F226" s="1238"/>
      <c r="G226" s="1233"/>
      <c r="H226" s="691"/>
    </row>
    <row r="227" spans="1:8" ht="15" customHeight="1">
      <c r="A227" s="689" t="s">
        <v>694</v>
      </c>
      <c r="B227" s="1236" t="str">
        <f>'본수1-1'!G27</f>
        <v>X : 142001   Y : 120892</v>
      </c>
      <c r="C227" s="1234"/>
      <c r="D227" s="1234"/>
      <c r="E227" s="690"/>
      <c r="F227" s="690"/>
      <c r="G227" s="690"/>
      <c r="H227" s="691"/>
    </row>
    <row r="228" spans="1:8" ht="15" customHeight="1">
      <c r="A228" s="689" t="s">
        <v>695</v>
      </c>
      <c r="B228" s="1238" t="s">
        <v>696</v>
      </c>
      <c r="C228" s="1238"/>
      <c r="D228" s="1238"/>
      <c r="E228" s="1238"/>
      <c r="F228" s="1238"/>
      <c r="G228" s="1233"/>
      <c r="H228" s="691"/>
    </row>
    <row r="229" spans="1:8" ht="15" customHeight="1">
      <c r="A229" s="689" t="s">
        <v>697</v>
      </c>
      <c r="B229" s="692" t="s">
        <v>698</v>
      </c>
      <c r="C229" s="693" t="s">
        <v>699</v>
      </c>
      <c r="D229" s="690" t="s">
        <v>700</v>
      </c>
      <c r="E229" s="693" t="s">
        <v>701</v>
      </c>
      <c r="F229" s="690"/>
      <c r="G229" s="690"/>
      <c r="H229" s="691"/>
    </row>
    <row r="230" spans="1:8" ht="27.75" customHeight="1">
      <c r="A230" s="695" t="s">
        <v>702</v>
      </c>
      <c r="B230" s="1239" t="str">
        <f>REPT("正",INT(H230/5))&amp;IF((H230/5)-INT(H230/5)=0.2,"一",IF((H230/5)-INT(H230/5)=0.4,"┬",IF((H230/5)-INT(H230/5)=0.6,"下",IF((H230/5)-INT(H230/5)=0.8,"止",""))))</f>
        <v>一</v>
      </c>
      <c r="C230" s="1239"/>
      <c r="D230" s="1239"/>
      <c r="E230" s="1239"/>
      <c r="F230" s="1238" t="s">
        <v>703</v>
      </c>
      <c r="G230" s="1238"/>
      <c r="H230" s="696">
        <f>'본수1-1'!C27</f>
        <v>1</v>
      </c>
    </row>
    <row r="231" spans="1:8" ht="15" customHeight="1">
      <c r="A231" s="1238" t="s">
        <v>704</v>
      </c>
      <c r="B231" s="1239" t="s">
        <v>705</v>
      </c>
      <c r="C231" s="1239"/>
      <c r="D231" s="1239"/>
      <c r="E231" s="1239"/>
      <c r="F231" s="1239"/>
      <c r="G231" s="1239"/>
      <c r="H231" s="1239"/>
    </row>
    <row r="232" spans="1:8" ht="15" customHeight="1">
      <c r="A232" s="1238"/>
      <c r="B232" s="1239" t="s">
        <v>706</v>
      </c>
      <c r="C232" s="1239"/>
      <c r="D232" s="1239"/>
      <c r="E232" s="1239"/>
      <c r="F232" s="1239"/>
      <c r="G232" s="1239"/>
      <c r="H232" s="1239"/>
    </row>
    <row r="233" spans="1:8" ht="15" customHeight="1">
      <c r="A233" s="1238"/>
      <c r="B233" s="1239" t="s">
        <v>707</v>
      </c>
      <c r="C233" s="1239"/>
      <c r="D233" s="1239"/>
      <c r="E233" s="1239"/>
      <c r="F233" s="1239"/>
      <c r="G233" s="1239"/>
      <c r="H233" s="1239"/>
    </row>
    <row r="234" spans="1:8" ht="15" customHeight="1">
      <c r="A234" s="1238"/>
      <c r="B234" s="1239" t="s">
        <v>708</v>
      </c>
      <c r="C234" s="1239"/>
      <c r="D234" s="1239"/>
      <c r="E234" s="1239"/>
      <c r="F234" s="1239"/>
      <c r="G234" s="1239"/>
      <c r="H234" s="1239"/>
    </row>
    <row r="235" spans="1:8" ht="20.100000000000001" customHeight="1"/>
    <row r="236" spans="1:8" ht="15" customHeight="1">
      <c r="A236" s="689" t="s">
        <v>691</v>
      </c>
      <c r="B236" s="689">
        <f>'본수1-1'!B28</f>
        <v>22</v>
      </c>
      <c r="C236" s="689" t="s">
        <v>692</v>
      </c>
      <c r="D236" s="1238" t="s">
        <v>710</v>
      </c>
      <c r="E236" s="1238"/>
      <c r="F236" s="1238"/>
      <c r="G236" s="1233"/>
      <c r="H236" s="691"/>
    </row>
    <row r="237" spans="1:8" ht="15" customHeight="1">
      <c r="A237" s="689" t="s">
        <v>694</v>
      </c>
      <c r="B237" s="1236" t="str">
        <f>'본수1-1'!G28</f>
        <v>X : 141173   Y : 121787</v>
      </c>
      <c r="C237" s="1234"/>
      <c r="D237" s="1234"/>
      <c r="E237" s="690"/>
      <c r="F237" s="690"/>
      <c r="G237" s="690"/>
      <c r="H237" s="691"/>
    </row>
    <row r="238" spans="1:8" ht="15" customHeight="1">
      <c r="A238" s="689" t="s">
        <v>695</v>
      </c>
      <c r="B238" s="1238" t="s">
        <v>696</v>
      </c>
      <c r="C238" s="1238"/>
      <c r="D238" s="1238"/>
      <c r="E238" s="1238"/>
      <c r="F238" s="1238"/>
      <c r="G238" s="1233"/>
      <c r="H238" s="691"/>
    </row>
    <row r="239" spans="1:8" ht="15" customHeight="1">
      <c r="A239" s="689" t="s">
        <v>697</v>
      </c>
      <c r="B239" s="692" t="s">
        <v>698</v>
      </c>
      <c r="C239" s="693" t="s">
        <v>699</v>
      </c>
      <c r="D239" s="690" t="s">
        <v>700</v>
      </c>
      <c r="E239" s="693" t="s">
        <v>701</v>
      </c>
      <c r="F239" s="690"/>
      <c r="G239" s="690"/>
      <c r="H239" s="691"/>
    </row>
    <row r="240" spans="1:8" ht="27.75" customHeight="1">
      <c r="A240" s="695" t="s">
        <v>702</v>
      </c>
      <c r="B240" s="1239" t="str">
        <f>REPT("正",INT(H240/5))&amp;IF((H240/5)-INT(H240/5)=0.2,"一",IF((H240/5)-INT(H240/5)=0.4,"┬",IF((H240/5)-INT(H240/5)=0.6,"下",IF((H240/5)-INT(H240/5)=0.8,"止",""))))</f>
        <v>止</v>
      </c>
      <c r="C240" s="1239"/>
      <c r="D240" s="1239"/>
      <c r="E240" s="1239"/>
      <c r="F240" s="1238" t="s">
        <v>703</v>
      </c>
      <c r="G240" s="1238"/>
      <c r="H240" s="696">
        <f>'본수1-1'!C28</f>
        <v>4</v>
      </c>
    </row>
    <row r="241" spans="1:8" ht="15" customHeight="1">
      <c r="A241" s="1238" t="s">
        <v>704</v>
      </c>
      <c r="B241" s="1239" t="s">
        <v>705</v>
      </c>
      <c r="C241" s="1239"/>
      <c r="D241" s="1239"/>
      <c r="E241" s="1239"/>
      <c r="F241" s="1239"/>
      <c r="G241" s="1239"/>
      <c r="H241" s="1239"/>
    </row>
    <row r="242" spans="1:8" ht="15" customHeight="1">
      <c r="A242" s="1238"/>
      <c r="B242" s="1239" t="s">
        <v>706</v>
      </c>
      <c r="C242" s="1239"/>
      <c r="D242" s="1239"/>
      <c r="E242" s="1239"/>
      <c r="F242" s="1239"/>
      <c r="G242" s="1239"/>
      <c r="H242" s="1239"/>
    </row>
    <row r="243" spans="1:8" ht="15" customHeight="1">
      <c r="A243" s="1238"/>
      <c r="B243" s="1239" t="s">
        <v>707</v>
      </c>
      <c r="C243" s="1239"/>
      <c r="D243" s="1239"/>
      <c r="E243" s="1239"/>
      <c r="F243" s="1239"/>
      <c r="G243" s="1239"/>
      <c r="H243" s="1239"/>
    </row>
    <row r="244" spans="1:8" ht="15" customHeight="1">
      <c r="A244" s="1238"/>
      <c r="B244" s="1239" t="s">
        <v>708</v>
      </c>
      <c r="C244" s="1239"/>
      <c r="D244" s="1239"/>
      <c r="E244" s="1239"/>
      <c r="F244" s="1239"/>
      <c r="G244" s="1239"/>
      <c r="H244" s="1239"/>
    </row>
    <row r="245" spans="1:8" ht="20.100000000000001" customHeight="1"/>
    <row r="246" spans="1:8" ht="15" customHeight="1">
      <c r="A246" s="689" t="s">
        <v>691</v>
      </c>
      <c r="B246" s="689">
        <f>'본수1-1'!B29</f>
        <v>23</v>
      </c>
      <c r="C246" s="689" t="s">
        <v>692</v>
      </c>
      <c r="D246" s="1238" t="s">
        <v>710</v>
      </c>
      <c r="E246" s="1238"/>
      <c r="F246" s="1238"/>
      <c r="G246" s="1233"/>
      <c r="H246" s="691"/>
    </row>
    <row r="247" spans="1:8" ht="15" customHeight="1">
      <c r="A247" s="689" t="s">
        <v>694</v>
      </c>
      <c r="B247" s="1236" t="str">
        <f>'본수1-1'!G29</f>
        <v/>
      </c>
      <c r="C247" s="1234"/>
      <c r="D247" s="1234"/>
      <c r="E247" s="690"/>
      <c r="F247" s="690"/>
      <c r="G247" s="690"/>
      <c r="H247" s="691"/>
    </row>
    <row r="248" spans="1:8" ht="15" customHeight="1">
      <c r="A248" s="689" t="s">
        <v>695</v>
      </c>
      <c r="B248" s="1238" t="s">
        <v>696</v>
      </c>
      <c r="C248" s="1238"/>
      <c r="D248" s="1238"/>
      <c r="E248" s="1238"/>
      <c r="F248" s="1238"/>
      <c r="G248" s="1233"/>
      <c r="H248" s="691"/>
    </row>
    <row r="249" spans="1:8" ht="15" customHeight="1">
      <c r="A249" s="689" t="s">
        <v>697</v>
      </c>
      <c r="B249" s="692" t="s">
        <v>698</v>
      </c>
      <c r="C249" s="693" t="s">
        <v>699</v>
      </c>
      <c r="D249" s="690" t="s">
        <v>700</v>
      </c>
      <c r="E249" s="693" t="s">
        <v>701</v>
      </c>
      <c r="F249" s="690"/>
      <c r="G249" s="690"/>
      <c r="H249" s="691"/>
    </row>
    <row r="250" spans="1:8" ht="27.75" customHeight="1">
      <c r="A250" s="695" t="s">
        <v>702</v>
      </c>
      <c r="B250" s="1239" t="str">
        <f>REPT("正",INT(H250/5))&amp;IF((H250/5)-INT(H250/5)=0.2,"一",IF((H250/5)-INT(H250/5)=0.4,"┬",IF((H250/5)-INT(H250/5)=0.6,"下",IF((H250/5)-INT(H250/5)=0.8,"止",""))))</f>
        <v/>
      </c>
      <c r="C250" s="1239"/>
      <c r="D250" s="1239"/>
      <c r="E250" s="1239"/>
      <c r="F250" s="1238" t="s">
        <v>703</v>
      </c>
      <c r="G250" s="1238"/>
      <c r="H250" s="696">
        <f>'본수1-1'!C29</f>
        <v>0</v>
      </c>
    </row>
    <row r="251" spans="1:8" ht="15" customHeight="1">
      <c r="A251" s="1238" t="s">
        <v>704</v>
      </c>
      <c r="B251" s="1239" t="s">
        <v>705</v>
      </c>
      <c r="C251" s="1239"/>
      <c r="D251" s="1239"/>
      <c r="E251" s="1239"/>
      <c r="F251" s="1239"/>
      <c r="G251" s="1239"/>
      <c r="H251" s="1239"/>
    </row>
    <row r="252" spans="1:8" ht="15" customHeight="1">
      <c r="A252" s="1238"/>
      <c r="B252" s="1239" t="s">
        <v>706</v>
      </c>
      <c r="C252" s="1239"/>
      <c r="D252" s="1239"/>
      <c r="E252" s="1239"/>
      <c r="F252" s="1239"/>
      <c r="G252" s="1239"/>
      <c r="H252" s="1239"/>
    </row>
    <row r="253" spans="1:8" ht="15" customHeight="1">
      <c r="A253" s="1238"/>
      <c r="B253" s="1239" t="s">
        <v>707</v>
      </c>
      <c r="C253" s="1239"/>
      <c r="D253" s="1239"/>
      <c r="E253" s="1239"/>
      <c r="F253" s="1239"/>
      <c r="G253" s="1239"/>
      <c r="H253" s="1239"/>
    </row>
    <row r="254" spans="1:8" ht="15" customHeight="1">
      <c r="A254" s="1238"/>
      <c r="B254" s="1239" t="s">
        <v>708</v>
      </c>
      <c r="C254" s="1239"/>
      <c r="D254" s="1239"/>
      <c r="E254" s="1239"/>
      <c r="F254" s="1239"/>
      <c r="G254" s="1239"/>
      <c r="H254" s="1239"/>
    </row>
    <row r="255" spans="1:8" ht="20.100000000000001" customHeight="1"/>
    <row r="256" spans="1:8" ht="15" customHeight="1">
      <c r="A256" s="689" t="s">
        <v>691</v>
      </c>
      <c r="B256" s="689">
        <f>'본수1-1'!B30</f>
        <v>24</v>
      </c>
      <c r="C256" s="689" t="s">
        <v>692</v>
      </c>
      <c r="D256" s="1238" t="s">
        <v>710</v>
      </c>
      <c r="E256" s="1238"/>
      <c r="F256" s="1238"/>
      <c r="G256" s="1233"/>
      <c r="H256" s="691"/>
    </row>
    <row r="257" spans="1:8" ht="15" customHeight="1">
      <c r="A257" s="689" t="s">
        <v>694</v>
      </c>
      <c r="B257" s="1236" t="str">
        <f>'본수1-1'!G30</f>
        <v/>
      </c>
      <c r="C257" s="1234"/>
      <c r="D257" s="1234"/>
      <c r="E257" s="690"/>
      <c r="F257" s="690"/>
      <c r="G257" s="690"/>
      <c r="H257" s="691"/>
    </row>
    <row r="258" spans="1:8" ht="15" customHeight="1">
      <c r="A258" s="689" t="s">
        <v>695</v>
      </c>
      <c r="B258" s="1238" t="s">
        <v>696</v>
      </c>
      <c r="C258" s="1238"/>
      <c r="D258" s="1238"/>
      <c r="E258" s="1238"/>
      <c r="F258" s="1238"/>
      <c r="G258" s="1233"/>
      <c r="H258" s="691"/>
    </row>
    <row r="259" spans="1:8" ht="15" customHeight="1">
      <c r="A259" s="689" t="s">
        <v>697</v>
      </c>
      <c r="B259" s="692" t="s">
        <v>698</v>
      </c>
      <c r="C259" s="693" t="s">
        <v>699</v>
      </c>
      <c r="D259" s="690" t="s">
        <v>700</v>
      </c>
      <c r="E259" s="693" t="s">
        <v>701</v>
      </c>
      <c r="F259" s="690"/>
      <c r="G259" s="690"/>
      <c r="H259" s="691"/>
    </row>
    <row r="260" spans="1:8" ht="27.75" customHeight="1">
      <c r="A260" s="695" t="s">
        <v>702</v>
      </c>
      <c r="B260" s="1239" t="str">
        <f>REPT("正",INT(H260/5))&amp;IF((H260/5)-INT(H260/5)=0.2,"一",IF((H260/5)-INT(H260/5)=0.4,"┬",IF((H260/5)-INT(H260/5)=0.6,"下",IF((H260/5)-INT(H260/5)=0.8,"止",""))))</f>
        <v/>
      </c>
      <c r="C260" s="1239"/>
      <c r="D260" s="1239"/>
      <c r="E260" s="1239"/>
      <c r="F260" s="1238" t="s">
        <v>703</v>
      </c>
      <c r="G260" s="1238"/>
      <c r="H260" s="696">
        <f>'본수1-1'!C30</f>
        <v>0</v>
      </c>
    </row>
    <row r="261" spans="1:8" ht="15" customHeight="1">
      <c r="A261" s="1238" t="s">
        <v>704</v>
      </c>
      <c r="B261" s="1239" t="s">
        <v>705</v>
      </c>
      <c r="C261" s="1239"/>
      <c r="D261" s="1239"/>
      <c r="E261" s="1239"/>
      <c r="F261" s="1239"/>
      <c r="G261" s="1239"/>
      <c r="H261" s="1239"/>
    </row>
    <row r="262" spans="1:8" ht="15" customHeight="1">
      <c r="A262" s="1238"/>
      <c r="B262" s="1239" t="s">
        <v>706</v>
      </c>
      <c r="C262" s="1239"/>
      <c r="D262" s="1239"/>
      <c r="E262" s="1239"/>
      <c r="F262" s="1239"/>
      <c r="G262" s="1239"/>
      <c r="H262" s="1239"/>
    </row>
    <row r="263" spans="1:8" ht="15" customHeight="1">
      <c r="A263" s="1238"/>
      <c r="B263" s="1239" t="s">
        <v>707</v>
      </c>
      <c r="C263" s="1239"/>
      <c r="D263" s="1239"/>
      <c r="E263" s="1239"/>
      <c r="F263" s="1239"/>
      <c r="G263" s="1239"/>
      <c r="H263" s="1239"/>
    </row>
    <row r="264" spans="1:8" ht="15" customHeight="1">
      <c r="A264" s="1238"/>
      <c r="B264" s="1239" t="s">
        <v>708</v>
      </c>
      <c r="C264" s="1239"/>
      <c r="D264" s="1239"/>
      <c r="E264" s="1239"/>
      <c r="F264" s="1239"/>
      <c r="G264" s="1239"/>
      <c r="H264" s="1239"/>
    </row>
    <row r="265" spans="1:8">
      <c r="A265" s="1240" t="s">
        <v>687</v>
      </c>
      <c r="B265" s="1240"/>
      <c r="C265" s="1240"/>
      <c r="D265" s="1240"/>
      <c r="E265" s="1240"/>
      <c r="F265" s="1240"/>
      <c r="G265" s="1240"/>
      <c r="H265" s="1240"/>
    </row>
    <row r="266" spans="1:8">
      <c r="A266" s="1240"/>
      <c r="B266" s="1240"/>
      <c r="C266" s="1240"/>
      <c r="D266" s="1240"/>
      <c r="E266" s="1240"/>
      <c r="F266" s="1240"/>
      <c r="G266" s="1240"/>
      <c r="H266" s="1240"/>
    </row>
    <row r="267" spans="1:8">
      <c r="A267" s="1240"/>
      <c r="B267" s="1240"/>
      <c r="C267" s="1240"/>
      <c r="D267" s="1240"/>
      <c r="E267" s="1240"/>
      <c r="F267" s="1240"/>
      <c r="G267" s="1240"/>
      <c r="H267" s="1240"/>
    </row>
    <row r="268" spans="1:8" ht="20.25" customHeight="1">
      <c r="A268" s="684" t="s">
        <v>688</v>
      </c>
      <c r="B268" s="1232" t="str">
        <f>B224</f>
        <v>2024. 05.</v>
      </c>
      <c r="C268" s="1232"/>
      <c r="D268" s="684" t="s">
        <v>689</v>
      </c>
      <c r="E268" s="1232" t="str">
        <f>'입력1-1'!B6</f>
        <v>산림경영기술자 기술고급 송 지 수</v>
      </c>
      <c r="F268" s="1232"/>
      <c r="G268" s="1232"/>
    </row>
    <row r="269" spans="1:8" ht="20.25" customHeight="1">
      <c r="A269" s="684" t="s">
        <v>690</v>
      </c>
      <c r="B269" s="684" t="str">
        <f>'본수1-1'!$B$3</f>
        <v xml:space="preserve"> 1-0-1</v>
      </c>
      <c r="C269" s="688" t="s">
        <v>218</v>
      </c>
    </row>
    <row r="270" spans="1:8" ht="15" customHeight="1">
      <c r="A270" s="689" t="s">
        <v>691</v>
      </c>
      <c r="B270" s="689">
        <f>'본수1-1'!B31</f>
        <v>25</v>
      </c>
      <c r="C270" s="689" t="s">
        <v>692</v>
      </c>
      <c r="D270" s="1238" t="s">
        <v>710</v>
      </c>
      <c r="E270" s="1238"/>
      <c r="F270" s="1238"/>
      <c r="G270" s="1233"/>
      <c r="H270" s="691"/>
    </row>
    <row r="271" spans="1:8" ht="15" customHeight="1">
      <c r="A271" s="689" t="s">
        <v>694</v>
      </c>
      <c r="B271" s="1236" t="str">
        <f>'본수1-1'!G31</f>
        <v/>
      </c>
      <c r="C271" s="1234"/>
      <c r="D271" s="1234"/>
      <c r="E271" s="690"/>
      <c r="F271" s="690"/>
      <c r="G271" s="690"/>
      <c r="H271" s="691"/>
    </row>
    <row r="272" spans="1:8" ht="15" customHeight="1">
      <c r="A272" s="689" t="s">
        <v>695</v>
      </c>
      <c r="B272" s="1238" t="s">
        <v>696</v>
      </c>
      <c r="C272" s="1238"/>
      <c r="D272" s="1238"/>
      <c r="E272" s="1238"/>
      <c r="F272" s="1238"/>
      <c r="G272" s="1233"/>
      <c r="H272" s="691"/>
    </row>
    <row r="273" spans="1:8" ht="15" customHeight="1">
      <c r="A273" s="689" t="s">
        <v>697</v>
      </c>
      <c r="B273" s="692" t="s">
        <v>698</v>
      </c>
      <c r="C273" s="693" t="s">
        <v>701</v>
      </c>
      <c r="D273" s="690" t="s">
        <v>700</v>
      </c>
      <c r="E273" s="693" t="s">
        <v>699</v>
      </c>
      <c r="F273" s="690"/>
      <c r="G273" s="690"/>
      <c r="H273" s="691"/>
    </row>
    <row r="274" spans="1:8" ht="27.75" customHeight="1">
      <c r="A274" s="695" t="s">
        <v>702</v>
      </c>
      <c r="B274" s="1239">
        <f>H274</f>
        <v>25</v>
      </c>
      <c r="C274" s="1239"/>
      <c r="D274" s="1239"/>
      <c r="E274" s="1239"/>
      <c r="F274" s="1238" t="s">
        <v>703</v>
      </c>
      <c r="G274" s="1238"/>
      <c r="H274" s="689">
        <f>'본수1-1'!B31</f>
        <v>25</v>
      </c>
    </row>
    <row r="275" spans="1:8" ht="15" customHeight="1">
      <c r="A275" s="1238" t="s">
        <v>704</v>
      </c>
      <c r="B275" s="1239" t="s">
        <v>705</v>
      </c>
      <c r="C275" s="1239"/>
      <c r="D275" s="1239"/>
      <c r="E275" s="1239"/>
      <c r="F275" s="1239"/>
      <c r="G275" s="1239"/>
      <c r="H275" s="1239"/>
    </row>
    <row r="276" spans="1:8" ht="15" customHeight="1">
      <c r="A276" s="1238"/>
      <c r="B276" s="1239" t="s">
        <v>706</v>
      </c>
      <c r="C276" s="1239"/>
      <c r="D276" s="1239"/>
      <c r="E276" s="1239"/>
      <c r="F276" s="1239"/>
      <c r="G276" s="1239"/>
      <c r="H276" s="1239"/>
    </row>
    <row r="277" spans="1:8" ht="15" customHeight="1">
      <c r="A277" s="1238"/>
      <c r="B277" s="1239" t="s">
        <v>707</v>
      </c>
      <c r="C277" s="1239"/>
      <c r="D277" s="1239"/>
      <c r="E277" s="1239"/>
      <c r="F277" s="1239"/>
      <c r="G277" s="1239"/>
      <c r="H277" s="1239"/>
    </row>
    <row r="278" spans="1:8" ht="15" customHeight="1">
      <c r="A278" s="1238"/>
      <c r="B278" s="1239" t="s">
        <v>708</v>
      </c>
      <c r="C278" s="1239"/>
      <c r="D278" s="1239"/>
      <c r="E278" s="1239"/>
      <c r="F278" s="1239"/>
      <c r="G278" s="1239"/>
      <c r="H278" s="1239"/>
    </row>
    <row r="279" spans="1:8" ht="20.100000000000001" customHeight="1"/>
    <row r="280" spans="1:8" ht="15" customHeight="1">
      <c r="A280" s="689" t="s">
        <v>691</v>
      </c>
      <c r="B280" s="689">
        <f>'본수1-1'!B32</f>
        <v>26</v>
      </c>
      <c r="C280" s="689" t="s">
        <v>692</v>
      </c>
      <c r="D280" s="1238" t="s">
        <v>711</v>
      </c>
      <c r="E280" s="1238"/>
      <c r="F280" s="1238"/>
      <c r="G280" s="1233"/>
      <c r="H280" s="691"/>
    </row>
    <row r="281" spans="1:8" ht="15" customHeight="1">
      <c r="A281" s="689" t="s">
        <v>694</v>
      </c>
      <c r="B281" s="1236" t="str">
        <f>'본수1-1'!G32</f>
        <v/>
      </c>
      <c r="C281" s="1234"/>
      <c r="D281" s="1234"/>
      <c r="E281" s="690"/>
      <c r="F281" s="690"/>
      <c r="G281" s="690"/>
      <c r="H281" s="691"/>
    </row>
    <row r="282" spans="1:8" ht="15" customHeight="1">
      <c r="A282" s="689" t="s">
        <v>695</v>
      </c>
      <c r="B282" s="1238" t="s">
        <v>712</v>
      </c>
      <c r="C282" s="1238"/>
      <c r="D282" s="1238"/>
      <c r="E282" s="1238"/>
      <c r="F282" s="1238"/>
      <c r="G282" s="1233"/>
      <c r="H282" s="691"/>
    </row>
    <row r="283" spans="1:8" ht="15" customHeight="1">
      <c r="A283" s="689" t="s">
        <v>697</v>
      </c>
      <c r="B283" s="692" t="s">
        <v>698</v>
      </c>
      <c r="C283" s="693" t="s">
        <v>701</v>
      </c>
      <c r="D283" s="690" t="s">
        <v>700</v>
      </c>
      <c r="E283" s="693" t="s">
        <v>699</v>
      </c>
      <c r="F283" s="690"/>
      <c r="G283" s="690"/>
      <c r="H283" s="691"/>
    </row>
    <row r="284" spans="1:8" ht="27.75" customHeight="1">
      <c r="A284" s="695" t="s">
        <v>702</v>
      </c>
      <c r="B284" s="1241"/>
      <c r="C284" s="1239"/>
      <c r="D284" s="1239"/>
      <c r="E284" s="1239"/>
      <c r="F284" s="1238" t="s">
        <v>703</v>
      </c>
      <c r="G284" s="1238"/>
      <c r="H284" s="689"/>
    </row>
    <row r="285" spans="1:8" ht="15" customHeight="1">
      <c r="A285" s="1238" t="s">
        <v>704</v>
      </c>
      <c r="B285" s="1239" t="s">
        <v>705</v>
      </c>
      <c r="C285" s="1239"/>
      <c r="D285" s="1239"/>
      <c r="E285" s="1239"/>
      <c r="F285" s="1239"/>
      <c r="G285" s="1239"/>
      <c r="H285" s="1239"/>
    </row>
    <row r="286" spans="1:8" ht="15" customHeight="1">
      <c r="A286" s="1238"/>
      <c r="B286" s="1239" t="s">
        <v>706</v>
      </c>
      <c r="C286" s="1239"/>
      <c r="D286" s="1239"/>
      <c r="E286" s="1239"/>
      <c r="F286" s="1239"/>
      <c r="G286" s="1239"/>
      <c r="H286" s="1239"/>
    </row>
    <row r="287" spans="1:8" ht="15" customHeight="1">
      <c r="A287" s="1238"/>
      <c r="B287" s="1239" t="s">
        <v>707</v>
      </c>
      <c r="C287" s="1239"/>
      <c r="D287" s="1239"/>
      <c r="E287" s="1239"/>
      <c r="F287" s="1239"/>
      <c r="G287" s="1239"/>
      <c r="H287" s="1239"/>
    </row>
    <row r="288" spans="1:8" ht="15" customHeight="1">
      <c r="A288" s="1238"/>
      <c r="B288" s="1239" t="s">
        <v>713</v>
      </c>
      <c r="C288" s="1239"/>
      <c r="D288" s="1239"/>
      <c r="E288" s="1239"/>
      <c r="F288" s="1239"/>
      <c r="G288" s="1239"/>
      <c r="H288" s="1239"/>
    </row>
    <row r="289" spans="1:8" ht="20.100000000000001" customHeight="1"/>
    <row r="290" spans="1:8" ht="15" customHeight="1">
      <c r="A290" s="689" t="s">
        <v>691</v>
      </c>
      <c r="B290" s="689">
        <f>'본수1-1'!B33</f>
        <v>27</v>
      </c>
      <c r="C290" s="689" t="s">
        <v>692</v>
      </c>
      <c r="D290" s="1238" t="s">
        <v>714</v>
      </c>
      <c r="E290" s="1238"/>
      <c r="F290" s="1238"/>
      <c r="G290" s="1233"/>
      <c r="H290" s="691"/>
    </row>
    <row r="291" spans="1:8" ht="15" customHeight="1">
      <c r="A291" s="689" t="s">
        <v>694</v>
      </c>
      <c r="B291" s="1236" t="str">
        <f>'본수1-1'!G33</f>
        <v/>
      </c>
      <c r="C291" s="1234"/>
      <c r="D291" s="1234"/>
      <c r="E291" s="690"/>
      <c r="F291" s="690"/>
      <c r="G291" s="690"/>
      <c r="H291" s="691"/>
    </row>
    <row r="292" spans="1:8" ht="15" customHeight="1">
      <c r="A292" s="689" t="s">
        <v>695</v>
      </c>
      <c r="B292" s="1238" t="s">
        <v>712</v>
      </c>
      <c r="C292" s="1238"/>
      <c r="D292" s="1238"/>
      <c r="E292" s="1238"/>
      <c r="F292" s="1238"/>
      <c r="G292" s="1233"/>
      <c r="H292" s="691"/>
    </row>
    <row r="293" spans="1:8" ht="15" customHeight="1">
      <c r="A293" s="689" t="s">
        <v>697</v>
      </c>
      <c r="B293" s="692" t="s">
        <v>698</v>
      </c>
      <c r="C293" s="693" t="s">
        <v>701</v>
      </c>
      <c r="D293" s="690" t="s">
        <v>700</v>
      </c>
      <c r="E293" s="693" t="s">
        <v>699</v>
      </c>
      <c r="F293" s="690"/>
      <c r="G293" s="690"/>
      <c r="H293" s="691"/>
    </row>
    <row r="294" spans="1:8" ht="27.75" customHeight="1">
      <c r="A294" s="695" t="s">
        <v>702</v>
      </c>
      <c r="B294" s="1241"/>
      <c r="C294" s="1239"/>
      <c r="D294" s="1239"/>
      <c r="E294" s="1239"/>
      <c r="F294" s="1238" t="s">
        <v>703</v>
      </c>
      <c r="G294" s="1238"/>
      <c r="H294" s="689"/>
    </row>
    <row r="295" spans="1:8" ht="15" customHeight="1">
      <c r="A295" s="1238" t="s">
        <v>704</v>
      </c>
      <c r="B295" s="1239" t="s">
        <v>705</v>
      </c>
      <c r="C295" s="1239"/>
      <c r="D295" s="1239"/>
      <c r="E295" s="1239"/>
      <c r="F295" s="1239"/>
      <c r="G295" s="1239"/>
      <c r="H295" s="1239"/>
    </row>
    <row r="296" spans="1:8" ht="15" customHeight="1">
      <c r="A296" s="1238"/>
      <c r="B296" s="1239" t="s">
        <v>706</v>
      </c>
      <c r="C296" s="1239"/>
      <c r="D296" s="1239"/>
      <c r="E296" s="1239"/>
      <c r="F296" s="1239"/>
      <c r="G296" s="1239"/>
      <c r="H296" s="1239"/>
    </row>
    <row r="297" spans="1:8" ht="15" customHeight="1">
      <c r="A297" s="1238"/>
      <c r="B297" s="1239" t="s">
        <v>707</v>
      </c>
      <c r="C297" s="1239"/>
      <c r="D297" s="1239"/>
      <c r="E297" s="1239"/>
      <c r="F297" s="1239"/>
      <c r="G297" s="1239"/>
      <c r="H297" s="1239"/>
    </row>
    <row r="298" spans="1:8" ht="15" customHeight="1">
      <c r="A298" s="1238"/>
      <c r="B298" s="1239" t="s">
        <v>713</v>
      </c>
      <c r="C298" s="1239"/>
      <c r="D298" s="1239"/>
      <c r="E298" s="1239"/>
      <c r="F298" s="1239"/>
      <c r="G298" s="1239"/>
      <c r="H298" s="1239"/>
    </row>
    <row r="299" spans="1:8" ht="20.100000000000001" customHeight="1"/>
    <row r="300" spans="1:8" ht="15" customHeight="1">
      <c r="A300" s="689" t="s">
        <v>691</v>
      </c>
      <c r="B300" s="689">
        <f>'본수1-1'!B34</f>
        <v>28</v>
      </c>
      <c r="C300" s="689" t="s">
        <v>692</v>
      </c>
      <c r="D300" s="1238" t="s">
        <v>714</v>
      </c>
      <c r="E300" s="1238"/>
      <c r="F300" s="1238"/>
      <c r="G300" s="1233"/>
      <c r="H300" s="691"/>
    </row>
    <row r="301" spans="1:8" ht="15" customHeight="1">
      <c r="A301" s="689" t="s">
        <v>694</v>
      </c>
      <c r="B301" s="1236" t="str">
        <f>'본수1-1'!G34</f>
        <v/>
      </c>
      <c r="C301" s="1234"/>
      <c r="D301" s="1234"/>
      <c r="E301" s="690"/>
      <c r="F301" s="690"/>
      <c r="G301" s="690"/>
      <c r="H301" s="691"/>
    </row>
    <row r="302" spans="1:8" ht="15" customHeight="1">
      <c r="A302" s="689" t="s">
        <v>695</v>
      </c>
      <c r="B302" s="1238" t="s">
        <v>712</v>
      </c>
      <c r="C302" s="1238"/>
      <c r="D302" s="1238"/>
      <c r="E302" s="1238"/>
      <c r="F302" s="1238"/>
      <c r="G302" s="1233"/>
      <c r="H302" s="691"/>
    </row>
    <row r="303" spans="1:8" ht="15" customHeight="1">
      <c r="A303" s="689" t="s">
        <v>697</v>
      </c>
      <c r="B303" s="692" t="s">
        <v>698</v>
      </c>
      <c r="C303" s="693" t="s">
        <v>701</v>
      </c>
      <c r="D303" s="690" t="s">
        <v>700</v>
      </c>
      <c r="E303" s="693" t="s">
        <v>699</v>
      </c>
      <c r="F303" s="690"/>
      <c r="G303" s="690"/>
      <c r="H303" s="691"/>
    </row>
    <row r="304" spans="1:8" ht="27.75" customHeight="1">
      <c r="A304" s="695" t="s">
        <v>702</v>
      </c>
      <c r="B304" s="1241"/>
      <c r="C304" s="1239"/>
      <c r="D304" s="1239"/>
      <c r="E304" s="1239"/>
      <c r="F304" s="1238" t="s">
        <v>703</v>
      </c>
      <c r="G304" s="1238"/>
      <c r="H304" s="689"/>
    </row>
    <row r="305" spans="1:8" ht="15" customHeight="1">
      <c r="A305" s="1238" t="s">
        <v>704</v>
      </c>
      <c r="B305" s="1239" t="s">
        <v>705</v>
      </c>
      <c r="C305" s="1239"/>
      <c r="D305" s="1239"/>
      <c r="E305" s="1239"/>
      <c r="F305" s="1239"/>
      <c r="G305" s="1239"/>
      <c r="H305" s="1239"/>
    </row>
    <row r="306" spans="1:8" ht="15" customHeight="1">
      <c r="A306" s="1238"/>
      <c r="B306" s="1239" t="s">
        <v>706</v>
      </c>
      <c r="C306" s="1239"/>
      <c r="D306" s="1239"/>
      <c r="E306" s="1239"/>
      <c r="F306" s="1239"/>
      <c r="G306" s="1239"/>
      <c r="H306" s="1239"/>
    </row>
    <row r="307" spans="1:8" ht="15" customHeight="1">
      <c r="A307" s="1238"/>
      <c r="B307" s="1239" t="s">
        <v>707</v>
      </c>
      <c r="C307" s="1239"/>
      <c r="D307" s="1239"/>
      <c r="E307" s="1239"/>
      <c r="F307" s="1239"/>
      <c r="G307" s="1239"/>
      <c r="H307" s="1239"/>
    </row>
    <row r="308" spans="1:8" ht="15" customHeight="1">
      <c r="A308" s="1238"/>
      <c r="B308" s="1239" t="s">
        <v>713</v>
      </c>
      <c r="C308" s="1239"/>
      <c r="D308" s="1239"/>
      <c r="E308" s="1239"/>
      <c r="F308" s="1239"/>
      <c r="G308" s="1239"/>
      <c r="H308" s="1239"/>
    </row>
    <row r="309" spans="1:8">
      <c r="A309" s="1240" t="s">
        <v>687</v>
      </c>
      <c r="B309" s="1240"/>
      <c r="C309" s="1240"/>
      <c r="D309" s="1240"/>
      <c r="E309" s="1240"/>
      <c r="F309" s="1240"/>
      <c r="G309" s="1240"/>
      <c r="H309" s="1240"/>
    </row>
    <row r="310" spans="1:8">
      <c r="A310" s="1240"/>
      <c r="B310" s="1240"/>
      <c r="C310" s="1240"/>
      <c r="D310" s="1240"/>
      <c r="E310" s="1240"/>
      <c r="F310" s="1240"/>
      <c r="G310" s="1240"/>
      <c r="H310" s="1240"/>
    </row>
    <row r="311" spans="1:8">
      <c r="A311" s="1240"/>
      <c r="B311" s="1240"/>
      <c r="C311" s="1240"/>
      <c r="D311" s="1240"/>
      <c r="E311" s="1240"/>
      <c r="F311" s="1240"/>
      <c r="G311" s="1240"/>
      <c r="H311" s="1240"/>
    </row>
    <row r="312" spans="1:8" ht="20.25" customHeight="1">
      <c r="A312" s="684" t="s">
        <v>688</v>
      </c>
      <c r="B312" s="1232" t="str">
        <f>B268</f>
        <v>2024. 05.</v>
      </c>
      <c r="C312" s="1232"/>
      <c r="D312" s="684" t="s">
        <v>689</v>
      </c>
      <c r="E312" s="1232" t="str">
        <f>'입력1-1'!B6</f>
        <v>산림경영기술자 기술고급 송 지 수</v>
      </c>
      <c r="F312" s="1232"/>
      <c r="G312" s="1232"/>
    </row>
    <row r="313" spans="1:8" ht="20.25" customHeight="1">
      <c r="A313" s="684" t="s">
        <v>690</v>
      </c>
      <c r="B313" s="684" t="str">
        <f>'본수1-1'!$B$3</f>
        <v xml:space="preserve"> 1-0-1</v>
      </c>
      <c r="C313" s="688" t="s">
        <v>218</v>
      </c>
    </row>
    <row r="314" spans="1:8" ht="15" customHeight="1">
      <c r="A314" s="689" t="s">
        <v>691</v>
      </c>
      <c r="B314" s="689">
        <f>'본수1-1'!B35</f>
        <v>29</v>
      </c>
      <c r="C314" s="689" t="s">
        <v>692</v>
      </c>
      <c r="D314" s="1238" t="s">
        <v>714</v>
      </c>
      <c r="E314" s="1238"/>
      <c r="F314" s="1238"/>
      <c r="G314" s="1233"/>
      <c r="H314" s="691"/>
    </row>
    <row r="315" spans="1:8" ht="15" customHeight="1">
      <c r="A315" s="689" t="s">
        <v>694</v>
      </c>
      <c r="B315" s="1236" t="str">
        <f>'본수1-1'!G35</f>
        <v/>
      </c>
      <c r="C315" s="1234"/>
      <c r="D315" s="1234"/>
      <c r="E315" s="690"/>
      <c r="F315" s="690"/>
      <c r="G315" s="690"/>
      <c r="H315" s="691"/>
    </row>
    <row r="316" spans="1:8" ht="15" customHeight="1">
      <c r="A316" s="689" t="s">
        <v>695</v>
      </c>
      <c r="B316" s="1238" t="s">
        <v>712</v>
      </c>
      <c r="C316" s="1238"/>
      <c r="D316" s="1238"/>
      <c r="E316" s="1238"/>
      <c r="F316" s="1238"/>
      <c r="G316" s="1233"/>
      <c r="H316" s="691"/>
    </row>
    <row r="317" spans="1:8" ht="15" customHeight="1">
      <c r="A317" s="689" t="s">
        <v>697</v>
      </c>
      <c r="B317" s="692" t="s">
        <v>698</v>
      </c>
      <c r="C317" s="693" t="s">
        <v>701</v>
      </c>
      <c r="D317" s="690" t="s">
        <v>700</v>
      </c>
      <c r="E317" s="693" t="s">
        <v>699</v>
      </c>
      <c r="F317" s="690"/>
      <c r="G317" s="690"/>
      <c r="H317" s="691"/>
    </row>
    <row r="318" spans="1:8" ht="27.75" customHeight="1">
      <c r="A318" s="695" t="s">
        <v>702</v>
      </c>
      <c r="B318" s="1241"/>
      <c r="C318" s="1239"/>
      <c r="D318" s="1239"/>
      <c r="E318" s="1239"/>
      <c r="F318" s="1238" t="s">
        <v>703</v>
      </c>
      <c r="G318" s="1238"/>
      <c r="H318" s="689"/>
    </row>
    <row r="319" spans="1:8" ht="15" customHeight="1">
      <c r="A319" s="1238" t="s">
        <v>704</v>
      </c>
      <c r="B319" s="1239" t="s">
        <v>705</v>
      </c>
      <c r="C319" s="1239"/>
      <c r="D319" s="1239"/>
      <c r="E319" s="1239"/>
      <c r="F319" s="1239"/>
      <c r="G319" s="1239"/>
      <c r="H319" s="1239"/>
    </row>
    <row r="320" spans="1:8" ht="15" customHeight="1">
      <c r="A320" s="1238"/>
      <c r="B320" s="1239" t="s">
        <v>706</v>
      </c>
      <c r="C320" s="1239"/>
      <c r="D320" s="1239"/>
      <c r="E320" s="1239"/>
      <c r="F320" s="1239"/>
      <c r="G320" s="1239"/>
      <c r="H320" s="1239"/>
    </row>
    <row r="321" spans="1:8" ht="15" customHeight="1">
      <c r="A321" s="1238"/>
      <c r="B321" s="1239" t="s">
        <v>707</v>
      </c>
      <c r="C321" s="1239"/>
      <c r="D321" s="1239"/>
      <c r="E321" s="1239"/>
      <c r="F321" s="1239"/>
      <c r="G321" s="1239"/>
      <c r="H321" s="1239"/>
    </row>
    <row r="322" spans="1:8" ht="15" customHeight="1">
      <c r="A322" s="1238"/>
      <c r="B322" s="1239" t="s">
        <v>713</v>
      </c>
      <c r="C322" s="1239"/>
      <c r="D322" s="1239"/>
      <c r="E322" s="1239"/>
      <c r="F322" s="1239"/>
      <c r="G322" s="1239"/>
      <c r="H322" s="1239"/>
    </row>
    <row r="323" spans="1:8" ht="20.100000000000001" customHeight="1"/>
    <row r="324" spans="1:8" ht="15" customHeight="1">
      <c r="A324" s="689" t="s">
        <v>691</v>
      </c>
      <c r="B324" s="689"/>
      <c r="C324" s="689" t="s">
        <v>692</v>
      </c>
      <c r="D324" s="1238" t="s">
        <v>711</v>
      </c>
      <c r="E324" s="1238"/>
      <c r="F324" s="1238"/>
      <c r="G324" s="1233"/>
      <c r="H324" s="691"/>
    </row>
    <row r="325" spans="1:8" ht="15" customHeight="1">
      <c r="A325" s="689" t="s">
        <v>694</v>
      </c>
      <c r="B325" s="1233"/>
      <c r="C325" s="1234"/>
      <c r="D325" s="1234"/>
      <c r="E325" s="690"/>
      <c r="F325" s="690"/>
      <c r="G325" s="690"/>
      <c r="H325" s="691"/>
    </row>
    <row r="326" spans="1:8" ht="15" customHeight="1">
      <c r="A326" s="689" t="s">
        <v>695</v>
      </c>
      <c r="B326" s="1238" t="s">
        <v>712</v>
      </c>
      <c r="C326" s="1238"/>
      <c r="D326" s="1238"/>
      <c r="E326" s="1238"/>
      <c r="F326" s="1238"/>
      <c r="G326" s="1233"/>
      <c r="H326" s="691"/>
    </row>
    <row r="327" spans="1:8" ht="15" customHeight="1">
      <c r="A327" s="689" t="s">
        <v>697</v>
      </c>
      <c r="B327" s="692" t="s">
        <v>698</v>
      </c>
      <c r="C327" s="693" t="s">
        <v>701</v>
      </c>
      <c r="D327" s="690" t="s">
        <v>700</v>
      </c>
      <c r="E327" s="693" t="s">
        <v>699</v>
      </c>
      <c r="F327" s="690"/>
      <c r="G327" s="690"/>
      <c r="H327" s="691"/>
    </row>
    <row r="328" spans="1:8" ht="27.75" customHeight="1">
      <c r="A328" s="695" t="s">
        <v>702</v>
      </c>
      <c r="B328" s="1241"/>
      <c r="C328" s="1239"/>
      <c r="D328" s="1239"/>
      <c r="E328" s="1239"/>
      <c r="F328" s="1238" t="s">
        <v>703</v>
      </c>
      <c r="G328" s="1238"/>
      <c r="H328" s="689"/>
    </row>
    <row r="329" spans="1:8" ht="15" customHeight="1">
      <c r="A329" s="1238" t="s">
        <v>704</v>
      </c>
      <c r="B329" s="1239" t="s">
        <v>705</v>
      </c>
      <c r="C329" s="1239"/>
      <c r="D329" s="1239"/>
      <c r="E329" s="1239"/>
      <c r="F329" s="1239"/>
      <c r="G329" s="1239"/>
      <c r="H329" s="1239"/>
    </row>
    <row r="330" spans="1:8" ht="15" customHeight="1">
      <c r="A330" s="1238"/>
      <c r="B330" s="1239" t="s">
        <v>706</v>
      </c>
      <c r="C330" s="1239"/>
      <c r="D330" s="1239"/>
      <c r="E330" s="1239"/>
      <c r="F330" s="1239"/>
      <c r="G330" s="1239"/>
      <c r="H330" s="1239"/>
    </row>
    <row r="331" spans="1:8" ht="15" customHeight="1">
      <c r="A331" s="1238"/>
      <c r="B331" s="1239" t="s">
        <v>707</v>
      </c>
      <c r="C331" s="1239"/>
      <c r="D331" s="1239"/>
      <c r="E331" s="1239"/>
      <c r="F331" s="1239"/>
      <c r="G331" s="1239"/>
      <c r="H331" s="1239"/>
    </row>
    <row r="332" spans="1:8" ht="15" customHeight="1">
      <c r="A332" s="1238"/>
      <c r="B332" s="1239" t="s">
        <v>713</v>
      </c>
      <c r="C332" s="1239"/>
      <c r="D332" s="1239"/>
      <c r="E332" s="1239"/>
      <c r="F332" s="1239"/>
      <c r="G332" s="1239"/>
      <c r="H332" s="1239"/>
    </row>
    <row r="333" spans="1:8" ht="20.100000000000001" customHeight="1"/>
    <row r="334" spans="1:8" ht="15" customHeight="1">
      <c r="A334" s="689" t="s">
        <v>691</v>
      </c>
      <c r="B334" s="689"/>
      <c r="C334" s="689" t="s">
        <v>692</v>
      </c>
      <c r="D334" s="1238" t="s">
        <v>711</v>
      </c>
      <c r="E334" s="1238"/>
      <c r="F334" s="1238"/>
      <c r="G334" s="1233"/>
      <c r="H334" s="691"/>
    </row>
    <row r="335" spans="1:8" ht="15" customHeight="1">
      <c r="A335" s="689" t="s">
        <v>694</v>
      </c>
      <c r="B335" s="1233"/>
      <c r="C335" s="1234"/>
      <c r="D335" s="1234"/>
      <c r="E335" s="690"/>
      <c r="F335" s="690"/>
      <c r="G335" s="690"/>
      <c r="H335" s="691"/>
    </row>
    <row r="336" spans="1:8" ht="15" customHeight="1">
      <c r="A336" s="689" t="s">
        <v>695</v>
      </c>
      <c r="B336" s="1238" t="s">
        <v>712</v>
      </c>
      <c r="C336" s="1238"/>
      <c r="D336" s="1238"/>
      <c r="E336" s="1238"/>
      <c r="F336" s="1238"/>
      <c r="G336" s="1233"/>
      <c r="H336" s="691"/>
    </row>
    <row r="337" spans="1:8" ht="15" customHeight="1">
      <c r="A337" s="689" t="s">
        <v>697</v>
      </c>
      <c r="B337" s="692" t="s">
        <v>698</v>
      </c>
      <c r="C337" s="693" t="s">
        <v>701</v>
      </c>
      <c r="D337" s="690" t="s">
        <v>700</v>
      </c>
      <c r="E337" s="693" t="s">
        <v>699</v>
      </c>
      <c r="F337" s="690"/>
      <c r="G337" s="690"/>
      <c r="H337" s="691"/>
    </row>
    <row r="338" spans="1:8" ht="27.75" customHeight="1">
      <c r="A338" s="695" t="s">
        <v>702</v>
      </c>
      <c r="B338" s="1241"/>
      <c r="C338" s="1239"/>
      <c r="D338" s="1239"/>
      <c r="E338" s="1239"/>
      <c r="F338" s="1238" t="s">
        <v>703</v>
      </c>
      <c r="G338" s="1238"/>
      <c r="H338" s="689"/>
    </row>
    <row r="339" spans="1:8" ht="15" customHeight="1">
      <c r="A339" s="1238" t="s">
        <v>704</v>
      </c>
      <c r="B339" s="1239" t="s">
        <v>705</v>
      </c>
      <c r="C339" s="1239"/>
      <c r="D339" s="1239"/>
      <c r="E339" s="1239"/>
      <c r="F339" s="1239"/>
      <c r="G339" s="1239"/>
      <c r="H339" s="1239"/>
    </row>
    <row r="340" spans="1:8" ht="15" customHeight="1">
      <c r="A340" s="1238"/>
      <c r="B340" s="1239" t="s">
        <v>706</v>
      </c>
      <c r="C340" s="1239"/>
      <c r="D340" s="1239"/>
      <c r="E340" s="1239"/>
      <c r="F340" s="1239"/>
      <c r="G340" s="1239"/>
      <c r="H340" s="1239"/>
    </row>
    <row r="341" spans="1:8" ht="15" customHeight="1">
      <c r="A341" s="1238"/>
      <c r="B341" s="1239" t="s">
        <v>707</v>
      </c>
      <c r="C341" s="1239"/>
      <c r="D341" s="1239"/>
      <c r="E341" s="1239"/>
      <c r="F341" s="1239"/>
      <c r="G341" s="1239"/>
      <c r="H341" s="1239"/>
    </row>
    <row r="342" spans="1:8" ht="15" customHeight="1">
      <c r="A342" s="1238"/>
      <c r="B342" s="1239" t="s">
        <v>713</v>
      </c>
      <c r="C342" s="1239"/>
      <c r="D342" s="1239"/>
      <c r="E342" s="1239"/>
      <c r="F342" s="1239"/>
      <c r="G342" s="1239"/>
      <c r="H342" s="1239"/>
    </row>
    <row r="343" spans="1:8" ht="20.100000000000001" customHeight="1"/>
    <row r="344" spans="1:8" ht="15" customHeight="1">
      <c r="A344" s="689" t="s">
        <v>691</v>
      </c>
      <c r="B344" s="689"/>
      <c r="C344" s="689" t="s">
        <v>692</v>
      </c>
      <c r="D344" s="1238" t="s">
        <v>711</v>
      </c>
      <c r="E344" s="1238"/>
      <c r="F344" s="1238"/>
      <c r="G344" s="1233"/>
      <c r="H344" s="691"/>
    </row>
    <row r="345" spans="1:8" ht="15" customHeight="1">
      <c r="A345" s="689" t="s">
        <v>694</v>
      </c>
      <c r="B345" s="1233"/>
      <c r="C345" s="1234"/>
      <c r="D345" s="1234"/>
      <c r="E345" s="690"/>
      <c r="F345" s="690"/>
      <c r="G345" s="690"/>
      <c r="H345" s="691"/>
    </row>
    <row r="346" spans="1:8" ht="15" customHeight="1">
      <c r="A346" s="689" t="s">
        <v>695</v>
      </c>
      <c r="B346" s="1238" t="s">
        <v>712</v>
      </c>
      <c r="C346" s="1238"/>
      <c r="D346" s="1238"/>
      <c r="E346" s="1238"/>
      <c r="F346" s="1238"/>
      <c r="G346" s="1233"/>
      <c r="H346" s="691"/>
    </row>
    <row r="347" spans="1:8" ht="15" customHeight="1">
      <c r="A347" s="689" t="s">
        <v>697</v>
      </c>
      <c r="B347" s="692" t="s">
        <v>698</v>
      </c>
      <c r="C347" s="693" t="s">
        <v>701</v>
      </c>
      <c r="D347" s="690" t="s">
        <v>700</v>
      </c>
      <c r="E347" s="693" t="s">
        <v>699</v>
      </c>
      <c r="F347" s="690"/>
      <c r="G347" s="690"/>
      <c r="H347" s="691"/>
    </row>
    <row r="348" spans="1:8" ht="27.75" customHeight="1">
      <c r="A348" s="695" t="s">
        <v>702</v>
      </c>
      <c r="B348" s="1241"/>
      <c r="C348" s="1239"/>
      <c r="D348" s="1239"/>
      <c r="E348" s="1239"/>
      <c r="F348" s="1238" t="s">
        <v>703</v>
      </c>
      <c r="G348" s="1238"/>
      <c r="H348" s="689"/>
    </row>
    <row r="349" spans="1:8" ht="15" customHeight="1">
      <c r="A349" s="1238" t="s">
        <v>704</v>
      </c>
      <c r="B349" s="1239" t="s">
        <v>705</v>
      </c>
      <c r="C349" s="1239"/>
      <c r="D349" s="1239"/>
      <c r="E349" s="1239"/>
      <c r="F349" s="1239"/>
      <c r="G349" s="1239"/>
      <c r="H349" s="1239"/>
    </row>
    <row r="350" spans="1:8" ht="15" customHeight="1">
      <c r="A350" s="1238"/>
      <c r="B350" s="1239" t="s">
        <v>706</v>
      </c>
      <c r="C350" s="1239"/>
      <c r="D350" s="1239"/>
      <c r="E350" s="1239"/>
      <c r="F350" s="1239"/>
      <c r="G350" s="1239"/>
      <c r="H350" s="1239"/>
    </row>
    <row r="351" spans="1:8" ht="15" customHeight="1">
      <c r="A351" s="1238"/>
      <c r="B351" s="1239" t="s">
        <v>707</v>
      </c>
      <c r="C351" s="1239"/>
      <c r="D351" s="1239"/>
      <c r="E351" s="1239"/>
      <c r="F351" s="1239"/>
      <c r="G351" s="1239"/>
      <c r="H351" s="1239"/>
    </row>
    <row r="352" spans="1:8" ht="15" customHeight="1">
      <c r="A352" s="1238"/>
      <c r="B352" s="1239" t="s">
        <v>713</v>
      </c>
      <c r="C352" s="1239"/>
      <c r="D352" s="1239"/>
      <c r="E352" s="1239"/>
      <c r="F352" s="1239"/>
      <c r="G352" s="1239"/>
      <c r="H352" s="1239"/>
    </row>
    <row r="353" spans="1:8">
      <c r="A353" s="1240" t="s">
        <v>687</v>
      </c>
      <c r="B353" s="1240"/>
      <c r="C353" s="1240"/>
      <c r="D353" s="1240"/>
      <c r="E353" s="1240"/>
      <c r="F353" s="1240"/>
      <c r="G353" s="1240"/>
      <c r="H353" s="1240"/>
    </row>
    <row r="354" spans="1:8">
      <c r="A354" s="1240"/>
      <c r="B354" s="1240"/>
      <c r="C354" s="1240"/>
      <c r="D354" s="1240"/>
      <c r="E354" s="1240"/>
      <c r="F354" s="1240"/>
      <c r="G354" s="1240"/>
      <c r="H354" s="1240"/>
    </row>
    <row r="355" spans="1:8">
      <c r="A355" s="1240"/>
      <c r="B355" s="1240"/>
      <c r="C355" s="1240"/>
      <c r="D355" s="1240"/>
      <c r="E355" s="1240"/>
      <c r="F355" s="1240"/>
      <c r="G355" s="1240"/>
      <c r="H355" s="1240"/>
    </row>
    <row r="356" spans="1:8" ht="20.25" customHeight="1">
      <c r="A356" s="684" t="s">
        <v>688</v>
      </c>
      <c r="B356" s="1232" t="str">
        <f>B312</f>
        <v>2024. 05.</v>
      </c>
      <c r="C356" s="1232"/>
      <c r="D356" s="684" t="s">
        <v>689</v>
      </c>
      <c r="E356" s="1232" t="s">
        <v>715</v>
      </c>
      <c r="F356" s="1232"/>
      <c r="G356" s="1232"/>
    </row>
    <row r="357" spans="1:8" ht="20.25" customHeight="1">
      <c r="A357" s="684" t="s">
        <v>690</v>
      </c>
      <c r="B357" s="684" t="str">
        <f>'본수1-1'!$B$3</f>
        <v xml:space="preserve"> 1-0-1</v>
      </c>
      <c r="C357" s="688" t="s">
        <v>218</v>
      </c>
    </row>
    <row r="358" spans="1:8" ht="15" customHeight="1">
      <c r="A358" s="689" t="s">
        <v>691</v>
      </c>
      <c r="B358" s="689"/>
      <c r="C358" s="689" t="s">
        <v>692</v>
      </c>
      <c r="D358" s="1238" t="s">
        <v>716</v>
      </c>
      <c r="E358" s="1238"/>
      <c r="F358" s="1238"/>
      <c r="G358" s="1233"/>
      <c r="H358" s="691"/>
    </row>
    <row r="359" spans="1:8" ht="15" customHeight="1">
      <c r="A359" s="689" t="s">
        <v>694</v>
      </c>
      <c r="B359" s="1233"/>
      <c r="C359" s="1234"/>
      <c r="D359" s="1234"/>
      <c r="E359" s="690"/>
      <c r="F359" s="690"/>
      <c r="G359" s="690"/>
      <c r="H359" s="691"/>
    </row>
    <row r="360" spans="1:8" ht="15" customHeight="1">
      <c r="A360" s="689" t="s">
        <v>695</v>
      </c>
      <c r="B360" s="1238" t="s">
        <v>717</v>
      </c>
      <c r="C360" s="1238"/>
      <c r="D360" s="1238"/>
      <c r="E360" s="1238"/>
      <c r="F360" s="1238"/>
      <c r="G360" s="1233"/>
      <c r="H360" s="691"/>
    </row>
    <row r="361" spans="1:8" ht="15" customHeight="1">
      <c r="A361" s="689" t="s">
        <v>697</v>
      </c>
      <c r="B361" s="692" t="s">
        <v>698</v>
      </c>
      <c r="C361" s="693" t="s">
        <v>699</v>
      </c>
      <c r="D361" s="690" t="s">
        <v>700</v>
      </c>
      <c r="E361" s="693" t="s">
        <v>699</v>
      </c>
      <c r="F361" s="690"/>
      <c r="G361" s="690"/>
      <c r="H361" s="691"/>
    </row>
    <row r="362" spans="1:8" ht="27.75" customHeight="1">
      <c r="A362" s="695" t="s">
        <v>702</v>
      </c>
      <c r="B362" s="1241"/>
      <c r="C362" s="1239"/>
      <c r="D362" s="1239"/>
      <c r="E362" s="1239"/>
      <c r="F362" s="1238" t="s">
        <v>703</v>
      </c>
      <c r="G362" s="1238"/>
      <c r="H362" s="689"/>
    </row>
    <row r="363" spans="1:8" ht="15" customHeight="1">
      <c r="A363" s="1238" t="s">
        <v>704</v>
      </c>
      <c r="B363" s="1239" t="s">
        <v>718</v>
      </c>
      <c r="C363" s="1239"/>
      <c r="D363" s="1239"/>
      <c r="E363" s="1239"/>
      <c r="F363" s="1239"/>
      <c r="G363" s="1239"/>
      <c r="H363" s="1239"/>
    </row>
    <row r="364" spans="1:8" ht="15" customHeight="1">
      <c r="A364" s="1238"/>
      <c r="B364" s="1239" t="s">
        <v>719</v>
      </c>
      <c r="C364" s="1239"/>
      <c r="D364" s="1239"/>
      <c r="E364" s="1239"/>
      <c r="F364" s="1239"/>
      <c r="G364" s="1239"/>
      <c r="H364" s="1239"/>
    </row>
    <row r="365" spans="1:8" ht="15" customHeight="1">
      <c r="A365" s="1238"/>
      <c r="B365" s="1239" t="s">
        <v>720</v>
      </c>
      <c r="C365" s="1239"/>
      <c r="D365" s="1239"/>
      <c r="E365" s="1239"/>
      <c r="F365" s="1239"/>
      <c r="G365" s="1239"/>
      <c r="H365" s="1239"/>
    </row>
    <row r="366" spans="1:8" ht="15" customHeight="1">
      <c r="A366" s="1238"/>
      <c r="B366" s="1239" t="s">
        <v>721</v>
      </c>
      <c r="C366" s="1239"/>
      <c r="D366" s="1239"/>
      <c r="E366" s="1239"/>
      <c r="F366" s="1239"/>
      <c r="G366" s="1239"/>
      <c r="H366" s="1239"/>
    </row>
    <row r="367" spans="1:8" ht="20.100000000000001" customHeight="1"/>
    <row r="368" spans="1:8" ht="15" customHeight="1">
      <c r="A368" s="689" t="s">
        <v>691</v>
      </c>
      <c r="B368" s="689"/>
      <c r="C368" s="689" t="s">
        <v>692</v>
      </c>
      <c r="D368" s="1238" t="s">
        <v>716</v>
      </c>
      <c r="E368" s="1238"/>
      <c r="F368" s="1238"/>
      <c r="G368" s="1233"/>
      <c r="H368" s="691"/>
    </row>
    <row r="369" spans="1:8" ht="15" customHeight="1">
      <c r="A369" s="689" t="s">
        <v>694</v>
      </c>
      <c r="B369" s="1233"/>
      <c r="C369" s="1234"/>
      <c r="D369" s="1234"/>
      <c r="E369" s="690"/>
      <c r="F369" s="690"/>
      <c r="G369" s="690"/>
      <c r="H369" s="691"/>
    </row>
    <row r="370" spans="1:8" ht="15" customHeight="1">
      <c r="A370" s="689" t="s">
        <v>695</v>
      </c>
      <c r="B370" s="1238" t="s">
        <v>717</v>
      </c>
      <c r="C370" s="1238"/>
      <c r="D370" s="1238"/>
      <c r="E370" s="1238"/>
      <c r="F370" s="1238"/>
      <c r="G370" s="1233"/>
      <c r="H370" s="691"/>
    </row>
    <row r="371" spans="1:8" ht="15" customHeight="1">
      <c r="A371" s="689" t="s">
        <v>697</v>
      </c>
      <c r="B371" s="692" t="s">
        <v>698</v>
      </c>
      <c r="C371" s="693" t="s">
        <v>699</v>
      </c>
      <c r="D371" s="690" t="s">
        <v>700</v>
      </c>
      <c r="E371" s="693" t="s">
        <v>699</v>
      </c>
      <c r="F371" s="690"/>
      <c r="G371" s="690"/>
      <c r="H371" s="691"/>
    </row>
    <row r="372" spans="1:8" ht="27.75" customHeight="1">
      <c r="A372" s="695" t="s">
        <v>702</v>
      </c>
      <c r="B372" s="1241"/>
      <c r="C372" s="1239"/>
      <c r="D372" s="1239"/>
      <c r="E372" s="1239"/>
      <c r="F372" s="1238" t="s">
        <v>703</v>
      </c>
      <c r="G372" s="1238"/>
      <c r="H372" s="689"/>
    </row>
    <row r="373" spans="1:8" ht="15" customHeight="1">
      <c r="A373" s="1238" t="s">
        <v>704</v>
      </c>
      <c r="B373" s="1239" t="s">
        <v>718</v>
      </c>
      <c r="C373" s="1239"/>
      <c r="D373" s="1239"/>
      <c r="E373" s="1239"/>
      <c r="F373" s="1239"/>
      <c r="G373" s="1239"/>
      <c r="H373" s="1239"/>
    </row>
    <row r="374" spans="1:8" ht="15" customHeight="1">
      <c r="A374" s="1238"/>
      <c r="B374" s="1239" t="s">
        <v>719</v>
      </c>
      <c r="C374" s="1239"/>
      <c r="D374" s="1239"/>
      <c r="E374" s="1239"/>
      <c r="F374" s="1239"/>
      <c r="G374" s="1239"/>
      <c r="H374" s="1239"/>
    </row>
    <row r="375" spans="1:8" ht="15" customHeight="1">
      <c r="A375" s="1238"/>
      <c r="B375" s="1239" t="s">
        <v>720</v>
      </c>
      <c r="C375" s="1239"/>
      <c r="D375" s="1239"/>
      <c r="E375" s="1239"/>
      <c r="F375" s="1239"/>
      <c r="G375" s="1239"/>
      <c r="H375" s="1239"/>
    </row>
    <row r="376" spans="1:8" ht="15" customHeight="1">
      <c r="A376" s="1238"/>
      <c r="B376" s="1239" t="s">
        <v>721</v>
      </c>
      <c r="C376" s="1239"/>
      <c r="D376" s="1239"/>
      <c r="E376" s="1239"/>
      <c r="F376" s="1239"/>
      <c r="G376" s="1239"/>
      <c r="H376" s="1239"/>
    </row>
    <row r="377" spans="1:8" ht="20.100000000000001" customHeight="1"/>
    <row r="378" spans="1:8" ht="15" customHeight="1">
      <c r="A378" s="689" t="s">
        <v>691</v>
      </c>
      <c r="B378" s="689"/>
      <c r="C378" s="689" t="s">
        <v>692</v>
      </c>
      <c r="D378" s="1238" t="s">
        <v>716</v>
      </c>
      <c r="E378" s="1238"/>
      <c r="F378" s="1238"/>
      <c r="G378" s="1233"/>
      <c r="H378" s="691"/>
    </row>
    <row r="379" spans="1:8" ht="15" customHeight="1">
      <c r="A379" s="689" t="s">
        <v>694</v>
      </c>
      <c r="B379" s="1233"/>
      <c r="C379" s="1234"/>
      <c r="D379" s="1234"/>
      <c r="E379" s="690"/>
      <c r="F379" s="690"/>
      <c r="G379" s="690"/>
      <c r="H379" s="691"/>
    </row>
    <row r="380" spans="1:8" ht="15" customHeight="1">
      <c r="A380" s="689" t="s">
        <v>695</v>
      </c>
      <c r="B380" s="1238" t="s">
        <v>717</v>
      </c>
      <c r="C380" s="1238"/>
      <c r="D380" s="1238"/>
      <c r="E380" s="1238"/>
      <c r="F380" s="1238"/>
      <c r="G380" s="1233"/>
      <c r="H380" s="691"/>
    </row>
    <row r="381" spans="1:8" ht="15" customHeight="1">
      <c r="A381" s="689" t="s">
        <v>697</v>
      </c>
      <c r="B381" s="692" t="s">
        <v>698</v>
      </c>
      <c r="C381" s="693" t="s">
        <v>699</v>
      </c>
      <c r="D381" s="690" t="s">
        <v>700</v>
      </c>
      <c r="E381" s="693" t="s">
        <v>699</v>
      </c>
      <c r="F381" s="690"/>
      <c r="G381" s="690"/>
      <c r="H381" s="691"/>
    </row>
    <row r="382" spans="1:8" ht="27.75" customHeight="1">
      <c r="A382" s="695" t="s">
        <v>702</v>
      </c>
      <c r="B382" s="1241"/>
      <c r="C382" s="1239"/>
      <c r="D382" s="1239"/>
      <c r="E382" s="1239"/>
      <c r="F382" s="1238" t="s">
        <v>703</v>
      </c>
      <c r="G382" s="1238"/>
      <c r="H382" s="689"/>
    </row>
    <row r="383" spans="1:8" ht="15" customHeight="1">
      <c r="A383" s="1238" t="s">
        <v>704</v>
      </c>
      <c r="B383" s="1239" t="s">
        <v>718</v>
      </c>
      <c r="C383" s="1239"/>
      <c r="D383" s="1239"/>
      <c r="E383" s="1239"/>
      <c r="F383" s="1239"/>
      <c r="G383" s="1239"/>
      <c r="H383" s="1239"/>
    </row>
    <row r="384" spans="1:8" ht="15" customHeight="1">
      <c r="A384" s="1238"/>
      <c r="B384" s="1239" t="s">
        <v>719</v>
      </c>
      <c r="C384" s="1239"/>
      <c r="D384" s="1239"/>
      <c r="E384" s="1239"/>
      <c r="F384" s="1239"/>
      <c r="G384" s="1239"/>
      <c r="H384" s="1239"/>
    </row>
    <row r="385" spans="1:8" ht="15" customHeight="1">
      <c r="A385" s="1238"/>
      <c r="B385" s="1239" t="s">
        <v>720</v>
      </c>
      <c r="C385" s="1239"/>
      <c r="D385" s="1239"/>
      <c r="E385" s="1239"/>
      <c r="F385" s="1239"/>
      <c r="G385" s="1239"/>
      <c r="H385" s="1239"/>
    </row>
    <row r="386" spans="1:8" ht="15" customHeight="1">
      <c r="A386" s="1238"/>
      <c r="B386" s="1239" t="s">
        <v>721</v>
      </c>
      <c r="C386" s="1239"/>
      <c r="D386" s="1239"/>
      <c r="E386" s="1239"/>
      <c r="F386" s="1239"/>
      <c r="G386" s="1239"/>
      <c r="H386" s="1239"/>
    </row>
    <row r="387" spans="1:8" ht="20.100000000000001" customHeight="1"/>
    <row r="388" spans="1:8" ht="15" customHeight="1">
      <c r="A388" s="689" t="s">
        <v>691</v>
      </c>
      <c r="B388" s="689"/>
      <c r="C388" s="689" t="s">
        <v>692</v>
      </c>
      <c r="D388" s="1238" t="s">
        <v>716</v>
      </c>
      <c r="E388" s="1238"/>
      <c r="F388" s="1238"/>
      <c r="G388" s="1233"/>
      <c r="H388" s="691"/>
    </row>
    <row r="389" spans="1:8" ht="15" customHeight="1">
      <c r="A389" s="689" t="s">
        <v>694</v>
      </c>
      <c r="B389" s="1233"/>
      <c r="C389" s="1234"/>
      <c r="D389" s="1234"/>
      <c r="E389" s="690"/>
      <c r="F389" s="690"/>
      <c r="G389" s="690"/>
      <c r="H389" s="691"/>
    </row>
    <row r="390" spans="1:8" ht="15" customHeight="1">
      <c r="A390" s="689" t="s">
        <v>695</v>
      </c>
      <c r="B390" s="1238" t="s">
        <v>717</v>
      </c>
      <c r="C390" s="1238"/>
      <c r="D390" s="1238"/>
      <c r="E390" s="1238"/>
      <c r="F390" s="1238"/>
      <c r="G390" s="1233"/>
      <c r="H390" s="691"/>
    </row>
    <row r="391" spans="1:8" ht="15" customHeight="1">
      <c r="A391" s="689" t="s">
        <v>697</v>
      </c>
      <c r="B391" s="692" t="s">
        <v>698</v>
      </c>
      <c r="C391" s="693" t="s">
        <v>699</v>
      </c>
      <c r="D391" s="690" t="s">
        <v>700</v>
      </c>
      <c r="E391" s="693" t="s">
        <v>699</v>
      </c>
      <c r="F391" s="690"/>
      <c r="G391" s="690"/>
      <c r="H391" s="691"/>
    </row>
    <row r="392" spans="1:8" ht="27.75" customHeight="1">
      <c r="A392" s="695" t="s">
        <v>702</v>
      </c>
      <c r="B392" s="1241"/>
      <c r="C392" s="1239"/>
      <c r="D392" s="1239"/>
      <c r="E392" s="1239"/>
      <c r="F392" s="1238" t="s">
        <v>703</v>
      </c>
      <c r="G392" s="1238"/>
      <c r="H392" s="689"/>
    </row>
    <row r="393" spans="1:8" ht="15" customHeight="1">
      <c r="A393" s="1238" t="s">
        <v>704</v>
      </c>
      <c r="B393" s="1239" t="s">
        <v>718</v>
      </c>
      <c r="C393" s="1239"/>
      <c r="D393" s="1239"/>
      <c r="E393" s="1239"/>
      <c r="F393" s="1239"/>
      <c r="G393" s="1239"/>
      <c r="H393" s="1239"/>
    </row>
    <row r="394" spans="1:8" ht="15" customHeight="1">
      <c r="A394" s="1238"/>
      <c r="B394" s="1239" t="s">
        <v>719</v>
      </c>
      <c r="C394" s="1239"/>
      <c r="D394" s="1239"/>
      <c r="E394" s="1239"/>
      <c r="F394" s="1239"/>
      <c r="G394" s="1239"/>
      <c r="H394" s="1239"/>
    </row>
    <row r="395" spans="1:8" ht="15" customHeight="1">
      <c r="A395" s="1238"/>
      <c r="B395" s="1239" t="s">
        <v>720</v>
      </c>
      <c r="C395" s="1239"/>
      <c r="D395" s="1239"/>
      <c r="E395" s="1239"/>
      <c r="F395" s="1239"/>
      <c r="G395" s="1239"/>
      <c r="H395" s="1239"/>
    </row>
    <row r="396" spans="1:8" ht="15" customHeight="1">
      <c r="A396" s="1238"/>
      <c r="B396" s="1239" t="s">
        <v>721</v>
      </c>
      <c r="C396" s="1239"/>
      <c r="D396" s="1239"/>
      <c r="E396" s="1239"/>
      <c r="F396" s="1239"/>
      <c r="G396" s="1239"/>
      <c r="H396" s="1239"/>
    </row>
  </sheetData>
  <mergeCells count="387">
    <mergeCell ref="D388:G388"/>
    <mergeCell ref="B389:D389"/>
    <mergeCell ref="B390:G390"/>
    <mergeCell ref="B392:E392"/>
    <mergeCell ref="F392:G392"/>
    <mergeCell ref="A393:A396"/>
    <mergeCell ref="B393:H393"/>
    <mergeCell ref="B394:H394"/>
    <mergeCell ref="B395:H395"/>
    <mergeCell ref="B396:H396"/>
    <mergeCell ref="D378:G378"/>
    <mergeCell ref="B379:D379"/>
    <mergeCell ref="B380:G380"/>
    <mergeCell ref="B382:E382"/>
    <mergeCell ref="F382:G382"/>
    <mergeCell ref="A383:A386"/>
    <mergeCell ref="B383:H383"/>
    <mergeCell ref="B384:H384"/>
    <mergeCell ref="B385:H385"/>
    <mergeCell ref="B386:H386"/>
    <mergeCell ref="D368:G368"/>
    <mergeCell ref="B369:D369"/>
    <mergeCell ref="B370:G370"/>
    <mergeCell ref="B372:E372"/>
    <mergeCell ref="F372:G372"/>
    <mergeCell ref="A373:A376"/>
    <mergeCell ref="B373:H373"/>
    <mergeCell ref="B374:H374"/>
    <mergeCell ref="B375:H375"/>
    <mergeCell ref="B376:H376"/>
    <mergeCell ref="A353:H355"/>
    <mergeCell ref="B356:C356"/>
    <mergeCell ref="E356:G356"/>
    <mergeCell ref="D358:G358"/>
    <mergeCell ref="B359:D359"/>
    <mergeCell ref="B360:G360"/>
    <mergeCell ref="B362:E362"/>
    <mergeCell ref="F362:G362"/>
    <mergeCell ref="A363:A366"/>
    <mergeCell ref="B363:H363"/>
    <mergeCell ref="B364:H364"/>
    <mergeCell ref="B365:H365"/>
    <mergeCell ref="B366:H366"/>
    <mergeCell ref="D344:G344"/>
    <mergeCell ref="B345:D345"/>
    <mergeCell ref="B346:G346"/>
    <mergeCell ref="B348:E348"/>
    <mergeCell ref="F348:G348"/>
    <mergeCell ref="A349:A352"/>
    <mergeCell ref="B349:H349"/>
    <mergeCell ref="B350:H350"/>
    <mergeCell ref="B351:H351"/>
    <mergeCell ref="B352:H352"/>
    <mergeCell ref="D334:G334"/>
    <mergeCell ref="B335:D335"/>
    <mergeCell ref="B336:G336"/>
    <mergeCell ref="B338:E338"/>
    <mergeCell ref="F338:G338"/>
    <mergeCell ref="A339:A342"/>
    <mergeCell ref="B339:H339"/>
    <mergeCell ref="B340:H340"/>
    <mergeCell ref="B341:H341"/>
    <mergeCell ref="B342:H342"/>
    <mergeCell ref="D324:G324"/>
    <mergeCell ref="B325:D325"/>
    <mergeCell ref="B326:G326"/>
    <mergeCell ref="B328:E328"/>
    <mergeCell ref="F328:G328"/>
    <mergeCell ref="A329:A332"/>
    <mergeCell ref="B329:H329"/>
    <mergeCell ref="B330:H330"/>
    <mergeCell ref="B331:H331"/>
    <mergeCell ref="B332:H332"/>
    <mergeCell ref="A309:H311"/>
    <mergeCell ref="B312:C312"/>
    <mergeCell ref="E312:G312"/>
    <mergeCell ref="D314:G314"/>
    <mergeCell ref="B315:D315"/>
    <mergeCell ref="B316:G316"/>
    <mergeCell ref="B318:E318"/>
    <mergeCell ref="F318:G318"/>
    <mergeCell ref="A319:A322"/>
    <mergeCell ref="B319:H319"/>
    <mergeCell ref="B320:H320"/>
    <mergeCell ref="B321:H321"/>
    <mergeCell ref="B322:H322"/>
    <mergeCell ref="D300:G300"/>
    <mergeCell ref="B301:D301"/>
    <mergeCell ref="B302:G302"/>
    <mergeCell ref="B304:E304"/>
    <mergeCell ref="F304:G304"/>
    <mergeCell ref="A305:A308"/>
    <mergeCell ref="B305:H305"/>
    <mergeCell ref="B306:H306"/>
    <mergeCell ref="B307:H307"/>
    <mergeCell ref="B308:H308"/>
    <mergeCell ref="D290:G290"/>
    <mergeCell ref="B291:D291"/>
    <mergeCell ref="B292:G292"/>
    <mergeCell ref="B294:E294"/>
    <mergeCell ref="F294:G294"/>
    <mergeCell ref="A295:A298"/>
    <mergeCell ref="B295:H295"/>
    <mergeCell ref="B296:H296"/>
    <mergeCell ref="B297:H297"/>
    <mergeCell ref="B298:H298"/>
    <mergeCell ref="D280:G280"/>
    <mergeCell ref="B281:D281"/>
    <mergeCell ref="B282:G282"/>
    <mergeCell ref="B284:E284"/>
    <mergeCell ref="F284:G284"/>
    <mergeCell ref="A285:A288"/>
    <mergeCell ref="B285:H285"/>
    <mergeCell ref="B286:H286"/>
    <mergeCell ref="B287:H287"/>
    <mergeCell ref="B288:H288"/>
    <mergeCell ref="A265:H267"/>
    <mergeCell ref="B268:C268"/>
    <mergeCell ref="E268:G268"/>
    <mergeCell ref="D270:G270"/>
    <mergeCell ref="B271:D271"/>
    <mergeCell ref="B272:G272"/>
    <mergeCell ref="B274:E274"/>
    <mergeCell ref="F274:G274"/>
    <mergeCell ref="A275:A278"/>
    <mergeCell ref="B275:H275"/>
    <mergeCell ref="B276:H276"/>
    <mergeCell ref="B277:H277"/>
    <mergeCell ref="B278:H278"/>
    <mergeCell ref="D256:G256"/>
    <mergeCell ref="B257:D257"/>
    <mergeCell ref="B258:G258"/>
    <mergeCell ref="B260:E260"/>
    <mergeCell ref="F260:G260"/>
    <mergeCell ref="A261:A264"/>
    <mergeCell ref="B261:H261"/>
    <mergeCell ref="B262:H262"/>
    <mergeCell ref="B263:H263"/>
    <mergeCell ref="B264:H264"/>
    <mergeCell ref="D246:G246"/>
    <mergeCell ref="B247:D247"/>
    <mergeCell ref="B248:G248"/>
    <mergeCell ref="B250:E250"/>
    <mergeCell ref="F250:G250"/>
    <mergeCell ref="A251:A254"/>
    <mergeCell ref="B251:H251"/>
    <mergeCell ref="B252:H252"/>
    <mergeCell ref="B253:H253"/>
    <mergeCell ref="B254:H254"/>
    <mergeCell ref="D236:G236"/>
    <mergeCell ref="B237:D237"/>
    <mergeCell ref="B238:G238"/>
    <mergeCell ref="B240:E240"/>
    <mergeCell ref="F240:G240"/>
    <mergeCell ref="A241:A244"/>
    <mergeCell ref="B241:H241"/>
    <mergeCell ref="B242:H242"/>
    <mergeCell ref="B243:H243"/>
    <mergeCell ref="B244:H244"/>
    <mergeCell ref="A221:H223"/>
    <mergeCell ref="B224:C224"/>
    <mergeCell ref="E224:G224"/>
    <mergeCell ref="D226:G226"/>
    <mergeCell ref="B227:D227"/>
    <mergeCell ref="B228:G228"/>
    <mergeCell ref="B230:E230"/>
    <mergeCell ref="F230:G230"/>
    <mergeCell ref="A231:A234"/>
    <mergeCell ref="B231:H231"/>
    <mergeCell ref="B232:H232"/>
    <mergeCell ref="B233:H233"/>
    <mergeCell ref="B234:H234"/>
    <mergeCell ref="D212:G212"/>
    <mergeCell ref="B213:D213"/>
    <mergeCell ref="B214:G214"/>
    <mergeCell ref="B216:E216"/>
    <mergeCell ref="F216:G216"/>
    <mergeCell ref="A217:A220"/>
    <mergeCell ref="B217:H217"/>
    <mergeCell ref="B218:H218"/>
    <mergeCell ref="B219:H219"/>
    <mergeCell ref="B220:H220"/>
    <mergeCell ref="D202:G202"/>
    <mergeCell ref="B203:D203"/>
    <mergeCell ref="B204:G204"/>
    <mergeCell ref="B206:E206"/>
    <mergeCell ref="F206:G206"/>
    <mergeCell ref="A207:A210"/>
    <mergeCell ref="B207:H207"/>
    <mergeCell ref="B208:H208"/>
    <mergeCell ref="B209:H209"/>
    <mergeCell ref="B210:H210"/>
    <mergeCell ref="D192:G192"/>
    <mergeCell ref="B193:D193"/>
    <mergeCell ref="B194:G194"/>
    <mergeCell ref="B196:E196"/>
    <mergeCell ref="F196:G196"/>
    <mergeCell ref="A197:A200"/>
    <mergeCell ref="B197:H197"/>
    <mergeCell ref="B198:H198"/>
    <mergeCell ref="B199:H199"/>
    <mergeCell ref="B200:H200"/>
    <mergeCell ref="A177:H179"/>
    <mergeCell ref="B180:C180"/>
    <mergeCell ref="E180:G180"/>
    <mergeCell ref="D182:G182"/>
    <mergeCell ref="B183:D183"/>
    <mergeCell ref="B184:G184"/>
    <mergeCell ref="B186:E186"/>
    <mergeCell ref="F186:G186"/>
    <mergeCell ref="A187:A190"/>
    <mergeCell ref="B187:H187"/>
    <mergeCell ref="B188:H188"/>
    <mergeCell ref="B189:H189"/>
    <mergeCell ref="B190:H190"/>
    <mergeCell ref="D168:G168"/>
    <mergeCell ref="B169:D169"/>
    <mergeCell ref="B170:G170"/>
    <mergeCell ref="B172:E172"/>
    <mergeCell ref="F172:G172"/>
    <mergeCell ref="A173:A176"/>
    <mergeCell ref="B173:H173"/>
    <mergeCell ref="B174:H174"/>
    <mergeCell ref="B175:H175"/>
    <mergeCell ref="B176:H176"/>
    <mergeCell ref="D158:G158"/>
    <mergeCell ref="B159:D159"/>
    <mergeCell ref="B160:G160"/>
    <mergeCell ref="B162:E162"/>
    <mergeCell ref="F162:G162"/>
    <mergeCell ref="A163:A166"/>
    <mergeCell ref="B163:H163"/>
    <mergeCell ref="B164:H164"/>
    <mergeCell ref="B165:H165"/>
    <mergeCell ref="B166:H166"/>
    <mergeCell ref="D148:G148"/>
    <mergeCell ref="B149:D149"/>
    <mergeCell ref="B150:G150"/>
    <mergeCell ref="B152:E152"/>
    <mergeCell ref="F152:G152"/>
    <mergeCell ref="A153:A156"/>
    <mergeCell ref="B153:H153"/>
    <mergeCell ref="B154:H154"/>
    <mergeCell ref="B155:H155"/>
    <mergeCell ref="B156:H156"/>
    <mergeCell ref="A133:H135"/>
    <mergeCell ref="B136:C136"/>
    <mergeCell ref="E136:G136"/>
    <mergeCell ref="D138:G138"/>
    <mergeCell ref="B139:D139"/>
    <mergeCell ref="B140:G140"/>
    <mergeCell ref="B142:E142"/>
    <mergeCell ref="F142:G142"/>
    <mergeCell ref="A143:A146"/>
    <mergeCell ref="B143:H143"/>
    <mergeCell ref="B144:H144"/>
    <mergeCell ref="B145:H145"/>
    <mergeCell ref="B146:H146"/>
    <mergeCell ref="D124:H124"/>
    <mergeCell ref="B125:D125"/>
    <mergeCell ref="B126:G126"/>
    <mergeCell ref="B128:E128"/>
    <mergeCell ref="F128:G128"/>
    <mergeCell ref="A129:A132"/>
    <mergeCell ref="B129:H129"/>
    <mergeCell ref="B130:H130"/>
    <mergeCell ref="B131:H131"/>
    <mergeCell ref="B132:H132"/>
    <mergeCell ref="D114:H114"/>
    <mergeCell ref="B115:D115"/>
    <mergeCell ref="B116:G116"/>
    <mergeCell ref="B118:E118"/>
    <mergeCell ref="F118:G118"/>
    <mergeCell ref="A119:A122"/>
    <mergeCell ref="B119:H119"/>
    <mergeCell ref="B120:H120"/>
    <mergeCell ref="B121:H121"/>
    <mergeCell ref="B122:H122"/>
    <mergeCell ref="D104:H104"/>
    <mergeCell ref="B105:D105"/>
    <mergeCell ref="B106:G106"/>
    <mergeCell ref="B108:E108"/>
    <mergeCell ref="F108:G108"/>
    <mergeCell ref="A109:A112"/>
    <mergeCell ref="B109:H109"/>
    <mergeCell ref="B110:H110"/>
    <mergeCell ref="B111:H111"/>
    <mergeCell ref="B112:H112"/>
    <mergeCell ref="A89:H91"/>
    <mergeCell ref="B92:C92"/>
    <mergeCell ref="E92:G92"/>
    <mergeCell ref="D94:H94"/>
    <mergeCell ref="B95:D95"/>
    <mergeCell ref="B96:G96"/>
    <mergeCell ref="B98:E98"/>
    <mergeCell ref="F98:G98"/>
    <mergeCell ref="A99:A102"/>
    <mergeCell ref="B99:H99"/>
    <mergeCell ref="B100:H100"/>
    <mergeCell ref="B101:H101"/>
    <mergeCell ref="B102:H102"/>
    <mergeCell ref="D80:H80"/>
    <mergeCell ref="B81:D81"/>
    <mergeCell ref="B82:G82"/>
    <mergeCell ref="B84:E84"/>
    <mergeCell ref="F84:G84"/>
    <mergeCell ref="A85:A88"/>
    <mergeCell ref="B85:H85"/>
    <mergeCell ref="B86:H86"/>
    <mergeCell ref="B87:H87"/>
    <mergeCell ref="B88:H88"/>
    <mergeCell ref="D70:H70"/>
    <mergeCell ref="B71:D71"/>
    <mergeCell ref="B72:G72"/>
    <mergeCell ref="B74:E74"/>
    <mergeCell ref="F74:G74"/>
    <mergeCell ref="A75:A78"/>
    <mergeCell ref="B75:H75"/>
    <mergeCell ref="B76:H76"/>
    <mergeCell ref="B77:H77"/>
    <mergeCell ref="B78:H78"/>
    <mergeCell ref="D60:H60"/>
    <mergeCell ref="B61:D61"/>
    <mergeCell ref="B62:G62"/>
    <mergeCell ref="B64:E64"/>
    <mergeCell ref="F64:G64"/>
    <mergeCell ref="A65:A68"/>
    <mergeCell ref="B65:H65"/>
    <mergeCell ref="B66:H66"/>
    <mergeCell ref="B67:H67"/>
    <mergeCell ref="B68:H68"/>
    <mergeCell ref="A45:H47"/>
    <mergeCell ref="B48:C48"/>
    <mergeCell ref="E48:G48"/>
    <mergeCell ref="D50:H50"/>
    <mergeCell ref="B51:D51"/>
    <mergeCell ref="B52:G52"/>
    <mergeCell ref="B54:E54"/>
    <mergeCell ref="F54:G54"/>
    <mergeCell ref="A55:A58"/>
    <mergeCell ref="B55:H55"/>
    <mergeCell ref="B56:H56"/>
    <mergeCell ref="B57:H57"/>
    <mergeCell ref="B58:H58"/>
    <mergeCell ref="D36:H36"/>
    <mergeCell ref="B37:D37"/>
    <mergeCell ref="B38:G38"/>
    <mergeCell ref="B40:E40"/>
    <mergeCell ref="F40:G40"/>
    <mergeCell ref="A41:A44"/>
    <mergeCell ref="B41:H41"/>
    <mergeCell ref="B42:H42"/>
    <mergeCell ref="B43:H43"/>
    <mergeCell ref="B44:H44"/>
    <mergeCell ref="D26:H26"/>
    <mergeCell ref="B27:D27"/>
    <mergeCell ref="B28:G28"/>
    <mergeCell ref="B30:E30"/>
    <mergeCell ref="F30:G30"/>
    <mergeCell ref="A31:A34"/>
    <mergeCell ref="B31:H31"/>
    <mergeCell ref="B32:H32"/>
    <mergeCell ref="B33:H33"/>
    <mergeCell ref="B34:H34"/>
    <mergeCell ref="D16:H16"/>
    <mergeCell ref="B17:D17"/>
    <mergeCell ref="B18:G18"/>
    <mergeCell ref="B20:E20"/>
    <mergeCell ref="F20:G20"/>
    <mergeCell ref="A21:A24"/>
    <mergeCell ref="B21:H21"/>
    <mergeCell ref="B22:H22"/>
    <mergeCell ref="B23:H23"/>
    <mergeCell ref="B24:H24"/>
    <mergeCell ref="A1:H3"/>
    <mergeCell ref="B4:C4"/>
    <mergeCell ref="E4:G4"/>
    <mergeCell ref="D6:H6"/>
    <mergeCell ref="B7:D7"/>
    <mergeCell ref="B8:G8"/>
    <mergeCell ref="B10:E10"/>
    <mergeCell ref="F10:G10"/>
    <mergeCell ref="A11:A14"/>
    <mergeCell ref="B11:H11"/>
    <mergeCell ref="B12:H12"/>
    <mergeCell ref="B13:H13"/>
    <mergeCell ref="B14:H14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blackAndWhite="1" r:id="rId1"/>
  <rowBreaks count="1" manualBreakCount="1">
    <brk id="44" max="7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96C5B-801A-4548-A29F-90E9AB09B076}">
  <sheetPr>
    <tabColor indexed="11"/>
  </sheetPr>
  <dimension ref="A1:D34"/>
  <sheetViews>
    <sheetView view="pageBreakPreview" zoomScale="85" zoomScaleNormal="100" zoomScaleSheetLayoutView="85" workbookViewId="0">
      <selection activeCell="E32" sqref="E32"/>
    </sheetView>
  </sheetViews>
  <sheetFormatPr defaultRowHeight="16.5"/>
  <cols>
    <col min="1" max="1" width="25.109375" style="329" bestFit="1" customWidth="1"/>
    <col min="2" max="2" width="16.5546875" style="329" customWidth="1"/>
    <col min="3" max="3" width="23.33203125" style="329" customWidth="1"/>
    <col min="4" max="4" width="6.77734375" style="329" customWidth="1"/>
    <col min="5" max="16384" width="8.88671875" style="329"/>
  </cols>
  <sheetData>
    <row r="1" spans="1:4" ht="26.25">
      <c r="A1" s="1242" t="s">
        <v>609</v>
      </c>
      <c r="B1" s="1243"/>
      <c r="C1" s="1243"/>
    </row>
    <row r="3" spans="1:4" ht="28.5" customHeight="1">
      <c r="A3" s="330" t="s">
        <v>462</v>
      </c>
      <c r="B3" s="330" t="s">
        <v>463</v>
      </c>
      <c r="C3" s="1248" t="s">
        <v>464</v>
      </c>
      <c r="D3" s="1249"/>
    </row>
    <row r="4" spans="1:4" ht="28.5" customHeight="1">
      <c r="A4" s="331" t="s">
        <v>465</v>
      </c>
      <c r="B4" s="332">
        <f>[28]입력!$G$2</f>
        <v>172068</v>
      </c>
      <c r="C4" s="1250" t="s">
        <v>1099</v>
      </c>
      <c r="D4" s="1251"/>
    </row>
    <row r="5" spans="1:4" ht="28.5" customHeight="1">
      <c r="A5" s="331" t="s">
        <v>466</v>
      </c>
      <c r="B5" s="332">
        <f>[28]입력!$G$3</f>
        <v>226122</v>
      </c>
      <c r="C5" s="1252" t="str">
        <f>C4</f>
        <v>2026년 하반기 건설노임단가</v>
      </c>
      <c r="D5" s="1251"/>
    </row>
    <row r="6" spans="1:4" ht="28.5" hidden="1" customHeight="1">
      <c r="A6" s="331" t="s">
        <v>467</v>
      </c>
      <c r="B6" s="332">
        <v>240794</v>
      </c>
      <c r="C6" s="1252" t="s">
        <v>471</v>
      </c>
      <c r="D6" s="1251"/>
    </row>
    <row r="7" spans="1:4" ht="28.5" hidden="1" customHeight="1">
      <c r="A7" s="331" t="s">
        <v>468</v>
      </c>
      <c r="B7" s="332">
        <v>175897</v>
      </c>
      <c r="C7" s="1252" t="str">
        <f>C6</f>
        <v>2021년 엔지니어링기술자노임단가</v>
      </c>
      <c r="D7" s="1251"/>
    </row>
    <row r="8" spans="1:4" ht="28.5" hidden="1" customHeight="1">
      <c r="A8" s="331" t="s">
        <v>469</v>
      </c>
      <c r="B8" s="333">
        <f>C33</f>
        <v>0</v>
      </c>
      <c r="C8" s="1252" t="s">
        <v>472</v>
      </c>
      <c r="D8" s="1251"/>
    </row>
    <row r="9" spans="1:4" ht="28.5" hidden="1" customHeight="1">
      <c r="A9" s="383" t="s">
        <v>487</v>
      </c>
      <c r="B9" s="334">
        <v>900000</v>
      </c>
      <c r="C9" s="1250" t="s">
        <v>561</v>
      </c>
      <c r="D9" s="1251"/>
    </row>
    <row r="10" spans="1:4" ht="28.5" hidden="1" customHeight="1">
      <c r="A10" s="331" t="s">
        <v>475</v>
      </c>
      <c r="B10" s="332">
        <v>7300</v>
      </c>
      <c r="C10" s="1252" t="s">
        <v>476</v>
      </c>
      <c r="D10" s="1251"/>
    </row>
    <row r="11" spans="1:4" ht="28.5" hidden="1" customHeight="1">
      <c r="A11" s="331"/>
      <c r="B11" s="332"/>
      <c r="C11" s="1252"/>
      <c r="D11" s="1251"/>
    </row>
    <row r="12" spans="1:4" ht="28.5" hidden="1" customHeight="1">
      <c r="A12" s="331"/>
      <c r="B12" s="332"/>
      <c r="C12" s="1252"/>
      <c r="D12" s="1251"/>
    </row>
    <row r="13" spans="1:4" ht="28.5" hidden="1" customHeight="1">
      <c r="A13" s="331"/>
      <c r="B13" s="332"/>
      <c r="C13" s="1252"/>
      <c r="D13" s="1251"/>
    </row>
    <row r="33" spans="2:3">
      <c r="B33" s="1244" t="s">
        <v>470</v>
      </c>
      <c r="C33" s="1246"/>
    </row>
    <row r="34" spans="2:3">
      <c r="B34" s="1245"/>
      <c r="C34" s="1247"/>
    </row>
  </sheetData>
  <mergeCells count="14">
    <mergeCell ref="A1:C1"/>
    <mergeCell ref="B33:B34"/>
    <mergeCell ref="C33:C34"/>
    <mergeCell ref="C3:D3"/>
    <mergeCell ref="C4:D4"/>
    <mergeCell ref="C5:D5"/>
    <mergeCell ref="C6:D6"/>
    <mergeCell ref="C7:D7"/>
    <mergeCell ref="C10:D10"/>
    <mergeCell ref="C11:D11"/>
    <mergeCell ref="C12:D12"/>
    <mergeCell ref="C13:D13"/>
    <mergeCell ref="C8:D8"/>
    <mergeCell ref="C9:D9"/>
  </mergeCells>
  <phoneticPr fontId="5" type="noConversion"/>
  <printOptions horizontalCentered="1"/>
  <pageMargins left="0.92" right="0.82677165354330717" top="1.23" bottom="0.74803149606299213" header="0.88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52</vt:i4>
      </vt:variant>
      <vt:variant>
        <vt:lpstr>이름 지정된 범위</vt:lpstr>
      </vt:variant>
      <vt:variant>
        <vt:i4>53</vt:i4>
      </vt:variant>
    </vt:vector>
  </HeadingPairs>
  <TitlesOfParts>
    <vt:vector size="105" baseType="lpstr">
      <vt:lpstr>기초자료</vt:lpstr>
      <vt:lpstr>간지</vt:lpstr>
      <vt:lpstr>속지</vt:lpstr>
      <vt:lpstr>표지설계서</vt:lpstr>
      <vt:lpstr>목차</vt:lpstr>
      <vt:lpstr>설계사진</vt:lpstr>
      <vt:lpstr>설계설명서</vt:lpstr>
      <vt:lpstr>예정공정표</vt:lpstr>
      <vt:lpstr>공정별 소요인원</vt:lpstr>
      <vt:lpstr>시방서</vt:lpstr>
      <vt:lpstr>필지별조서</vt:lpstr>
      <vt:lpstr>표준지좌표</vt:lpstr>
      <vt:lpstr>공사원가계산서</vt:lpstr>
      <vt:lpstr>총괄내역서</vt:lpstr>
      <vt:lpstr>내역서</vt:lpstr>
      <vt:lpstr>뿌리굴취</vt:lpstr>
      <vt:lpstr>살포</vt:lpstr>
      <vt:lpstr>덩굴걷기</vt:lpstr>
      <vt:lpstr>1-1</vt:lpstr>
      <vt:lpstr>1111</vt:lpstr>
      <vt:lpstr>1-2</vt:lpstr>
      <vt:lpstr>1-3(약제)</vt:lpstr>
      <vt:lpstr>2-1</vt:lpstr>
      <vt:lpstr>2-2</vt:lpstr>
      <vt:lpstr>2-3</vt:lpstr>
      <vt:lpstr>2-4</vt:lpstr>
      <vt:lpstr>2-5</vt:lpstr>
      <vt:lpstr>4-1</vt:lpstr>
      <vt:lpstr>4-2</vt:lpstr>
      <vt:lpstr>5-1</vt:lpstr>
      <vt:lpstr>6-1</vt:lpstr>
      <vt:lpstr>6-2</vt:lpstr>
      <vt:lpstr>소1-1</vt:lpstr>
      <vt:lpstr>소5</vt:lpstr>
      <vt:lpstr>소6</vt:lpstr>
      <vt:lpstr>소7</vt:lpstr>
      <vt:lpstr>111111</vt:lpstr>
      <vt:lpstr>소1-2</vt:lpstr>
      <vt:lpstr>소1-3</vt:lpstr>
      <vt:lpstr>소2-2</vt:lpstr>
      <vt:lpstr>소2-3</vt:lpstr>
      <vt:lpstr>소2-4</vt:lpstr>
      <vt:lpstr>소2-5</vt:lpstr>
      <vt:lpstr>소4-1</vt:lpstr>
      <vt:lpstr>소4-2</vt:lpstr>
      <vt:lpstr>소5-1</vt:lpstr>
      <vt:lpstr>소6-1</vt:lpstr>
      <vt:lpstr>소6-2</vt:lpstr>
      <vt:lpstr>입력1-1</vt:lpstr>
      <vt:lpstr>본수1-1</vt:lpstr>
      <vt:lpstr>야장1-1</vt:lpstr>
      <vt:lpstr>노임단가등</vt:lpstr>
      <vt:lpstr>'1-1'!Print_Area</vt:lpstr>
      <vt:lpstr>'1111'!Print_Area</vt:lpstr>
      <vt:lpstr>'111111'!Print_Area</vt:lpstr>
      <vt:lpstr>'1-2'!Print_Area</vt:lpstr>
      <vt:lpstr>'1-3(약제)'!Print_Area</vt:lpstr>
      <vt:lpstr>'2-1'!Print_Area</vt:lpstr>
      <vt:lpstr>'2-2'!Print_Area</vt:lpstr>
      <vt:lpstr>'2-3'!Print_Area</vt:lpstr>
      <vt:lpstr>'2-4'!Print_Area</vt:lpstr>
      <vt:lpstr>'2-5'!Print_Area</vt:lpstr>
      <vt:lpstr>'4-1'!Print_Area</vt:lpstr>
      <vt:lpstr>'4-2'!Print_Area</vt:lpstr>
      <vt:lpstr>'5-1'!Print_Area</vt:lpstr>
      <vt:lpstr>'6-1'!Print_Area</vt:lpstr>
      <vt:lpstr>'6-2'!Print_Area</vt:lpstr>
      <vt:lpstr>공사원가계산서!Print_Area</vt:lpstr>
      <vt:lpstr>'공정별 소요인원'!Print_Area</vt:lpstr>
      <vt:lpstr>내역서!Print_Area</vt:lpstr>
      <vt:lpstr>노임단가등!Print_Area</vt:lpstr>
      <vt:lpstr>덩굴걷기!Print_Area</vt:lpstr>
      <vt:lpstr>'본수1-1'!Print_Area</vt:lpstr>
      <vt:lpstr>뿌리굴취!Print_Area</vt:lpstr>
      <vt:lpstr>살포!Print_Area</vt:lpstr>
      <vt:lpstr>설계사진!Print_Area</vt:lpstr>
      <vt:lpstr>설계설명서!Print_Area</vt:lpstr>
      <vt:lpstr>'소1-1'!Print_Area</vt:lpstr>
      <vt:lpstr>'소1-2'!Print_Area</vt:lpstr>
      <vt:lpstr>'소1-3'!Print_Area</vt:lpstr>
      <vt:lpstr>'소2-2'!Print_Area</vt:lpstr>
      <vt:lpstr>'소2-3'!Print_Area</vt:lpstr>
      <vt:lpstr>'소2-4'!Print_Area</vt:lpstr>
      <vt:lpstr>'소2-5'!Print_Area</vt:lpstr>
      <vt:lpstr>'소4-1'!Print_Area</vt:lpstr>
      <vt:lpstr>'소4-2'!Print_Area</vt:lpstr>
      <vt:lpstr>소5!Print_Area</vt:lpstr>
      <vt:lpstr>'소5-1'!Print_Area</vt:lpstr>
      <vt:lpstr>소6!Print_Area</vt:lpstr>
      <vt:lpstr>'소6-1'!Print_Area</vt:lpstr>
      <vt:lpstr>'소6-2'!Print_Area</vt:lpstr>
      <vt:lpstr>소7!Print_Area</vt:lpstr>
      <vt:lpstr>속지!Print_Area</vt:lpstr>
      <vt:lpstr>시방서!Print_Area</vt:lpstr>
      <vt:lpstr>'야장1-1'!Print_Area</vt:lpstr>
      <vt:lpstr>예정공정표!Print_Area</vt:lpstr>
      <vt:lpstr>'입력1-1'!Print_Area</vt:lpstr>
      <vt:lpstr>표준지좌표!Print_Area</vt:lpstr>
      <vt:lpstr>표지설계서!Print_Area</vt:lpstr>
      <vt:lpstr>필지별조서!Print_Area</vt:lpstr>
      <vt:lpstr>'공정별 소요인원'!Print_Titles</vt:lpstr>
      <vt:lpstr>내역서!Print_Titles</vt:lpstr>
      <vt:lpstr>'본수1-1'!Print_Titles</vt:lpstr>
      <vt:lpstr>표준지좌표!Print_Titles</vt:lpstr>
      <vt:lpstr>필지별조서!Print_Titles</vt:lpstr>
    </vt:vector>
  </TitlesOfParts>
  <Company>성원나무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NO4</dc:creator>
  <cp:lastModifiedBy>user</cp:lastModifiedBy>
  <cp:lastPrinted>2026-09-22T00:22:49Z</cp:lastPrinted>
  <dcterms:created xsi:type="dcterms:W3CDTF">2008-12-24T05:03:13Z</dcterms:created>
  <dcterms:modified xsi:type="dcterms:W3CDTF">2026-10-07T12:53:43Z</dcterms:modified>
</cp:coreProperties>
</file>