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6\★특별수선충당금\대전노은 상록아파트 승강기 교체 공사\공내역서\"/>
    </mc:Choice>
  </mc:AlternateContent>
  <xr:revisionPtr revIDLastSave="0" documentId="13_ncr:1_{0F96ECB4-314C-4C69-B69E-BA96785EAC94}" xr6:coauthVersionLast="47" xr6:coauthVersionMax="47" xr10:uidLastSave="{00000000-0000-0000-0000-000000000000}"/>
  <bookViews>
    <workbookView xWindow="28680" yWindow="-120" windowWidth="29040" windowHeight="15720" tabRatio="811" xr2:uid="{00000000-000D-0000-FFFF-FFFF00000000}"/>
  </bookViews>
  <sheets>
    <sheet name="원가계산서" sheetId="16" r:id="rId1"/>
    <sheet name="총괄집계표" sheetId="41" r:id="rId2"/>
    <sheet name="산출근거" sheetId="38" r:id="rId3"/>
    <sheet name="배치계획서" sheetId="43" r:id="rId4"/>
    <sheet name="건설사업관리기술자수 산정" sheetId="37" r:id="rId5"/>
    <sheet name="입찰가격상세산출내역서" sheetId="23" state="hidden" r:id="rId6"/>
  </sheets>
  <definedNames>
    <definedName name="_xlnm.Print_Area" localSheetId="0">원가계산서!$A$1:$F$15</definedName>
    <definedName name="_xlnm.Print_Area" localSheetId="5">입찰가격상세산출내역서!$A$1:$Z$66</definedName>
    <definedName name="_xlnm.Print_Area" localSheetId="1">총괄집계표!$A$1:$G$16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37" l="1"/>
  <c r="E4" i="38"/>
  <c r="E3" i="38"/>
  <c r="D69" i="37"/>
  <c r="D68" i="37"/>
  <c r="G4" i="38"/>
  <c r="G3" i="38"/>
  <c r="M28" i="37"/>
  <c r="M29" i="37"/>
  <c r="M30" i="37"/>
  <c r="M31" i="37"/>
  <c r="M4" i="37"/>
  <c r="M5" i="37"/>
  <c r="M6" i="37"/>
  <c r="M9" i="37"/>
  <c r="M10" i="37"/>
  <c r="M11" i="37"/>
  <c r="D8" i="16" l="1"/>
  <c r="E6" i="41"/>
  <c r="F6" i="41" s="1"/>
  <c r="E5" i="41"/>
  <c r="E4" i="41"/>
  <c r="A7" i="41"/>
  <c r="A6" i="41"/>
  <c r="A5" i="41"/>
  <c r="A4" i="41"/>
  <c r="G12" i="38" l="1"/>
  <c r="B48" i="37" l="1"/>
  <c r="E44" i="37" s="1"/>
  <c r="M22" i="37"/>
  <c r="M23" i="37"/>
  <c r="M24" i="37"/>
  <c r="M12" i="37"/>
  <c r="K8" i="37" l="1"/>
  <c r="M8" i="37" s="1"/>
  <c r="K7" i="37"/>
  <c r="M7" i="37" s="1"/>
  <c r="F52" i="37" s="1"/>
  <c r="K27" i="37"/>
  <c r="M27" i="37" s="1"/>
  <c r="M19" i="37"/>
  <c r="K16" i="37"/>
  <c r="M16" i="37" s="1"/>
  <c r="K17" i="37"/>
  <c r="M17" i="37" s="1"/>
  <c r="K18" i="37"/>
  <c r="M18" i="37" s="1"/>
  <c r="K26" i="37"/>
  <c r="M26" i="37" s="1"/>
  <c r="K20" i="37"/>
  <c r="M20" i="37" s="1"/>
  <c r="K25" i="37"/>
  <c r="M25" i="37" s="1"/>
  <c r="K21" i="37"/>
  <c r="M21" i="37" s="1"/>
  <c r="K14" i="37"/>
  <c r="M14" i="37" s="1"/>
  <c r="K13" i="37"/>
  <c r="M13" i="37" s="1"/>
  <c r="K15" i="37"/>
  <c r="M15" i="37" s="1"/>
  <c r="F55" i="37" l="1"/>
  <c r="F54" i="37" s="1"/>
  <c r="F53" i="37" s="1"/>
  <c r="I4" i="38" l="1"/>
  <c r="F58" i="37"/>
  <c r="F56" i="37"/>
  <c r="F57" i="37"/>
  <c r="F59" i="37" s="1"/>
  <c r="D5" i="41"/>
  <c r="F5" i="41" s="1"/>
  <c r="I3" i="38" l="1"/>
  <c r="D4" i="41"/>
  <c r="F4" i="41" s="1"/>
  <c r="D5" i="16"/>
  <c r="D7" i="16" s="1"/>
  <c r="E7" i="38"/>
  <c r="I7" i="38" s="1"/>
  <c r="X65" i="23"/>
  <c r="U65" i="23"/>
  <c r="O65" i="23"/>
  <c r="L65" i="23"/>
  <c r="I65" i="23"/>
  <c r="F65" i="23"/>
  <c r="Y59" i="23"/>
  <c r="Z59" i="23" s="1"/>
  <c r="W59" i="23"/>
  <c r="Y58" i="23"/>
  <c r="Z58" i="23" s="1"/>
  <c r="V58" i="23"/>
  <c r="W58" i="23" s="1"/>
  <c r="S58" i="23"/>
  <c r="T58" i="23" s="1"/>
  <c r="P58" i="23"/>
  <c r="Q58" i="23" s="1"/>
  <c r="M58" i="23"/>
  <c r="N58" i="23" s="1"/>
  <c r="J58" i="23"/>
  <c r="K58" i="23" s="1"/>
  <c r="G58" i="23"/>
  <c r="H58" i="23" s="1"/>
  <c r="Y57" i="23"/>
  <c r="Z57" i="23" s="1"/>
  <c r="V57" i="23"/>
  <c r="W57" i="23" s="1"/>
  <c r="S57" i="23"/>
  <c r="T57" i="23" s="1"/>
  <c r="P57" i="23"/>
  <c r="Q57" i="23" s="1"/>
  <c r="M57" i="23"/>
  <c r="N57" i="23" s="1"/>
  <c r="J57" i="23"/>
  <c r="K57" i="23" s="1"/>
  <c r="G57" i="23"/>
  <c r="H57" i="23" s="1"/>
  <c r="Y56" i="23"/>
  <c r="Z56" i="23" s="1"/>
  <c r="V56" i="23"/>
  <c r="W56" i="23" s="1"/>
  <c r="S56" i="23"/>
  <c r="T56" i="23" s="1"/>
  <c r="P56" i="23"/>
  <c r="Q56" i="23" s="1"/>
  <c r="M56" i="23"/>
  <c r="N56" i="23" s="1"/>
  <c r="J56" i="23"/>
  <c r="K56" i="23" s="1"/>
  <c r="G56" i="23"/>
  <c r="H56" i="23" s="1"/>
  <c r="Y55" i="23"/>
  <c r="Z55" i="23" s="1"/>
  <c r="V55" i="23"/>
  <c r="W55" i="23" s="1"/>
  <c r="S55" i="23"/>
  <c r="T55" i="23" s="1"/>
  <c r="P55" i="23"/>
  <c r="Q55" i="23" s="1"/>
  <c r="M55" i="23"/>
  <c r="N55" i="23" s="1"/>
  <c r="J55" i="23"/>
  <c r="K55" i="23" s="1"/>
  <c r="G55" i="23"/>
  <c r="H55" i="23" s="1"/>
  <c r="Y54" i="23"/>
  <c r="Z54" i="23" s="1"/>
  <c r="V54" i="23"/>
  <c r="W54" i="23" s="1"/>
  <c r="S54" i="23"/>
  <c r="T54" i="23" s="1"/>
  <c r="P54" i="23"/>
  <c r="Q54" i="23" s="1"/>
  <c r="M54" i="23"/>
  <c r="N54" i="23" s="1"/>
  <c r="J54" i="23"/>
  <c r="K54" i="23" s="1"/>
  <c r="G54" i="23"/>
  <c r="H54" i="23" s="1"/>
  <c r="Y53" i="23"/>
  <c r="Z53" i="23" s="1"/>
  <c r="V53" i="23"/>
  <c r="W53" i="23" s="1"/>
  <c r="S53" i="23"/>
  <c r="T53" i="23" s="1"/>
  <c r="P53" i="23"/>
  <c r="Q53" i="23" s="1"/>
  <c r="M53" i="23"/>
  <c r="N53" i="23" s="1"/>
  <c r="J53" i="23"/>
  <c r="K53" i="23" s="1"/>
  <c r="G53" i="23"/>
  <c r="H53" i="23" s="1"/>
  <c r="Y52" i="23"/>
  <c r="Z52" i="23" s="1"/>
  <c r="V52" i="23"/>
  <c r="W52" i="23" s="1"/>
  <c r="S52" i="23"/>
  <c r="T52" i="23" s="1"/>
  <c r="P52" i="23"/>
  <c r="Q52" i="23" s="1"/>
  <c r="M52" i="23"/>
  <c r="N52" i="23" s="1"/>
  <c r="J52" i="23"/>
  <c r="K52" i="23" s="1"/>
  <c r="G52" i="23"/>
  <c r="H52" i="23" s="1"/>
  <c r="Y51" i="23"/>
  <c r="Z51" i="23" s="1"/>
  <c r="V51" i="23"/>
  <c r="W51" i="23" s="1"/>
  <c r="S51" i="23"/>
  <c r="T51" i="23" s="1"/>
  <c r="P51" i="23"/>
  <c r="Q51" i="23" s="1"/>
  <c r="M51" i="23"/>
  <c r="N51" i="23" s="1"/>
  <c r="J51" i="23"/>
  <c r="K51" i="23" s="1"/>
  <c r="G51" i="23"/>
  <c r="H51" i="23" s="1"/>
  <c r="Y50" i="23"/>
  <c r="Z50" i="23" s="1"/>
  <c r="V50" i="23"/>
  <c r="W50" i="23" s="1"/>
  <c r="S50" i="23"/>
  <c r="T50" i="23" s="1"/>
  <c r="P50" i="23"/>
  <c r="Q50" i="23" s="1"/>
  <c r="M50" i="23"/>
  <c r="N50" i="23" s="1"/>
  <c r="J50" i="23"/>
  <c r="K50" i="23" s="1"/>
  <c r="G50" i="23"/>
  <c r="H50" i="23" s="1"/>
  <c r="Y49" i="23"/>
  <c r="Z49" i="23" s="1"/>
  <c r="V49" i="23"/>
  <c r="W49" i="23" s="1"/>
  <c r="S49" i="23"/>
  <c r="T49" i="23" s="1"/>
  <c r="P49" i="23"/>
  <c r="Q49" i="23" s="1"/>
  <c r="M49" i="23"/>
  <c r="N49" i="23" s="1"/>
  <c r="J49" i="23"/>
  <c r="K49" i="23" s="1"/>
  <c r="G49" i="23"/>
  <c r="H49" i="23" s="1"/>
  <c r="Y48" i="23"/>
  <c r="Z48" i="23" s="1"/>
  <c r="V48" i="23"/>
  <c r="W48" i="23" s="1"/>
  <c r="S48" i="23"/>
  <c r="T48" i="23" s="1"/>
  <c r="P48" i="23"/>
  <c r="Q48" i="23" s="1"/>
  <c r="M48" i="23"/>
  <c r="N48" i="23" s="1"/>
  <c r="J48" i="23"/>
  <c r="K48" i="23" s="1"/>
  <c r="G48" i="23"/>
  <c r="H48" i="23" s="1"/>
  <c r="Y47" i="23"/>
  <c r="Z47" i="23" s="1"/>
  <c r="V47" i="23"/>
  <c r="W47" i="23" s="1"/>
  <c r="S47" i="23"/>
  <c r="T47" i="23" s="1"/>
  <c r="P47" i="23"/>
  <c r="Q47" i="23" s="1"/>
  <c r="M47" i="23"/>
  <c r="N47" i="23" s="1"/>
  <c r="J47" i="23"/>
  <c r="K47" i="23" s="1"/>
  <c r="G47" i="23"/>
  <c r="H47" i="23" s="1"/>
  <c r="Y46" i="23"/>
  <c r="Z46" i="23" s="1"/>
  <c r="V46" i="23"/>
  <c r="W46" i="23" s="1"/>
  <c r="S46" i="23"/>
  <c r="T46" i="23" s="1"/>
  <c r="P46" i="23"/>
  <c r="Q46" i="23" s="1"/>
  <c r="M46" i="23"/>
  <c r="N46" i="23" s="1"/>
  <c r="J46" i="23"/>
  <c r="K46" i="23" s="1"/>
  <c r="G46" i="23"/>
  <c r="H46" i="23" s="1"/>
  <c r="Y45" i="23"/>
  <c r="Z45" i="23" s="1"/>
  <c r="V45" i="23"/>
  <c r="W45" i="23" s="1"/>
  <c r="S45" i="23"/>
  <c r="T45" i="23" s="1"/>
  <c r="P45" i="23"/>
  <c r="Q45" i="23" s="1"/>
  <c r="M45" i="23"/>
  <c r="N45" i="23" s="1"/>
  <c r="J45" i="23"/>
  <c r="K45" i="23" s="1"/>
  <c r="G45" i="23"/>
  <c r="H45" i="23" s="1"/>
  <c r="Y44" i="23"/>
  <c r="Z44" i="23" s="1"/>
  <c r="V44" i="23"/>
  <c r="W44" i="23" s="1"/>
  <c r="S44" i="23"/>
  <c r="T44" i="23" s="1"/>
  <c r="P44" i="23"/>
  <c r="Q44" i="23" s="1"/>
  <c r="M44" i="23"/>
  <c r="N44" i="23" s="1"/>
  <c r="J44" i="23"/>
  <c r="K44" i="23" s="1"/>
  <c r="G44" i="23"/>
  <c r="H44" i="23" s="1"/>
  <c r="Y43" i="23"/>
  <c r="Z43" i="23" s="1"/>
  <c r="V43" i="23"/>
  <c r="W43" i="23" s="1"/>
  <c r="S43" i="23"/>
  <c r="T43" i="23" s="1"/>
  <c r="P43" i="23"/>
  <c r="Q43" i="23" s="1"/>
  <c r="M43" i="23"/>
  <c r="N43" i="23" s="1"/>
  <c r="J43" i="23"/>
  <c r="K43" i="23" s="1"/>
  <c r="G43" i="23"/>
  <c r="H43" i="23" s="1"/>
  <c r="Y42" i="23"/>
  <c r="Z42" i="23" s="1"/>
  <c r="V42" i="23"/>
  <c r="W42" i="23" s="1"/>
  <c r="S42" i="23"/>
  <c r="T42" i="23" s="1"/>
  <c r="P42" i="23"/>
  <c r="Q42" i="23" s="1"/>
  <c r="M42" i="23"/>
  <c r="N42" i="23" s="1"/>
  <c r="J42" i="23"/>
  <c r="K42" i="23" s="1"/>
  <c r="G42" i="23"/>
  <c r="H42" i="23" s="1"/>
  <c r="Y41" i="23"/>
  <c r="Z41" i="23" s="1"/>
  <c r="V41" i="23"/>
  <c r="W41" i="23" s="1"/>
  <c r="S41" i="23"/>
  <c r="T41" i="23" s="1"/>
  <c r="P41" i="23"/>
  <c r="Q41" i="23" s="1"/>
  <c r="M41" i="23"/>
  <c r="N41" i="23" s="1"/>
  <c r="J41" i="23"/>
  <c r="K41" i="23" s="1"/>
  <c r="G41" i="23"/>
  <c r="H41" i="23" s="1"/>
  <c r="Y40" i="23"/>
  <c r="Z40" i="23" s="1"/>
  <c r="V40" i="23"/>
  <c r="W40" i="23" s="1"/>
  <c r="S40" i="23"/>
  <c r="T40" i="23" s="1"/>
  <c r="P40" i="23"/>
  <c r="Q40" i="23" s="1"/>
  <c r="M40" i="23"/>
  <c r="N40" i="23" s="1"/>
  <c r="J40" i="23"/>
  <c r="K40" i="23" s="1"/>
  <c r="G40" i="23"/>
  <c r="H40" i="23" s="1"/>
  <c r="Y39" i="23"/>
  <c r="Z39" i="23" s="1"/>
  <c r="V39" i="23"/>
  <c r="W39" i="23" s="1"/>
  <c r="S39" i="23"/>
  <c r="T39" i="23" s="1"/>
  <c r="P39" i="23"/>
  <c r="Q39" i="23" s="1"/>
  <c r="M39" i="23"/>
  <c r="N39" i="23" s="1"/>
  <c r="J39" i="23"/>
  <c r="K39" i="23" s="1"/>
  <c r="G39" i="23"/>
  <c r="H39" i="23" s="1"/>
  <c r="Y38" i="23"/>
  <c r="Z38" i="23" s="1"/>
  <c r="V38" i="23"/>
  <c r="W38" i="23" s="1"/>
  <c r="S38" i="23"/>
  <c r="T38" i="23" s="1"/>
  <c r="P38" i="23"/>
  <c r="Q38" i="23" s="1"/>
  <c r="M38" i="23"/>
  <c r="N38" i="23" s="1"/>
  <c r="J38" i="23"/>
  <c r="K38" i="23" s="1"/>
  <c r="G38" i="23"/>
  <c r="H38" i="23" s="1"/>
  <c r="Y37" i="23"/>
  <c r="Z37" i="23" s="1"/>
  <c r="V37" i="23"/>
  <c r="W37" i="23" s="1"/>
  <c r="S37" i="23"/>
  <c r="T37" i="23" s="1"/>
  <c r="P37" i="23"/>
  <c r="Q37" i="23" s="1"/>
  <c r="M37" i="23"/>
  <c r="N37" i="23" s="1"/>
  <c r="J37" i="23"/>
  <c r="K37" i="23" s="1"/>
  <c r="G37" i="23"/>
  <c r="H37" i="23" s="1"/>
  <c r="Y36" i="23"/>
  <c r="Z36" i="23" s="1"/>
  <c r="V36" i="23"/>
  <c r="W36" i="23" s="1"/>
  <c r="S36" i="23"/>
  <c r="T36" i="23" s="1"/>
  <c r="P36" i="23"/>
  <c r="Q36" i="23" s="1"/>
  <c r="M36" i="23"/>
  <c r="N36" i="23" s="1"/>
  <c r="J36" i="23"/>
  <c r="K36" i="23" s="1"/>
  <c r="G36" i="23"/>
  <c r="H36" i="23" s="1"/>
  <c r="Y35" i="23"/>
  <c r="Z35" i="23" s="1"/>
  <c r="V35" i="23"/>
  <c r="W35" i="23" s="1"/>
  <c r="S35" i="23"/>
  <c r="T35" i="23" s="1"/>
  <c r="P35" i="23"/>
  <c r="Q35" i="23" s="1"/>
  <c r="M35" i="23"/>
  <c r="N35" i="23" s="1"/>
  <c r="J35" i="23"/>
  <c r="K35" i="23" s="1"/>
  <c r="G35" i="23"/>
  <c r="H35" i="23" s="1"/>
  <c r="Y34" i="23"/>
  <c r="Z34" i="23" s="1"/>
  <c r="V34" i="23"/>
  <c r="W34" i="23" s="1"/>
  <c r="S34" i="23"/>
  <c r="T34" i="23" s="1"/>
  <c r="P34" i="23"/>
  <c r="Q34" i="23" s="1"/>
  <c r="M34" i="23"/>
  <c r="N34" i="23" s="1"/>
  <c r="J34" i="23"/>
  <c r="K34" i="23" s="1"/>
  <c r="G34" i="23"/>
  <c r="H34" i="23" s="1"/>
  <c r="Y33" i="23"/>
  <c r="Z33" i="23" s="1"/>
  <c r="V33" i="23"/>
  <c r="W33" i="23" s="1"/>
  <c r="S33" i="23"/>
  <c r="T33" i="23" s="1"/>
  <c r="P33" i="23"/>
  <c r="Q33" i="23" s="1"/>
  <c r="M33" i="23"/>
  <c r="N33" i="23" s="1"/>
  <c r="J33" i="23"/>
  <c r="K33" i="23" s="1"/>
  <c r="G33" i="23"/>
  <c r="H33" i="23" s="1"/>
  <c r="Y32" i="23"/>
  <c r="Z32" i="23" s="1"/>
  <c r="V32" i="23"/>
  <c r="W32" i="23" s="1"/>
  <c r="S32" i="23"/>
  <c r="T32" i="23" s="1"/>
  <c r="P32" i="23"/>
  <c r="Q32" i="23" s="1"/>
  <c r="M32" i="23"/>
  <c r="N32" i="23" s="1"/>
  <c r="J32" i="23"/>
  <c r="K32" i="23" s="1"/>
  <c r="G32" i="23"/>
  <c r="H32" i="23" s="1"/>
  <c r="Y31" i="23"/>
  <c r="Z31" i="23" s="1"/>
  <c r="V31" i="23"/>
  <c r="W31" i="23" s="1"/>
  <c r="S31" i="23"/>
  <c r="T31" i="23" s="1"/>
  <c r="P31" i="23"/>
  <c r="Q31" i="23" s="1"/>
  <c r="M31" i="23"/>
  <c r="N31" i="23" s="1"/>
  <c r="J31" i="23"/>
  <c r="K31" i="23" s="1"/>
  <c r="G31" i="23"/>
  <c r="H31" i="23" s="1"/>
  <c r="Y30" i="23"/>
  <c r="Z30" i="23" s="1"/>
  <c r="V30" i="23"/>
  <c r="W30" i="23" s="1"/>
  <c r="S30" i="23"/>
  <c r="T30" i="23" s="1"/>
  <c r="P30" i="23"/>
  <c r="Q30" i="23" s="1"/>
  <c r="M30" i="23"/>
  <c r="N30" i="23" s="1"/>
  <c r="J30" i="23"/>
  <c r="K30" i="23" s="1"/>
  <c r="G30" i="23"/>
  <c r="H30" i="23" s="1"/>
  <c r="Y29" i="23"/>
  <c r="Z29" i="23" s="1"/>
  <c r="V29" i="23"/>
  <c r="W29" i="23" s="1"/>
  <c r="S29" i="23"/>
  <c r="T29" i="23" s="1"/>
  <c r="P29" i="23"/>
  <c r="Q29" i="23" s="1"/>
  <c r="M29" i="23"/>
  <c r="N29" i="23" s="1"/>
  <c r="J29" i="23"/>
  <c r="K29" i="23" s="1"/>
  <c r="G29" i="23"/>
  <c r="H29" i="23" s="1"/>
  <c r="Y28" i="23"/>
  <c r="Z28" i="23" s="1"/>
  <c r="V28" i="23"/>
  <c r="W28" i="23" s="1"/>
  <c r="S28" i="23"/>
  <c r="T28" i="23" s="1"/>
  <c r="P28" i="23"/>
  <c r="Q28" i="23" s="1"/>
  <c r="M28" i="23"/>
  <c r="N28" i="23" s="1"/>
  <c r="J28" i="23"/>
  <c r="K28" i="23" s="1"/>
  <c r="G28" i="23"/>
  <c r="H28" i="23" s="1"/>
  <c r="Y27" i="23"/>
  <c r="Z27" i="23" s="1"/>
  <c r="V27" i="23"/>
  <c r="W27" i="23" s="1"/>
  <c r="S27" i="23"/>
  <c r="T27" i="23" s="1"/>
  <c r="P27" i="23"/>
  <c r="Q27" i="23" s="1"/>
  <c r="M27" i="23"/>
  <c r="N27" i="23" s="1"/>
  <c r="J27" i="23"/>
  <c r="K27" i="23" s="1"/>
  <c r="G27" i="23"/>
  <c r="H27" i="23" s="1"/>
  <c r="Y26" i="23"/>
  <c r="Z26" i="23" s="1"/>
  <c r="V26" i="23"/>
  <c r="W26" i="23" s="1"/>
  <c r="S26" i="23"/>
  <c r="T26" i="23" s="1"/>
  <c r="P26" i="23"/>
  <c r="Q26" i="23" s="1"/>
  <c r="M26" i="23"/>
  <c r="N26" i="23" s="1"/>
  <c r="J26" i="23"/>
  <c r="K26" i="23" s="1"/>
  <c r="G26" i="23"/>
  <c r="H26" i="23" s="1"/>
  <c r="Y25" i="23"/>
  <c r="Z25" i="23" s="1"/>
  <c r="V25" i="23"/>
  <c r="W25" i="23" s="1"/>
  <c r="S25" i="23"/>
  <c r="T25" i="23" s="1"/>
  <c r="P25" i="23"/>
  <c r="Q25" i="23" s="1"/>
  <c r="M25" i="23"/>
  <c r="N25" i="23" s="1"/>
  <c r="J25" i="23"/>
  <c r="K25" i="23" s="1"/>
  <c r="G25" i="23"/>
  <c r="H25" i="23" s="1"/>
  <c r="Y24" i="23"/>
  <c r="Z24" i="23" s="1"/>
  <c r="V24" i="23"/>
  <c r="W24" i="23" s="1"/>
  <c r="S24" i="23"/>
  <c r="T24" i="23" s="1"/>
  <c r="P24" i="23"/>
  <c r="Q24" i="23" s="1"/>
  <c r="M24" i="23"/>
  <c r="N24" i="23" s="1"/>
  <c r="J24" i="23"/>
  <c r="K24" i="23" s="1"/>
  <c r="G24" i="23"/>
  <c r="H24" i="23" s="1"/>
  <c r="Y23" i="23"/>
  <c r="Z23" i="23" s="1"/>
  <c r="V23" i="23"/>
  <c r="W23" i="23" s="1"/>
  <c r="S23" i="23"/>
  <c r="T23" i="23" s="1"/>
  <c r="P23" i="23"/>
  <c r="Q23" i="23" s="1"/>
  <c r="M23" i="23"/>
  <c r="N23" i="23" s="1"/>
  <c r="J23" i="23"/>
  <c r="K23" i="23" s="1"/>
  <c r="G23" i="23"/>
  <c r="H23" i="23" s="1"/>
  <c r="Y22" i="23"/>
  <c r="Z22" i="23" s="1"/>
  <c r="V22" i="23"/>
  <c r="W22" i="23" s="1"/>
  <c r="S22" i="23"/>
  <c r="T22" i="23" s="1"/>
  <c r="P22" i="23"/>
  <c r="Q22" i="23" s="1"/>
  <c r="M22" i="23"/>
  <c r="N22" i="23" s="1"/>
  <c r="J22" i="23"/>
  <c r="K22" i="23" s="1"/>
  <c r="G22" i="23"/>
  <c r="H22" i="23" s="1"/>
  <c r="Y21" i="23"/>
  <c r="Z21" i="23" s="1"/>
  <c r="V21" i="23"/>
  <c r="W21" i="23" s="1"/>
  <c r="S21" i="23"/>
  <c r="T21" i="23" s="1"/>
  <c r="P21" i="23"/>
  <c r="Q21" i="23" s="1"/>
  <c r="M21" i="23"/>
  <c r="N21" i="23" s="1"/>
  <c r="J21" i="23"/>
  <c r="K21" i="23" s="1"/>
  <c r="G21" i="23"/>
  <c r="H21" i="23" s="1"/>
  <c r="Y20" i="23"/>
  <c r="Z20" i="23" s="1"/>
  <c r="V20" i="23"/>
  <c r="W20" i="23" s="1"/>
  <c r="S20" i="23"/>
  <c r="T20" i="23" s="1"/>
  <c r="P20" i="23"/>
  <c r="Q20" i="23" s="1"/>
  <c r="M20" i="23"/>
  <c r="N20" i="23" s="1"/>
  <c r="J20" i="23"/>
  <c r="K20" i="23" s="1"/>
  <c r="G20" i="23"/>
  <c r="H20" i="23" s="1"/>
  <c r="Y19" i="23"/>
  <c r="Z19" i="23" s="1"/>
  <c r="V19" i="23"/>
  <c r="W19" i="23" s="1"/>
  <c r="S19" i="23"/>
  <c r="T19" i="23" s="1"/>
  <c r="P19" i="23"/>
  <c r="Q19" i="23" s="1"/>
  <c r="M19" i="23"/>
  <c r="N19" i="23" s="1"/>
  <c r="J19" i="23"/>
  <c r="K19" i="23" s="1"/>
  <c r="G19" i="23"/>
  <c r="H19" i="23" s="1"/>
  <c r="Y18" i="23"/>
  <c r="Z18" i="23" s="1"/>
  <c r="V18" i="23"/>
  <c r="W18" i="23" s="1"/>
  <c r="S18" i="23"/>
  <c r="T18" i="23" s="1"/>
  <c r="P18" i="23"/>
  <c r="Q18" i="23" s="1"/>
  <c r="M18" i="23"/>
  <c r="N18" i="23" s="1"/>
  <c r="J18" i="23"/>
  <c r="K18" i="23" s="1"/>
  <c r="G18" i="23"/>
  <c r="H18" i="23" s="1"/>
  <c r="Z17" i="23"/>
  <c r="W17" i="23"/>
  <c r="T17" i="23"/>
  <c r="Q17" i="23"/>
  <c r="N17" i="23"/>
  <c r="K17" i="23"/>
  <c r="H17" i="23"/>
  <c r="Y16" i="23"/>
  <c r="Z16" i="23" s="1"/>
  <c r="V16" i="23"/>
  <c r="W16" i="23" s="1"/>
  <c r="S16" i="23"/>
  <c r="T16" i="23" s="1"/>
  <c r="P16" i="23"/>
  <c r="Q16" i="23" s="1"/>
  <c r="M16" i="23"/>
  <c r="N16" i="23" s="1"/>
  <c r="J16" i="23"/>
  <c r="K16" i="23" s="1"/>
  <c r="G16" i="23"/>
  <c r="H16" i="23" s="1"/>
  <c r="Y15" i="23"/>
  <c r="Z15" i="23" s="1"/>
  <c r="V15" i="23"/>
  <c r="W15" i="23" s="1"/>
  <c r="S15" i="23"/>
  <c r="T15" i="23" s="1"/>
  <c r="P15" i="23"/>
  <c r="Q15" i="23" s="1"/>
  <c r="M15" i="23"/>
  <c r="N15" i="23" s="1"/>
  <c r="J15" i="23"/>
  <c r="K15" i="23" s="1"/>
  <c r="G15" i="23"/>
  <c r="H15" i="23" s="1"/>
  <c r="Y14" i="23"/>
  <c r="Z14" i="23" s="1"/>
  <c r="V14" i="23"/>
  <c r="W14" i="23" s="1"/>
  <c r="S14" i="23"/>
  <c r="T14" i="23" s="1"/>
  <c r="P14" i="23"/>
  <c r="Q14" i="23" s="1"/>
  <c r="M14" i="23"/>
  <c r="N14" i="23" s="1"/>
  <c r="J14" i="23"/>
  <c r="K14" i="23" s="1"/>
  <c r="G14" i="23"/>
  <c r="H14" i="23" s="1"/>
  <c r="Y13" i="23"/>
  <c r="Z13" i="23" s="1"/>
  <c r="V13" i="23"/>
  <c r="W13" i="23" s="1"/>
  <c r="S13" i="23"/>
  <c r="T13" i="23" s="1"/>
  <c r="P13" i="23"/>
  <c r="Q13" i="23" s="1"/>
  <c r="M13" i="23"/>
  <c r="N13" i="23" s="1"/>
  <c r="J13" i="23"/>
  <c r="K13" i="23" s="1"/>
  <c r="G13" i="23"/>
  <c r="H13" i="23" s="1"/>
  <c r="Y12" i="23"/>
  <c r="Z12" i="23" s="1"/>
  <c r="V12" i="23"/>
  <c r="W12" i="23" s="1"/>
  <c r="S12" i="23"/>
  <c r="T12" i="23" s="1"/>
  <c r="P12" i="23"/>
  <c r="Q12" i="23" s="1"/>
  <c r="M12" i="23"/>
  <c r="N12" i="23" s="1"/>
  <c r="J12" i="23"/>
  <c r="K12" i="23" s="1"/>
  <c r="G12" i="23"/>
  <c r="H12" i="23" s="1"/>
  <c r="Y11" i="23"/>
  <c r="Z11" i="23" s="1"/>
  <c r="V11" i="23"/>
  <c r="W11" i="23" s="1"/>
  <c r="S11" i="23"/>
  <c r="T11" i="23" s="1"/>
  <c r="P11" i="23"/>
  <c r="Q11" i="23" s="1"/>
  <c r="M11" i="23"/>
  <c r="N11" i="23" s="1"/>
  <c r="J11" i="23"/>
  <c r="K11" i="23" s="1"/>
  <c r="G11" i="23"/>
  <c r="H11" i="23" s="1"/>
  <c r="Y10" i="23"/>
  <c r="Z10" i="23" s="1"/>
  <c r="V10" i="23"/>
  <c r="W10" i="23" s="1"/>
  <c r="S10" i="23"/>
  <c r="T10" i="23" s="1"/>
  <c r="P10" i="23"/>
  <c r="Q10" i="23" s="1"/>
  <c r="M10" i="23"/>
  <c r="N10" i="23" s="1"/>
  <c r="J10" i="23"/>
  <c r="K10" i="23" s="1"/>
  <c r="G10" i="23"/>
  <c r="H10" i="23" s="1"/>
  <c r="D9" i="16" l="1"/>
  <c r="D4" i="16"/>
  <c r="D6" i="16" s="1"/>
  <c r="D10" i="16" s="1"/>
  <c r="D11" i="16" s="1"/>
  <c r="E10" i="38"/>
  <c r="I10" i="38" s="1"/>
  <c r="E11" i="38" s="1"/>
  <c r="I11" i="38" s="1"/>
  <c r="O60" i="23"/>
  <c r="O64" i="23" s="1"/>
  <c r="O66" i="23" s="1"/>
  <c r="I60" i="23"/>
  <c r="I64" i="23" s="1"/>
  <c r="I66" i="23" s="1"/>
  <c r="U60" i="23"/>
  <c r="U64" i="23" s="1"/>
  <c r="U66" i="23" s="1"/>
  <c r="L60" i="23"/>
  <c r="L64" i="23" s="1"/>
  <c r="L66" i="23" s="1"/>
  <c r="F60" i="23"/>
  <c r="F64" i="23" s="1"/>
  <c r="F66" i="23" s="1"/>
  <c r="R60" i="23"/>
  <c r="R64" i="23" s="1"/>
  <c r="R66" i="23" s="1"/>
  <c r="X60" i="23"/>
  <c r="X64" i="23" s="1"/>
  <c r="X66" i="23" s="1"/>
  <c r="E12" i="38" l="1"/>
  <c r="I12" i="38" s="1"/>
  <c r="E7" i="41" s="1"/>
  <c r="F7" i="41" s="1"/>
  <c r="D12" i="16" l="1"/>
  <c r="D13" i="16" s="1"/>
  <c r="F16" i="41"/>
  <c r="D14" i="16" l="1"/>
  <c r="D15" i="1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2" authorId="0" shapeId="0" xr:uid="{6EC2EED2-83E8-4FC5-9091-F49D5CF264BB}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</commentList>
</comments>
</file>

<file path=xl/sharedStrings.xml><?xml version="1.0" encoding="utf-8"?>
<sst xmlns="http://schemas.openxmlformats.org/spreadsheetml/2006/main" count="383" uniqueCount="260">
  <si>
    <t>품      명</t>
  </si>
  <si>
    <t>단위</t>
  </si>
  <si>
    <t>수량</t>
  </si>
  <si>
    <t>단  가</t>
  </si>
  <si>
    <t>금  액</t>
  </si>
  <si>
    <t>비        목</t>
  </si>
  <si>
    <t>구        성        비</t>
  </si>
  <si>
    <t>비      고</t>
  </si>
  <si>
    <t/>
  </si>
  <si>
    <t>식</t>
    <phoneticPr fontId="18" type="noConversion"/>
  </si>
  <si>
    <t>로프</t>
    <phoneticPr fontId="18" type="noConversion"/>
  </si>
  <si>
    <t xml:space="preserve"> 조작반</t>
    <phoneticPr fontId="18" type="noConversion"/>
  </si>
  <si>
    <t>교체</t>
    <phoneticPr fontId="18" type="noConversion"/>
  </si>
  <si>
    <t xml:space="preserve"> 권상기(GEARLESS) + PULLEY</t>
    <phoneticPr fontId="26" type="noConversion"/>
  </si>
  <si>
    <t>교체</t>
  </si>
  <si>
    <t xml:space="preserve"> 기계대</t>
    <phoneticPr fontId="26" type="noConversion"/>
  </si>
  <si>
    <t xml:space="preserve"> 이중방진고무</t>
    <phoneticPr fontId="26" type="noConversion"/>
  </si>
  <si>
    <t xml:space="preserve"> 조속기 + 웨이트풀리 + 스위치</t>
    <phoneticPr fontId="3" type="noConversion"/>
  </si>
  <si>
    <t xml:space="preserve"> 기계실 CABLE + 배관재</t>
    <phoneticPr fontId="3" type="noConversion"/>
  </si>
  <si>
    <t xml:space="preserve"> 기계실 환기시설+조명 교체공사(필요시)</t>
    <phoneticPr fontId="18" type="noConversion"/>
  </si>
  <si>
    <t>카틀</t>
    <phoneticPr fontId="26" type="noConversion"/>
  </si>
  <si>
    <t xml:space="preserve"> 카체대 (PLATFORM) ASY</t>
    <phoneticPr fontId="18" type="noConversion"/>
  </si>
  <si>
    <t>GUIDE SHOE</t>
    <phoneticPr fontId="18" type="noConversion"/>
  </si>
  <si>
    <t xml:space="preserve"> CAR GUIDE SHOE/ROLLER</t>
    <phoneticPr fontId="18" type="noConversion"/>
  </si>
  <si>
    <t xml:space="preserve"> CWT GUIDE SHOE/ROLLER</t>
    <phoneticPr fontId="18" type="noConversion"/>
  </si>
  <si>
    <t>카도어</t>
    <phoneticPr fontId="18" type="noConversion"/>
  </si>
  <si>
    <t xml:space="preserve"> 카 도어장치</t>
    <phoneticPr fontId="18" type="noConversion"/>
  </si>
  <si>
    <t xml:space="preserve"> 카 도어</t>
    <phoneticPr fontId="18" type="noConversion"/>
  </si>
  <si>
    <t>DOOR 안전장치</t>
    <phoneticPr fontId="18" type="noConversion"/>
  </si>
  <si>
    <t>카</t>
    <phoneticPr fontId="18" type="noConversion"/>
  </si>
  <si>
    <t xml:space="preserve"> 장애자 조작반</t>
    <phoneticPr fontId="18" type="noConversion"/>
  </si>
  <si>
    <t xml:space="preserve"> 카 측판(트림 포함)</t>
    <phoneticPr fontId="26" type="noConversion"/>
  </si>
  <si>
    <t xml:space="preserve"> 천장판 &amp; 조명차폐판</t>
    <phoneticPr fontId="26" type="noConversion"/>
  </si>
  <si>
    <t xml:space="preserve"> 핸드레일</t>
    <phoneticPr fontId="26" type="noConversion"/>
  </si>
  <si>
    <t xml:space="preserve"> 자동안내방송장치</t>
    <phoneticPr fontId="26" type="noConversion"/>
  </si>
  <si>
    <t xml:space="preserve"> 카 바닥재</t>
    <phoneticPr fontId="26" type="noConversion"/>
  </si>
  <si>
    <t xml:space="preserve"> 카 주변 CABLE + SWITCH 류</t>
    <phoneticPr fontId="26" type="noConversion"/>
  </si>
  <si>
    <t xml:space="preserve"> 카 로프 + 로프소켓</t>
    <phoneticPr fontId="26" type="noConversion"/>
  </si>
  <si>
    <t xml:space="preserve"> 조속기 로프</t>
    <phoneticPr fontId="26" type="noConversion"/>
  </si>
  <si>
    <t>무게보상장치</t>
    <phoneticPr fontId="26" type="noConversion"/>
  </si>
  <si>
    <t>승강로</t>
    <phoneticPr fontId="26" type="noConversion"/>
  </si>
  <si>
    <t xml:space="preserve"> 착상 장치 (POSI+유도판+브래킷)</t>
    <phoneticPr fontId="18" type="noConversion"/>
  </si>
  <si>
    <t xml:space="preserve"> 리미트스위치(상하부)+피트스위치</t>
    <phoneticPr fontId="18" type="noConversion"/>
  </si>
  <si>
    <t xml:space="preserve"> 주행 케이블 (TRAVELING CABLE)</t>
    <phoneticPr fontId="26" type="noConversion"/>
  </si>
  <si>
    <t xml:space="preserve"> 승강로 케이블 (IND/BUTTON + LIMIT)</t>
    <phoneticPr fontId="18" type="noConversion"/>
  </si>
  <si>
    <t xml:space="preserve"> 피트사다리</t>
    <phoneticPr fontId="26" type="noConversion"/>
  </si>
  <si>
    <t>출입구</t>
    <phoneticPr fontId="26" type="noConversion"/>
  </si>
  <si>
    <t xml:space="preserve"> 승장문턱(교체 필요시)</t>
    <phoneticPr fontId="18" type="noConversion"/>
  </si>
  <si>
    <t>검사비</t>
  </si>
  <si>
    <t xml:space="preserve"> 수시검사</t>
  </si>
  <si>
    <t>정부서울청사-승강기교체공사 세부 내역서</t>
    <phoneticPr fontId="18" type="noConversion"/>
  </si>
  <si>
    <t>사양</t>
    <phoneticPr fontId="18" type="noConversion"/>
  </si>
  <si>
    <t>용도</t>
    <phoneticPr fontId="26" type="noConversion"/>
  </si>
  <si>
    <t>승객용</t>
    <phoneticPr fontId="18" type="noConversion"/>
  </si>
  <si>
    <t>비상용</t>
    <phoneticPr fontId="18" type="noConversion"/>
  </si>
  <si>
    <t>비상용(인화물용)</t>
    <phoneticPr fontId="18" type="noConversion"/>
  </si>
  <si>
    <t>장애인용(4면전망,관통형))</t>
    <phoneticPr fontId="18" type="noConversion"/>
  </si>
  <si>
    <t>호기</t>
    <phoneticPr fontId="18" type="noConversion"/>
  </si>
  <si>
    <t>1~3</t>
    <phoneticPr fontId="18" type="noConversion"/>
  </si>
  <si>
    <t>4~6</t>
    <phoneticPr fontId="18" type="noConversion"/>
  </si>
  <si>
    <t>9~10</t>
    <phoneticPr fontId="18" type="noConversion"/>
  </si>
  <si>
    <t xml:space="preserve"> 인승 / 정격하중(kg)</t>
    <phoneticPr fontId="26" type="noConversion"/>
  </si>
  <si>
    <t>24 / 1600</t>
    <phoneticPr fontId="18" type="noConversion"/>
  </si>
  <si>
    <t>20 / 1350</t>
    <phoneticPr fontId="18" type="noConversion"/>
  </si>
  <si>
    <t>17 / 1150</t>
    <phoneticPr fontId="18" type="noConversion"/>
  </si>
  <si>
    <t>11  /  750</t>
    <phoneticPr fontId="18" type="noConversion"/>
  </si>
  <si>
    <t>15  /  1000</t>
    <phoneticPr fontId="18" type="noConversion"/>
  </si>
  <si>
    <t xml:space="preserve"> 속도(m/min)</t>
    <phoneticPr fontId="26" type="noConversion"/>
  </si>
  <si>
    <t xml:space="preserve"> 층수</t>
    <phoneticPr fontId="26" type="noConversion"/>
  </si>
  <si>
    <t xml:space="preserve"> 대수</t>
    <phoneticPr fontId="26" type="noConversion"/>
  </si>
  <si>
    <t>No</t>
    <phoneticPr fontId="26" type="noConversion"/>
  </si>
  <si>
    <t>구분</t>
    <phoneticPr fontId="26" type="noConversion"/>
  </si>
  <si>
    <t>주요 부품 명</t>
    <phoneticPr fontId="26" type="noConversion"/>
  </si>
  <si>
    <t>적용</t>
    <phoneticPr fontId="18" type="noConversion"/>
  </si>
  <si>
    <t>단가</t>
    <phoneticPr fontId="26" type="noConversion"/>
  </si>
  <si>
    <t>수량</t>
    <phoneticPr fontId="26" type="noConversion"/>
  </si>
  <si>
    <t>금액</t>
    <phoneticPr fontId="26" type="noConversion"/>
  </si>
  <si>
    <t>기계실</t>
    <phoneticPr fontId="26" type="noConversion"/>
  </si>
  <si>
    <t xml:space="preserve"> 제어반</t>
    <phoneticPr fontId="26" type="noConversion"/>
  </si>
  <si>
    <t>교체</t>
    <phoneticPr fontId="18" type="noConversion"/>
  </si>
  <si>
    <t xml:space="preserve"> 승장도어장치</t>
    <phoneticPr fontId="26" type="noConversion"/>
  </si>
  <si>
    <t>교체</t>
    <phoneticPr fontId="18" type="noConversion"/>
  </si>
  <si>
    <t xml:space="preserve"> 승장도어 (1층)</t>
    <phoneticPr fontId="26" type="noConversion"/>
  </si>
  <si>
    <t xml:space="preserve"> 승장도어(기타층)</t>
    <phoneticPr fontId="26" type="noConversion"/>
  </si>
  <si>
    <t xml:space="preserve"> 승장문틀 덧씌우기 (1층)</t>
    <phoneticPr fontId="3" type="noConversion"/>
  </si>
  <si>
    <t xml:space="preserve"> 승장문틀 덧씌우기 (기타층)</t>
    <phoneticPr fontId="26" type="noConversion"/>
  </si>
  <si>
    <t xml:space="preserve"> 승장버튼+층표시기 (1층)</t>
    <phoneticPr fontId="18" type="noConversion"/>
  </si>
  <si>
    <t xml:space="preserve"> 승장 위치표시기 (기타층)</t>
    <phoneticPr fontId="18" type="noConversion"/>
  </si>
  <si>
    <t xml:space="preserve"> 도어이탈방지 장치</t>
    <phoneticPr fontId="26" type="noConversion"/>
  </si>
  <si>
    <t>신규</t>
    <phoneticPr fontId="18" type="noConversion"/>
  </si>
  <si>
    <t>통신</t>
    <phoneticPr fontId="26" type="noConversion"/>
  </si>
  <si>
    <t xml:space="preserve"> 디지탈인터폰(외부통화장치),원격감시</t>
    <phoneticPr fontId="18" type="noConversion"/>
  </si>
  <si>
    <t xml:space="preserve"> CCTV 장비 + 케이블 + 배선/결선</t>
    <phoneticPr fontId="26" type="noConversion"/>
  </si>
  <si>
    <t>기타</t>
    <phoneticPr fontId="18" type="noConversion"/>
  </si>
  <si>
    <t xml:space="preserve"> 승강기용 적산전력계</t>
    <phoneticPr fontId="18" type="noConversion"/>
  </si>
  <si>
    <t>재사용품</t>
    <phoneticPr fontId="18" type="noConversion"/>
  </si>
  <si>
    <t xml:space="preserve"> 균형추 연결장치, 녹제거 및 페인팅</t>
    <phoneticPr fontId="26" type="noConversion"/>
  </si>
  <si>
    <t>수리비</t>
    <phoneticPr fontId="18" type="noConversion"/>
  </si>
  <si>
    <t xml:space="preserve"> 완충기 녹제거 및 페인팅</t>
    <phoneticPr fontId="18" type="noConversion"/>
  </si>
  <si>
    <t xml:space="preserve"> 레일브레킷 녹제거 및 페인팅</t>
    <phoneticPr fontId="18" type="noConversion"/>
  </si>
  <si>
    <t xml:space="preserve"> 가이드레일 세척 및 조정작업</t>
    <phoneticPr fontId="18" type="noConversion"/>
  </si>
  <si>
    <t>에어컨</t>
    <phoneticPr fontId="18" type="noConversion"/>
  </si>
  <si>
    <t>LCD</t>
    <phoneticPr fontId="18" type="noConversion"/>
  </si>
  <si>
    <t>승강로 칸막이</t>
    <phoneticPr fontId="18" type="noConversion"/>
  </si>
  <si>
    <t>재료비 계</t>
    <phoneticPr fontId="26" type="noConversion"/>
  </si>
  <si>
    <t>교체공사 해체/설치 인건비 합계</t>
    <phoneticPr fontId="26" type="noConversion"/>
  </si>
  <si>
    <t>경비 합계</t>
    <phoneticPr fontId="18" type="noConversion"/>
  </si>
  <si>
    <t>폐자재 회수비 합계</t>
    <phoneticPr fontId="26" type="noConversion"/>
  </si>
  <si>
    <t>대당 합계</t>
    <phoneticPr fontId="26" type="noConversion"/>
  </si>
  <si>
    <t>대수</t>
    <phoneticPr fontId="26" type="noConversion"/>
  </si>
  <si>
    <t>합계</t>
    <phoneticPr fontId="26" type="noConversion"/>
  </si>
  <si>
    <t>규      격</t>
  </si>
  <si>
    <t>비  고</t>
  </si>
  <si>
    <t>(단위:원)</t>
  </si>
  <si>
    <t>금 액 합 계</t>
    <phoneticPr fontId="18" type="noConversion"/>
  </si>
  <si>
    <t>공급가액 * 10%</t>
    <phoneticPr fontId="18" type="noConversion"/>
  </si>
  <si>
    <t>총괄 집계표</t>
    <phoneticPr fontId="18" type="noConversion"/>
  </si>
  <si>
    <t>부가가치세</t>
    <phoneticPr fontId="18" type="noConversion"/>
  </si>
  <si>
    <t>원 가 계 산 서</t>
    <phoneticPr fontId="18" type="noConversion"/>
  </si>
  <si>
    <t xml:space="preserve">용역비 </t>
    <phoneticPr fontId="18" type="noConversion"/>
  </si>
  <si>
    <t>구분</t>
    <phoneticPr fontId="18" type="noConversion"/>
  </si>
  <si>
    <t>인·일</t>
  </si>
  <si>
    <t>인·일</t>
    <phoneticPr fontId="18" type="noConversion"/>
  </si>
  <si>
    <t>십만원미만절사</t>
    <phoneticPr fontId="18" type="noConversion"/>
  </si>
  <si>
    <t>계약명: 대전노은 상록아파트 승강기 교체 건설 사업 관리 용역</t>
    <phoneticPr fontId="18" type="noConversion"/>
  </si>
  <si>
    <t>공사착수</t>
  </si>
  <si>
    <t>식</t>
  </si>
  <si>
    <t>사용자재의 적정성 검토</t>
  </si>
  <si>
    <t>품질시험 및 성과검토</t>
  </si>
  <si>
    <t>시공계획검토</t>
  </si>
  <si>
    <t>기술검토 및 교육</t>
  </si>
  <si>
    <t>공정관리</t>
  </si>
  <si>
    <t xml:space="preserve">안전관리 </t>
  </si>
  <si>
    <t>설계변경 관리</t>
  </si>
  <si>
    <t>기성검사</t>
  </si>
  <si>
    <t>회</t>
  </si>
  <si>
    <t>준공검사</t>
  </si>
  <si>
    <t>계약자간 시공인터페이스 조정</t>
  </si>
  <si>
    <t>하도급타당성검토</t>
  </si>
  <si>
    <t>시공단계의 예산검증 및 지원</t>
  </si>
  <si>
    <t>일반행정업무</t>
  </si>
  <si>
    <t>업무분류체계</t>
  </si>
  <si>
    <t>적용
수량
단위</t>
    <phoneticPr fontId="18" type="noConversion"/>
  </si>
  <si>
    <t>보정계수</t>
  </si>
  <si>
    <t>난이도</t>
    <phoneticPr fontId="18" type="noConversion"/>
  </si>
  <si>
    <t>단계</t>
  </si>
  <si>
    <t>기본업무</t>
  </si>
  <si>
    <t>고급</t>
    <phoneticPr fontId="18" type="noConversion"/>
  </si>
  <si>
    <t>a</t>
    <phoneticPr fontId="45" type="noConversion"/>
  </si>
  <si>
    <t>b</t>
    <phoneticPr fontId="45" type="noConversion"/>
  </si>
  <si>
    <t>c</t>
    <phoneticPr fontId="45" type="noConversion"/>
  </si>
  <si>
    <t>시
공
단
계</t>
    <phoneticPr fontId="47" type="noConversion"/>
  </si>
  <si>
    <t>시공성과확인 및 검측업무</t>
    <phoneticPr fontId="47" type="noConversion"/>
  </si>
  <si>
    <t>공사일수</t>
    <phoneticPr fontId="47" type="noConversion"/>
  </si>
  <si>
    <t>공사개월</t>
    <phoneticPr fontId="47" type="noConversion"/>
  </si>
  <si>
    <t>환경관리</t>
    <phoneticPr fontId="47" type="noConversion"/>
  </si>
  <si>
    <t>공사년수</t>
    <phoneticPr fontId="47" type="noConversion"/>
  </si>
  <si>
    <t>용역일수</t>
    <phoneticPr fontId="47" type="noConversion"/>
  </si>
  <si>
    <t>해당
용역
유무</t>
    <phoneticPr fontId="18" type="noConversion"/>
  </si>
  <si>
    <r>
      <t>기준인원수
(인</t>
    </r>
    <r>
      <rPr>
        <b/>
        <sz val="10"/>
        <rFont val="MS Gothic"/>
        <family val="3"/>
        <charset val="128"/>
      </rPr>
      <t>･</t>
    </r>
    <r>
      <rPr>
        <b/>
        <sz val="10"/>
        <rFont val="돋움"/>
        <family val="3"/>
        <charset val="129"/>
      </rPr>
      <t>일)</t>
    </r>
    <phoneticPr fontId="18" type="noConversion"/>
  </si>
  <si>
    <r>
      <t>산출
인원수
(인</t>
    </r>
    <r>
      <rPr>
        <b/>
        <sz val="10"/>
        <rFont val="MS Gothic"/>
        <family val="3"/>
        <charset val="128"/>
      </rPr>
      <t>･</t>
    </r>
    <r>
      <rPr>
        <b/>
        <sz val="10"/>
        <rFont val="돋움"/>
        <family val="3"/>
        <charset val="129"/>
      </rPr>
      <t>일)</t>
    </r>
    <phoneticPr fontId="18" type="noConversion"/>
  </si>
  <si>
    <t xml:space="preserve"> 건설사업관리기술자 배치기준 [건설기술용역 대가 등에 관한 기준 별표 2]</t>
  </si>
  <si>
    <t>상주 건설사업관리기술자</t>
    <phoneticPr fontId="18" type="noConversion"/>
  </si>
  <si>
    <t>시공단계</t>
    <phoneticPr fontId="18" type="noConversion"/>
  </si>
  <si>
    <t>기술지원 건설사업관리기술자</t>
    <phoneticPr fontId="18" type="noConversion"/>
  </si>
  <si>
    <t>인·일수 합 계</t>
    <phoneticPr fontId="18" type="noConversion"/>
  </si>
  <si>
    <t>상주 건설사업관리기술자 인·월수</t>
    <phoneticPr fontId="18" type="noConversion"/>
  </si>
  <si>
    <t>기술지원 건설사업관리기술자 인·월수(시공단계)</t>
    <phoneticPr fontId="18" type="noConversion"/>
  </si>
  <si>
    <t>인·월수 합 계</t>
    <phoneticPr fontId="18" type="noConversion"/>
  </si>
  <si>
    <t>투입 
인·일수</t>
    <phoneticPr fontId="18" type="noConversion"/>
  </si>
  <si>
    <t>인·월수
변환</t>
    <phoneticPr fontId="18" type="noConversion"/>
  </si>
  <si>
    <t>건축분야 공사난이도 산정기준</t>
    <phoneticPr fontId="18" type="noConversion"/>
  </si>
  <si>
    <t>건축분야 보정계수</t>
    <phoneticPr fontId="18" type="noConversion"/>
  </si>
  <si>
    <t>투입인원수</t>
    <phoneticPr fontId="18" type="noConversion"/>
  </si>
  <si>
    <t>공사난이도 산정</t>
    <phoneticPr fontId="18" type="noConversion"/>
  </si>
  <si>
    <t>난이도계수</t>
    <phoneticPr fontId="18" type="noConversion"/>
  </si>
  <si>
    <t>총공사비  50억원이하</t>
    <phoneticPr fontId="18" type="noConversion"/>
  </si>
  <si>
    <t>적용값</t>
    <phoneticPr fontId="18" type="noConversion"/>
  </si>
  <si>
    <t>총공사비</t>
    <phoneticPr fontId="18" type="noConversion"/>
  </si>
  <si>
    <t>보정계수</t>
    <phoneticPr fontId="18" type="noConversion"/>
  </si>
  <si>
    <t>골조공사비중</t>
    <phoneticPr fontId="18" type="noConversion"/>
  </si>
  <si>
    <t>직접인건비</t>
    <phoneticPr fontId="18" type="noConversion"/>
  </si>
  <si>
    <t>출장여비</t>
    <phoneticPr fontId="18" type="noConversion"/>
  </si>
  <si>
    <t>인쇄비</t>
    <phoneticPr fontId="18" type="noConversion"/>
  </si>
  <si>
    <t>직접경비</t>
    <phoneticPr fontId="18" type="noConversion"/>
  </si>
  <si>
    <t>직
접
경
비</t>
    <phoneticPr fontId="18" type="noConversion"/>
  </si>
  <si>
    <t>제경비</t>
    <phoneticPr fontId="18" type="noConversion"/>
  </si>
  <si>
    <t>기술료</t>
    <phoneticPr fontId="18" type="noConversion"/>
  </si>
  <si>
    <t>손해보험료</t>
    <phoneticPr fontId="18" type="noConversion"/>
  </si>
  <si>
    <t>총용역비</t>
    <phoneticPr fontId="18" type="noConversion"/>
  </si>
  <si>
    <t>공급가액</t>
    <phoneticPr fontId="18" type="noConversion"/>
  </si>
  <si>
    <t>1.</t>
    <phoneticPr fontId="18" type="noConversion"/>
  </si>
  <si>
    <t>상주 건설사업관리 기술자</t>
    <phoneticPr fontId="18" type="noConversion"/>
  </si>
  <si>
    <t>:</t>
    <phoneticPr fontId="18" type="noConversion"/>
  </si>
  <si>
    <t>×</t>
    <phoneticPr fontId="18" type="noConversion"/>
  </si>
  <si>
    <t>=</t>
    <phoneticPr fontId="18" type="noConversion"/>
  </si>
  <si>
    <t>2.</t>
    <phoneticPr fontId="18" type="noConversion"/>
  </si>
  <si>
    <t>원</t>
    <phoneticPr fontId="18" type="noConversion"/>
  </si>
  <si>
    <t>기술지원기술인의 출장여비</t>
    <phoneticPr fontId="18" type="noConversion"/>
  </si>
  <si>
    <t>직
접
인
건
비</t>
    <phoneticPr fontId="18" type="noConversion"/>
  </si>
  <si>
    <t>기술지원 건설사업관리 기술자 직접인건비 * 10%</t>
    <phoneticPr fontId="18" type="noConversion"/>
  </si>
  <si>
    <t>최종 보고서</t>
    <phoneticPr fontId="18" type="noConversion"/>
  </si>
  <si>
    <t xml:space="preserve">300면 × 5부 × 150원 </t>
    <phoneticPr fontId="18" type="noConversion"/>
  </si>
  <si>
    <t>[소         계]</t>
    <phoneticPr fontId="18" type="noConversion"/>
  </si>
  <si>
    <t>직접인건비 * 110%</t>
    <phoneticPr fontId="18" type="noConversion"/>
  </si>
  <si>
    <t>(직접인건비 + 제경비) * 20%</t>
    <phoneticPr fontId="18" type="noConversion"/>
  </si>
  <si>
    <t>3.</t>
    <phoneticPr fontId="18" type="noConversion"/>
  </si>
  <si>
    <t>손해배상보험료</t>
    <phoneticPr fontId="18" type="noConversion"/>
  </si>
  <si>
    <t>4.</t>
    <phoneticPr fontId="18" type="noConversion"/>
  </si>
  <si>
    <t>5.</t>
    <phoneticPr fontId="18" type="noConversion"/>
  </si>
  <si>
    <t>1면 150원</t>
    <phoneticPr fontId="18" type="noConversion"/>
  </si>
  <si>
    <t>공
통
업
무</t>
  </si>
  <si>
    <t>과업착수준비</t>
  </si>
  <si>
    <t>건설사업관리 업무수행계획서 작성ㆍ운영</t>
  </si>
  <si>
    <t>건설사업관리 절차서 작성ㆍ운영</t>
  </si>
  <si>
    <t>작업분류체계 및 사업번호체계 관리, 사업정보축적ㆍ관리</t>
  </si>
  <si>
    <t>사업정보관리시스템의 운영</t>
  </si>
  <si>
    <t>클레임 사전분석</t>
  </si>
  <si>
    <t>최종 건설사업관리 보고</t>
  </si>
  <si>
    <t>1)시공전 단계</t>
  </si>
  <si>
    <t>2)시공이후 단계</t>
  </si>
  <si>
    <t>운영일수</t>
  </si>
  <si>
    <t>시
공
후
단
계</t>
  </si>
  <si>
    <t>시설물 유지관리지침서 검토</t>
  </si>
  <si>
    <t>시설물유지관리 업체 선정</t>
  </si>
  <si>
    <t>시설물의 인수ㆍ인계 계획 검토 및 관련업무 지원</t>
  </si>
  <si>
    <t>시공단계 외</t>
    <phoneticPr fontId="18" type="noConversion"/>
  </si>
  <si>
    <t>소계</t>
    <phoneticPr fontId="18" type="noConversion"/>
  </si>
  <si>
    <t>종합시운전계획의 검토 및 시운전 확인</t>
    <phoneticPr fontId="18" type="noConversion"/>
  </si>
  <si>
    <t>20%감하여 산정(감독권한대행이 아닌경우, 건설사업관리자 배치기준)</t>
    <phoneticPr fontId="18" type="noConversion"/>
  </si>
  <si>
    <t>15% 산정(보통난이도 공사인경우, 건설사업관리자 배치기준)</t>
    <phoneticPr fontId="18" type="noConversion"/>
  </si>
  <si>
    <t>건선사업관리 기술인 투입계획서</t>
    <phoneticPr fontId="18" type="noConversion"/>
  </si>
  <si>
    <t>등급</t>
    <phoneticPr fontId="18" type="noConversion"/>
  </si>
  <si>
    <t>인원</t>
    <phoneticPr fontId="18" type="noConversion"/>
  </si>
  <si>
    <t>사업기간</t>
    <phoneticPr fontId="18" type="noConversion"/>
  </si>
  <si>
    <t>비고</t>
    <phoneticPr fontId="18" type="noConversion"/>
  </si>
  <si>
    <t>기술지원인</t>
    <phoneticPr fontId="18" type="noConversion"/>
  </si>
  <si>
    <t>3개월 
현장 상주</t>
    <phoneticPr fontId="18" type="noConversion"/>
  </si>
  <si>
    <t>3개월
투입</t>
    <phoneticPr fontId="18" type="noConversion"/>
  </si>
  <si>
    <t>상주 건설사업관리기술인 등급별 투입조정</t>
    <phoneticPr fontId="18" type="noConversion"/>
  </si>
  <si>
    <t>1) 제작단계(3개월)</t>
    <phoneticPr fontId="18" type="noConversion"/>
  </si>
  <si>
    <t>인·월</t>
  </si>
  <si>
    <t>2) 설치단계(3개월)</t>
    <phoneticPr fontId="18" type="noConversion"/>
  </si>
  <si>
    <t xml:space="preserve">고급기술인: </t>
    <phoneticPr fontId="18" type="noConversion"/>
  </si>
  <si>
    <t xml:space="preserve">1인 * 3개월 = </t>
    <phoneticPr fontId="18" type="noConversion"/>
  </si>
  <si>
    <t>건설사업관리기술인수 조정</t>
    <phoneticPr fontId="18" type="noConversion"/>
  </si>
  <si>
    <t xml:space="preserve">상주기술인: </t>
    <phoneticPr fontId="18" type="noConversion"/>
  </si>
  <si>
    <t xml:space="preserve">기술지원기술인: </t>
    <phoneticPr fontId="18" type="noConversion"/>
  </si>
  <si>
    <t>0.56 + 3.0 =</t>
    <phoneticPr fontId="18" type="noConversion"/>
  </si>
  <si>
    <t>3.0 * 15% =</t>
    <phoneticPr fontId="18" type="noConversion"/>
  </si>
  <si>
    <t>인·월</t>
    <phoneticPr fontId="18" type="noConversion"/>
  </si>
  <si>
    <t xml:space="preserve">1인 * 3개월 * 0.2(투입 비율) = </t>
    <phoneticPr fontId="18" type="noConversion"/>
  </si>
  <si>
    <t>상주기술인
(책임)</t>
    <phoneticPr fontId="18" type="noConversion"/>
  </si>
  <si>
    <t>상주 건설사업관리 기술인</t>
    <phoneticPr fontId="18" type="noConversion"/>
  </si>
  <si>
    <t>기술지원 건설사업관리기술인</t>
    <phoneticPr fontId="18" type="noConversion"/>
  </si>
  <si>
    <r>
      <t xml:space="preserve">제작단계에서 부분 상주로 설계 및 공사계획 검토, 공장검수, 사전 현장 조사, 안정성 검토, 시공협의 등  </t>
    </r>
    <r>
      <rPr>
        <b/>
        <sz val="10"/>
        <color theme="1"/>
        <rFont val="돋움"/>
        <family val="3"/>
        <charset val="129"/>
      </rPr>
      <t>20% (13.2일)</t>
    </r>
    <r>
      <rPr>
        <sz val="10"/>
        <color theme="1"/>
        <rFont val="돋움"/>
        <family val="3"/>
        <charset val="129"/>
      </rPr>
      <t xml:space="preserve"> 투입비율 선정</t>
    </r>
    <phoneticPr fontId="18" type="noConversion"/>
  </si>
  <si>
    <t>용역기간</t>
    <phoneticPr fontId="18" type="noConversion"/>
  </si>
  <si>
    <t>상주기간</t>
    <phoneticPr fontId="18" type="noConversion"/>
  </si>
  <si>
    <t>고급
(건축분야)</t>
    <phoneticPr fontId="18" type="noConversion"/>
  </si>
  <si>
    <t>고급
(전기, 정보통신 분야)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</si>
</sst>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176" formatCode="&quot;₩&quot;#,##0;[Red]&quot;₩&quot;\-#,##0"/>
    <numFmt numFmtId="177" formatCode="&quot;₩&quot;#,##0.00;[Red]&quot;₩&quot;\-#,##0.00"/>
    <numFmt numFmtId="178" formatCode="_-&quot;₩&quot;* #,##0.00_-;&quot;₩&quot;&quot;₩&quot;\-&quot;₩&quot;* #,##0.00_-;_-&quot;₩&quot;* &quot;-&quot;??_-;_-@_-"/>
    <numFmt numFmtId="179" formatCode="_-* #,##0.00_-;&quot;₩&quot;&quot;₩&quot;\-* #,##0.00_-;_-* &quot;-&quot;??_-;_-@_-"/>
    <numFmt numFmtId="180" formatCode="&quot;₩&quot;#,##0;&quot;₩&quot;&quot;₩&quot;&quot;₩&quot;&quot;₩&quot;\-#,##0"/>
    <numFmt numFmtId="181" formatCode="&quot;₩&quot;#,##0;[Red]&quot;₩&quot;&quot;₩&quot;&quot;₩&quot;&quot;₩&quot;\-#,##0"/>
    <numFmt numFmtId="182" formatCode="&quot;₩&quot;#,##0.00;&quot;₩&quot;&quot;₩&quot;&quot;₩&quot;&quot;₩&quot;\-#,##0.00"/>
    <numFmt numFmtId="183" formatCode="#,##0;[Red]&quot;-&quot;#,##0"/>
    <numFmt numFmtId="184" formatCode="#,##0.00;[Red]&quot;-&quot;#,##0.00"/>
    <numFmt numFmtId="185" formatCode="_-* #,##0_-;&quot;₩&quot;&quot;₩&quot;&quot;₩&quot;&quot;₩&quot;&quot;₩&quot;&quot;₩&quot;&quot;₩&quot;&quot;₩&quot;&quot;₩&quot;&quot;₩&quot;\-* #,##0_-;_-* &quot;-&quot;_-;_-@_-"/>
    <numFmt numFmtId="186" formatCode="#,###"/>
    <numFmt numFmtId="187" formatCode="#,##0_);[Red]\(#,##0\)"/>
    <numFmt numFmtId="188" formatCode="0_);[Red]\(0\)"/>
    <numFmt numFmtId="189" formatCode="#,##0_ "/>
    <numFmt numFmtId="190" formatCode="0.000_);[Red]\(0.000\)"/>
    <numFmt numFmtId="191" formatCode="0.0"/>
    <numFmt numFmtId="192" formatCode="_-* #,##0.0_-;\-* #,##0.0_-;_-* &quot;-&quot;_-;_-@_-"/>
    <numFmt numFmtId="193" formatCode="#,##0.00_ "/>
    <numFmt numFmtId="194" formatCode="#,##0.000_ "/>
    <numFmt numFmtId="195" formatCode="#,##0.0_);[Red]\(#,##0.0\)"/>
    <numFmt numFmtId="196" formatCode="0.00000"/>
    <numFmt numFmtId="197" formatCode="0.0000"/>
    <numFmt numFmtId="198" formatCode="0.000%"/>
    <numFmt numFmtId="199" formatCode="0.00_);[Red]\(0.00\)"/>
    <numFmt numFmtId="200" formatCode="0.0_ "/>
  </numFmts>
  <fonts count="5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"/>
      <color indexed="8"/>
      <name val="Courier"/>
      <family val="3"/>
    </font>
    <font>
      <sz val="12"/>
      <name val="¹ÙÅÁÃ¼"/>
      <family val="1"/>
      <charset val="129"/>
    </font>
    <font>
      <b/>
      <sz val="1"/>
      <color indexed="8"/>
      <name val="Courier"/>
      <family val="3"/>
    </font>
    <font>
      <b/>
      <sz val="12"/>
      <color indexed="16"/>
      <name val="±¼¸²Ã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돋움"/>
      <family val="3"/>
    </font>
    <font>
      <b/>
      <sz val="12"/>
      <color indexed="16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2"/>
      <name val="ＭＳ 明朝"/>
      <family val="3"/>
      <charset val="129"/>
    </font>
    <font>
      <sz val="14"/>
      <name val="Terminal"/>
      <family val="3"/>
      <charset val="129"/>
    </font>
    <font>
      <sz val="12"/>
      <name val="±¼¸²Ã¼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sz val="11"/>
      <color rgb="FF0000FF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0.5"/>
      <color theme="1"/>
      <name val="맑은 고딕"/>
      <family val="2"/>
      <charset val="129"/>
      <scheme val="minor"/>
    </font>
    <font>
      <sz val="10.5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2"/>
      <color theme="1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sz val="8"/>
      <name val="바탕체"/>
      <family val="1"/>
      <charset val="129"/>
    </font>
    <font>
      <sz val="9"/>
      <color indexed="81"/>
      <name val="돋움"/>
      <family val="3"/>
      <charset val="129"/>
    </font>
    <font>
      <sz val="8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MS Gothic"/>
      <family val="3"/>
      <charset val="128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.5"/>
      <color theme="1"/>
      <name val="굴림체"/>
      <family val="3"/>
      <charset val="129"/>
    </font>
    <font>
      <sz val="11"/>
      <color theme="1"/>
      <name val="맑은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0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protection locked="0"/>
    </xf>
    <xf numFmtId="18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83" fontId="6" fillId="0" borderId="0">
      <alignment vertical="center"/>
    </xf>
    <xf numFmtId="0" fontId="3" fillId="0" borderId="0">
      <protection locked="0"/>
    </xf>
    <xf numFmtId="177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4" fillId="0" borderId="0">
      <protection locked="0"/>
    </xf>
    <xf numFmtId="183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4" fontId="3" fillId="0" borderId="0">
      <protection locked="0"/>
    </xf>
    <xf numFmtId="181" fontId="4" fillId="0" borderId="0">
      <protection locked="0"/>
    </xf>
    <xf numFmtId="0" fontId="14" fillId="0" borderId="0"/>
    <xf numFmtId="49" fontId="17" fillId="0" borderId="0" applyBorder="0"/>
    <xf numFmtId="0" fontId="3" fillId="0" borderId="1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8" fontId="4" fillId="0" borderId="0">
      <protection locked="0"/>
    </xf>
    <xf numFmtId="182" fontId="4" fillId="0" borderId="0">
      <protection locked="0"/>
    </xf>
    <xf numFmtId="38" fontId="15" fillId="2" borderId="0" applyNumberFormat="0" applyBorder="0" applyAlignment="0" applyProtection="0"/>
    <xf numFmtId="0" fontId="16" fillId="0" borderId="2" applyNumberFormat="0" applyAlignment="0" applyProtection="0">
      <alignment horizontal="left" vertical="center"/>
    </xf>
    <xf numFmtId="0" fontId="16" fillId="0" borderId="3">
      <alignment horizontal="left" vertical="center"/>
    </xf>
    <xf numFmtId="10" fontId="15" fillId="3" borderId="4" applyNumberFormat="0" applyBorder="0" applyAlignment="0" applyProtection="0"/>
    <xf numFmtId="185" fontId="2" fillId="0" borderId="0"/>
    <xf numFmtId="0" fontId="8" fillId="0" borderId="0"/>
    <xf numFmtId="10" fontId="8" fillId="0" borderId="0" applyFont="0" applyFill="0" applyBorder="0" applyAlignment="0" applyProtection="0"/>
    <xf numFmtId="0" fontId="8" fillId="0" borderId="0"/>
    <xf numFmtId="180" fontId="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9" fillId="0" borderId="0"/>
    <xf numFmtId="183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3" fillId="0" borderId="0">
      <protection locked="0"/>
    </xf>
    <xf numFmtId="181" fontId="7" fillId="0" borderId="0"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9" fontId="7" fillId="0" borderId="0">
      <protection locked="0"/>
    </xf>
    <xf numFmtId="0" fontId="13" fillId="0" borderId="0"/>
    <xf numFmtId="0" fontId="3" fillId="0" borderId="1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78" fontId="7" fillId="0" borderId="0">
      <protection locked="0"/>
    </xf>
    <xf numFmtId="182" fontId="7" fillId="0" borderId="0">
      <protection locked="0"/>
    </xf>
    <xf numFmtId="0" fontId="28" fillId="0" borderId="0"/>
    <xf numFmtId="9" fontId="1" fillId="0" borderId="0" applyFont="0" applyFill="0" applyBorder="0" applyAlignment="0" applyProtection="0">
      <alignment vertical="center"/>
    </xf>
  </cellStyleXfs>
  <cellXfs count="397">
    <xf numFmtId="0" fontId="0" fillId="0" borderId="0" xfId="0">
      <alignment vertical="center"/>
    </xf>
    <xf numFmtId="187" fontId="20" fillId="0" borderId="4" xfId="1" applyNumberFormat="1" applyFont="1" applyFill="1" applyBorder="1" applyAlignment="1">
      <alignment vertical="center" wrapText="1"/>
    </xf>
    <xf numFmtId="189" fontId="20" fillId="0" borderId="4" xfId="1" applyNumberFormat="1" applyFont="1" applyFill="1" applyBorder="1" applyAlignment="1">
      <alignment vertical="center" wrapText="1"/>
    </xf>
    <xf numFmtId="41" fontId="20" fillId="0" borderId="4" xfId="1" applyFont="1" applyBorder="1" applyAlignment="1">
      <alignment horizontal="right" vertical="center" wrapText="1"/>
    </xf>
    <xf numFmtId="41" fontId="20" fillId="0" borderId="4" xfId="1" applyFont="1" applyBorder="1" applyAlignment="1">
      <alignment vertical="center" wrapText="1"/>
    </xf>
    <xf numFmtId="188" fontId="20" fillId="0" borderId="4" xfId="1" applyNumberFormat="1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left" vertical="center"/>
    </xf>
    <xf numFmtId="0" fontId="22" fillId="4" borderId="0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4" fillId="4" borderId="0" xfId="0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5" fillId="5" borderId="40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11" xfId="1659" applyFont="1" applyFill="1" applyBorder="1" applyAlignment="1">
      <alignment horizontal="center" vertical="center"/>
    </xf>
    <xf numFmtId="0" fontId="25" fillId="5" borderId="41" xfId="1659" applyFont="1" applyFill="1" applyBorder="1" applyAlignment="1">
      <alignment horizontal="center" vertical="center"/>
    </xf>
    <xf numFmtId="0" fontId="25" fillId="5" borderId="42" xfId="0" applyFont="1" applyFill="1" applyBorder="1" applyAlignment="1">
      <alignment horizontal="center" vertical="center"/>
    </xf>
    <xf numFmtId="0" fontId="25" fillId="4" borderId="43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10" xfId="1659" applyFont="1" applyFill="1" applyBorder="1" applyAlignment="1">
      <alignment horizontal="left" vertical="center"/>
    </xf>
    <xf numFmtId="0" fontId="25" fillId="4" borderId="44" xfId="1659" applyFont="1" applyFill="1" applyBorder="1" applyAlignment="1">
      <alignment horizontal="center" vertical="center"/>
    </xf>
    <xf numFmtId="41" fontId="29" fillId="0" borderId="43" xfId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41" fontId="30" fillId="0" borderId="44" xfId="1" applyFont="1" applyFill="1" applyBorder="1" applyAlignment="1">
      <alignment horizontal="center" vertical="center"/>
    </xf>
    <xf numFmtId="0" fontId="25" fillId="4" borderId="45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26" xfId="1659" applyFont="1" applyFill="1" applyBorder="1" applyAlignment="1">
      <alignment horizontal="left" vertical="center"/>
    </xf>
    <xf numFmtId="0" fontId="25" fillId="4" borderId="46" xfId="1659" applyFont="1" applyFill="1" applyBorder="1" applyAlignment="1">
      <alignment horizontal="center" vertical="center"/>
    </xf>
    <xf numFmtId="41" fontId="29" fillId="0" borderId="47" xfId="1" applyFont="1" applyFill="1" applyBorder="1" applyAlignment="1">
      <alignment horizontal="center" vertical="center"/>
    </xf>
    <xf numFmtId="0" fontId="25" fillId="0" borderId="48" xfId="0" applyFont="1" applyFill="1" applyBorder="1" applyAlignment="1">
      <alignment horizontal="center" vertical="center"/>
    </xf>
    <xf numFmtId="41" fontId="30" fillId="0" borderId="46" xfId="1" applyFont="1" applyFill="1" applyBorder="1" applyAlignment="1">
      <alignment horizontal="center" vertical="center"/>
    </xf>
    <xf numFmtId="0" fontId="25" fillId="4" borderId="49" xfId="0" applyFont="1" applyFill="1" applyBorder="1" applyAlignment="1">
      <alignment horizontal="center" vertical="center"/>
    </xf>
    <xf numFmtId="0" fontId="25" fillId="4" borderId="50" xfId="1659" applyFont="1" applyFill="1" applyBorder="1" applyAlignment="1">
      <alignment horizontal="left" vertical="center"/>
    </xf>
    <xf numFmtId="0" fontId="25" fillId="4" borderId="51" xfId="1659" applyFont="1" applyFill="1" applyBorder="1" applyAlignment="1">
      <alignment horizontal="center" vertical="center"/>
    </xf>
    <xf numFmtId="41" fontId="29" fillId="0" borderId="52" xfId="1" applyFont="1" applyFill="1" applyBorder="1" applyAlignment="1">
      <alignment horizontal="center" vertical="center"/>
    </xf>
    <xf numFmtId="0" fontId="25" fillId="0" borderId="53" xfId="0" applyFont="1" applyFill="1" applyBorder="1" applyAlignment="1">
      <alignment horizontal="center" vertical="center"/>
    </xf>
    <xf numFmtId="41" fontId="30" fillId="0" borderId="51" xfId="1" applyFont="1" applyFill="1" applyBorder="1" applyAlignment="1">
      <alignment horizontal="center" vertical="center"/>
    </xf>
    <xf numFmtId="0" fontId="25" fillId="4" borderId="5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0" borderId="5" xfId="1659" applyFont="1" applyFill="1" applyBorder="1" applyAlignment="1">
      <alignment horizontal="left" vertical="center"/>
    </xf>
    <xf numFmtId="0" fontId="25" fillId="0" borderId="12" xfId="1659" applyFont="1" applyFill="1" applyBorder="1" applyAlignment="1">
      <alignment horizontal="center" vertical="center"/>
    </xf>
    <xf numFmtId="41" fontId="29" fillId="0" borderId="6" xfId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41" fontId="30" fillId="0" borderId="12" xfId="1" applyFont="1" applyFill="1" applyBorder="1" applyAlignment="1">
      <alignment horizontal="center" vertical="center"/>
    </xf>
    <xf numFmtId="0" fontId="25" fillId="4" borderId="55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 shrinkToFit="1"/>
    </xf>
    <xf numFmtId="0" fontId="25" fillId="0" borderId="30" xfId="1659" applyFont="1" applyFill="1" applyBorder="1" applyAlignment="1">
      <alignment horizontal="left" vertical="center"/>
    </xf>
    <xf numFmtId="0" fontId="25" fillId="4" borderId="56" xfId="1659" applyFont="1" applyFill="1" applyBorder="1" applyAlignment="1">
      <alignment horizontal="center" vertical="center"/>
    </xf>
    <xf numFmtId="41" fontId="29" fillId="0" borderId="57" xfId="1" applyFont="1" applyFill="1" applyBorder="1" applyAlignment="1">
      <alignment horizontal="center" vertical="center"/>
    </xf>
    <xf numFmtId="0" fontId="25" fillId="0" borderId="57" xfId="0" applyFont="1" applyFill="1" applyBorder="1" applyAlignment="1">
      <alignment horizontal="center" vertical="center"/>
    </xf>
    <xf numFmtId="41" fontId="30" fillId="0" borderId="56" xfId="1" applyFont="1" applyFill="1" applyBorder="1" applyAlignment="1">
      <alignment horizontal="center" vertical="center"/>
    </xf>
    <xf numFmtId="0" fontId="25" fillId="4" borderId="40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 shrinkToFit="1"/>
    </xf>
    <xf numFmtId="0" fontId="25" fillId="0" borderId="11" xfId="1659" applyFont="1" applyFill="1" applyBorder="1" applyAlignment="1">
      <alignment horizontal="left" vertical="center"/>
    </xf>
    <xf numFmtId="0" fontId="25" fillId="4" borderId="42" xfId="1659" applyFont="1" applyFill="1" applyBorder="1" applyAlignment="1">
      <alignment horizontal="center" vertical="center"/>
    </xf>
    <xf numFmtId="41" fontId="29" fillId="0" borderId="58" xfId="1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41" fontId="30" fillId="0" borderId="60" xfId="1" applyFont="1" applyFill="1" applyBorder="1" applyAlignment="1">
      <alignment horizontal="center" vertical="center"/>
    </xf>
    <xf numFmtId="41" fontId="29" fillId="0" borderId="61" xfId="1" applyFont="1" applyFill="1" applyBorder="1" applyAlignment="1">
      <alignment horizontal="center" vertical="center"/>
    </xf>
    <xf numFmtId="0" fontId="25" fillId="4" borderId="62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25" fillId="0" borderId="63" xfId="1659" applyFont="1" applyFill="1" applyBorder="1" applyAlignment="1">
      <alignment horizontal="left" vertical="center"/>
    </xf>
    <xf numFmtId="0" fontId="25" fillId="4" borderId="60" xfId="1659" applyFont="1" applyFill="1" applyBorder="1" applyAlignment="1">
      <alignment horizontal="center" vertical="center"/>
    </xf>
    <xf numFmtId="0" fontId="25" fillId="0" borderId="26" xfId="1659" applyFont="1" applyFill="1" applyBorder="1" applyAlignment="1">
      <alignment horizontal="left" vertical="center"/>
    </xf>
    <xf numFmtId="41" fontId="29" fillId="0" borderId="48" xfId="1" applyFont="1" applyFill="1" applyBorder="1" applyAlignment="1">
      <alignment horizontal="center" vertical="center"/>
    </xf>
    <xf numFmtId="0" fontId="25" fillId="4" borderId="30" xfId="1659" applyFont="1" applyFill="1" applyBorder="1" applyAlignment="1">
      <alignment horizontal="left" vertical="center"/>
    </xf>
    <xf numFmtId="0" fontId="25" fillId="4" borderId="63" xfId="1659" applyFont="1" applyFill="1" applyBorder="1" applyAlignment="1">
      <alignment horizontal="left" vertical="center"/>
    </xf>
    <xf numFmtId="0" fontId="25" fillId="4" borderId="64" xfId="0" applyFont="1" applyFill="1" applyBorder="1" applyAlignment="1">
      <alignment horizontal="center" vertical="center"/>
    </xf>
    <xf numFmtId="0" fontId="25" fillId="4" borderId="65" xfId="1659" applyFont="1" applyFill="1" applyBorder="1" applyAlignment="1">
      <alignment horizontal="left" vertical="center"/>
    </xf>
    <xf numFmtId="0" fontId="25" fillId="0" borderId="66" xfId="1659" applyFont="1" applyFill="1" applyBorder="1" applyAlignment="1">
      <alignment horizontal="center" vertical="center"/>
    </xf>
    <xf numFmtId="41" fontId="29" fillId="0" borderId="67" xfId="1" applyFont="1" applyFill="1" applyBorder="1" applyAlignment="1">
      <alignment horizontal="center" vertical="center"/>
    </xf>
    <xf numFmtId="0" fontId="25" fillId="0" borderId="68" xfId="0" applyFont="1" applyFill="1" applyBorder="1" applyAlignment="1">
      <alignment horizontal="center" vertical="center"/>
    </xf>
    <xf numFmtId="41" fontId="30" fillId="0" borderId="66" xfId="1" applyFont="1" applyFill="1" applyBorder="1" applyAlignment="1">
      <alignment horizontal="center" vertical="center"/>
    </xf>
    <xf numFmtId="0" fontId="25" fillId="0" borderId="46" xfId="1659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 wrapText="1"/>
    </xf>
    <xf numFmtId="0" fontId="25" fillId="0" borderId="56" xfId="1659" applyFont="1" applyFill="1" applyBorder="1" applyAlignment="1">
      <alignment horizontal="center" vertical="center"/>
    </xf>
    <xf numFmtId="0" fontId="25" fillId="4" borderId="66" xfId="1659" applyFont="1" applyFill="1" applyBorder="1" applyAlignment="1">
      <alignment horizontal="center" vertical="center"/>
    </xf>
    <xf numFmtId="0" fontId="25" fillId="4" borderId="68" xfId="0" applyFont="1" applyFill="1" applyBorder="1" applyAlignment="1">
      <alignment horizontal="center" vertical="center"/>
    </xf>
    <xf numFmtId="0" fontId="25" fillId="4" borderId="48" xfId="0" applyFont="1" applyFill="1" applyBorder="1" applyAlignment="1">
      <alignment horizontal="center" vertical="center"/>
    </xf>
    <xf numFmtId="0" fontId="25" fillId="4" borderId="69" xfId="0" applyFont="1" applyFill="1" applyBorder="1" applyAlignment="1">
      <alignment horizontal="center" vertical="center"/>
    </xf>
    <xf numFmtId="0" fontId="25" fillId="4" borderId="48" xfId="0" applyFont="1" applyFill="1" applyBorder="1" applyAlignment="1">
      <alignment horizontal="center" vertical="center" wrapText="1"/>
    </xf>
    <xf numFmtId="0" fontId="25" fillId="4" borderId="70" xfId="1659" applyFont="1" applyFill="1" applyBorder="1" applyAlignment="1">
      <alignment horizontal="center" vertical="center"/>
    </xf>
    <xf numFmtId="41" fontId="29" fillId="0" borderId="71" xfId="1" applyFont="1" applyFill="1" applyBorder="1" applyAlignment="1">
      <alignment horizontal="center" vertical="center"/>
    </xf>
    <xf numFmtId="0" fontId="25" fillId="0" borderId="72" xfId="0" applyFont="1" applyFill="1" applyBorder="1" applyAlignment="1">
      <alignment horizontal="center" vertical="center"/>
    </xf>
    <xf numFmtId="41" fontId="30" fillId="0" borderId="70" xfId="1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74" xfId="0" applyFont="1" applyFill="1" applyBorder="1" applyAlignment="1">
      <alignment horizontal="right" vertical="center"/>
    </xf>
    <xf numFmtId="0" fontId="25" fillId="6" borderId="76" xfId="0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7" borderId="77" xfId="0" applyFont="1" applyFill="1" applyBorder="1" applyAlignment="1">
      <alignment horizontal="center" vertical="center"/>
    </xf>
    <xf numFmtId="0" fontId="25" fillId="4" borderId="81" xfId="0" applyFont="1" applyFill="1" applyBorder="1" applyAlignment="1">
      <alignment horizontal="right" vertical="center"/>
    </xf>
    <xf numFmtId="0" fontId="25" fillId="4" borderId="81" xfId="0" applyFont="1" applyFill="1" applyBorder="1" applyAlignment="1">
      <alignment horizontal="center" vertical="center"/>
    </xf>
    <xf numFmtId="41" fontId="31" fillId="4" borderId="81" xfId="1" applyFont="1" applyFill="1" applyBorder="1" applyAlignment="1">
      <alignment vertical="center"/>
    </xf>
    <xf numFmtId="0" fontId="33" fillId="4" borderId="0" xfId="0" applyFont="1" applyFill="1" applyAlignment="1">
      <alignment horizontal="center" vertical="center"/>
    </xf>
    <xf numFmtId="0" fontId="34" fillId="0" borderId="0" xfId="0" applyFont="1">
      <alignment vertical="center"/>
    </xf>
    <xf numFmtId="0" fontId="20" fillId="0" borderId="4" xfId="0" applyFont="1" applyBorder="1" applyAlignment="1">
      <alignment horizontal="center" vertical="center" wrapText="1"/>
    </xf>
    <xf numFmtId="188" fontId="20" fillId="5" borderId="4" xfId="0" applyNumberFormat="1" applyFont="1" applyFill="1" applyBorder="1" applyAlignment="1">
      <alignment horizontal="center" vertical="center" wrapText="1"/>
    </xf>
    <xf numFmtId="187" fontId="20" fillId="5" borderId="4" xfId="0" applyNumberFormat="1" applyFont="1" applyFill="1" applyBorder="1" applyAlignment="1">
      <alignment vertical="center" wrapText="1"/>
    </xf>
    <xf numFmtId="41" fontId="20" fillId="5" borderId="4" xfId="1" applyFont="1" applyFill="1" applyBorder="1" applyAlignment="1">
      <alignment horizontal="center" vertical="center" wrapText="1"/>
    </xf>
    <xf numFmtId="0" fontId="37" fillId="0" borderId="0" xfId="0" applyFont="1">
      <alignment vertical="center"/>
    </xf>
    <xf numFmtId="41" fontId="37" fillId="0" borderId="0" xfId="1" applyFont="1">
      <alignment vertical="center"/>
    </xf>
    <xf numFmtId="0" fontId="20" fillId="0" borderId="0" xfId="0" applyFont="1">
      <alignment vertical="center"/>
    </xf>
    <xf numFmtId="41" fontId="20" fillId="0" borderId="0" xfId="1" applyFont="1">
      <alignment vertical="center"/>
    </xf>
    <xf numFmtId="41" fontId="20" fillId="0" borderId="4" xfId="1" applyFont="1" applyFill="1" applyBorder="1" applyAlignment="1">
      <alignment horizontal="center" vertical="center" wrapText="1"/>
    </xf>
    <xf numFmtId="189" fontId="37" fillId="0" borderId="0" xfId="0" applyNumberFormat="1" applyFont="1">
      <alignment vertical="center"/>
    </xf>
    <xf numFmtId="0" fontId="39" fillId="0" borderId="0" xfId="0" applyFont="1">
      <alignment vertical="center"/>
    </xf>
    <xf numFmtId="41" fontId="39" fillId="0" borderId="0" xfId="1" applyFont="1">
      <alignment vertical="center"/>
    </xf>
    <xf numFmtId="41" fontId="0" fillId="0" borderId="0" xfId="1" applyFont="1">
      <alignment vertical="center"/>
    </xf>
    <xf numFmtId="0" fontId="41" fillId="0" borderId="0" xfId="0" applyFont="1">
      <alignment vertical="center"/>
    </xf>
    <xf numFmtId="41" fontId="41" fillId="0" borderId="0" xfId="1" applyFont="1">
      <alignment vertical="center"/>
    </xf>
    <xf numFmtId="0" fontId="42" fillId="0" borderId="0" xfId="0" applyFont="1">
      <alignment vertical="center"/>
    </xf>
    <xf numFmtId="41" fontId="42" fillId="0" borderId="0" xfId="1" applyFont="1">
      <alignment vertical="center"/>
    </xf>
    <xf numFmtId="0" fontId="40" fillId="0" borderId="4" xfId="0" quotePrefix="1" applyFont="1" applyFill="1" applyBorder="1" applyAlignment="1">
      <alignment vertical="center" wrapText="1"/>
    </xf>
    <xf numFmtId="0" fontId="0" fillId="0" borderId="0" xfId="0">
      <alignment vertical="center"/>
    </xf>
    <xf numFmtId="0" fontId="20" fillId="0" borderId="4" xfId="0" applyFont="1" applyBorder="1" applyAlignment="1">
      <alignment horizontal="left" vertical="center" wrapText="1"/>
    </xf>
    <xf numFmtId="0" fontId="40" fillId="0" borderId="4" xfId="0" applyFont="1" applyFill="1" applyBorder="1" applyAlignment="1">
      <alignment vertical="center" wrapText="1"/>
    </xf>
    <xf numFmtId="186" fontId="40" fillId="0" borderId="4" xfId="0" quotePrefix="1" applyNumberFormat="1" applyFont="1" applyFill="1" applyBorder="1" applyAlignment="1">
      <alignment vertical="center" wrapText="1"/>
    </xf>
    <xf numFmtId="186" fontId="0" fillId="0" borderId="0" xfId="0" applyNumberFormat="1">
      <alignment vertical="center"/>
    </xf>
    <xf numFmtId="41" fontId="20" fillId="0" borderId="4" xfId="1" applyFont="1" applyFill="1" applyBorder="1" applyAlignment="1">
      <alignment vertical="center" wrapText="1"/>
    </xf>
    <xf numFmtId="41" fontId="20" fillId="5" borderId="4" xfId="1" applyFont="1" applyFill="1" applyBorder="1" applyAlignment="1">
      <alignment vertical="center" wrapText="1"/>
    </xf>
    <xf numFmtId="189" fontId="20" fillId="0" borderId="4" xfId="1" quotePrefix="1" applyNumberFormat="1" applyFont="1" applyFill="1" applyBorder="1" applyAlignment="1">
      <alignment vertical="center" wrapText="1"/>
    </xf>
    <xf numFmtId="41" fontId="20" fillId="0" borderId="4" xfId="1" applyFont="1" applyBorder="1" applyAlignment="1">
      <alignment horizontal="center" vertical="center" wrapText="1"/>
    </xf>
    <xf numFmtId="0" fontId="35" fillId="5" borderId="4" xfId="0" quotePrefix="1" applyFont="1" applyFill="1" applyBorder="1" applyAlignment="1">
      <alignment horizontal="center" vertical="center"/>
    </xf>
    <xf numFmtId="0" fontId="35" fillId="5" borderId="7" xfId="0" quotePrefix="1" applyFont="1" applyFill="1" applyBorder="1" applyAlignment="1">
      <alignment horizontal="center" vertical="center"/>
    </xf>
    <xf numFmtId="189" fontId="38" fillId="0" borderId="0" xfId="0" quotePrefix="1" applyNumberFormat="1" applyFont="1">
      <alignment vertical="center"/>
    </xf>
    <xf numFmtId="0" fontId="20" fillId="0" borderId="0" xfId="0" quotePrefix="1" applyFont="1">
      <alignment vertical="center"/>
    </xf>
    <xf numFmtId="0" fontId="0" fillId="0" borderId="0" xfId="0" applyAlignment="1">
      <alignment horizontal="center" vertical="center"/>
    </xf>
    <xf numFmtId="191" fontId="48" fillId="0" borderId="4" xfId="0" applyNumberFormat="1" applyFont="1" applyFill="1" applyBorder="1" applyAlignment="1">
      <alignment horizontal="center" vertical="center" wrapText="1"/>
    </xf>
    <xf numFmtId="0" fontId="49" fillId="0" borderId="79" xfId="0" applyFont="1" applyBorder="1" applyAlignment="1">
      <alignment horizontal="center" vertical="center" wrapText="1"/>
    </xf>
    <xf numFmtId="193" fontId="51" fillId="0" borderId="4" xfId="1" applyNumberFormat="1" applyFont="1" applyFill="1" applyBorder="1" applyAlignment="1">
      <alignment horizontal="center" vertical="center"/>
    </xf>
    <xf numFmtId="191" fontId="52" fillId="0" borderId="4" xfId="0" applyNumberFormat="1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192" fontId="51" fillId="0" borderId="42" xfId="1" applyNumberFormat="1" applyFont="1" applyFill="1" applyBorder="1" applyAlignment="1">
      <alignment horizontal="right" vertical="center"/>
    </xf>
    <xf numFmtId="191" fontId="48" fillId="0" borderId="80" xfId="0" applyNumberFormat="1" applyFont="1" applyFill="1" applyBorder="1" applyAlignment="1">
      <alignment horizontal="center" vertical="center" wrapText="1"/>
    </xf>
    <xf numFmtId="191" fontId="52" fillId="0" borderId="80" xfId="0" applyNumberFormat="1" applyFont="1" applyFill="1" applyBorder="1" applyAlignment="1">
      <alignment horizontal="center" vertical="center" wrapText="1"/>
    </xf>
    <xf numFmtId="0" fontId="52" fillId="0" borderId="80" xfId="0" applyFont="1" applyFill="1" applyBorder="1" applyAlignment="1">
      <alignment horizontal="center" vertical="center" wrapText="1"/>
    </xf>
    <xf numFmtId="192" fontId="51" fillId="0" borderId="13" xfId="1" applyNumberFormat="1" applyFont="1" applyFill="1" applyBorder="1" applyAlignment="1">
      <alignment horizontal="right" vertical="center"/>
    </xf>
    <xf numFmtId="0" fontId="52" fillId="0" borderId="0" xfId="0" applyFont="1">
      <alignment vertical="center"/>
    </xf>
    <xf numFmtId="0" fontId="53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justify" vertical="center" wrapText="1"/>
    </xf>
    <xf numFmtId="0" fontId="48" fillId="0" borderId="0" xfId="0" applyFont="1" applyFill="1" applyBorder="1" applyAlignment="1">
      <alignment horizontal="center" vertical="center" wrapText="1"/>
    </xf>
    <xf numFmtId="191" fontId="48" fillId="0" borderId="0" xfId="0" applyNumberFormat="1" applyFont="1" applyFill="1" applyBorder="1" applyAlignment="1">
      <alignment horizontal="center" vertical="center" wrapText="1"/>
    </xf>
    <xf numFmtId="191" fontId="52" fillId="0" borderId="0" xfId="0" applyNumberFormat="1" applyFont="1" applyFill="1" applyBorder="1" applyAlignment="1">
      <alignment horizontal="center" vertical="center" wrapText="1"/>
    </xf>
    <xf numFmtId="194" fontId="51" fillId="0" borderId="0" xfId="1" applyNumberFormat="1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 wrapText="1"/>
    </xf>
    <xf numFmtId="192" fontId="51" fillId="0" borderId="0" xfId="1" applyNumberFormat="1" applyFont="1" applyFill="1" applyBorder="1" applyAlignment="1">
      <alignment horizontal="right" vertical="center"/>
    </xf>
    <xf numFmtId="0" fontId="52" fillId="0" borderId="83" xfId="0" applyFont="1" applyBorder="1">
      <alignment vertical="center"/>
    </xf>
    <xf numFmtId="0" fontId="52" fillId="0" borderId="82" xfId="0" applyFont="1" applyBorder="1" applyAlignment="1">
      <alignment vertical="center"/>
    </xf>
    <xf numFmtId="0" fontId="52" fillId="0" borderId="0" xfId="0" applyFont="1" applyBorder="1" applyAlignment="1">
      <alignment vertical="center"/>
    </xf>
    <xf numFmtId="0" fontId="52" fillId="0" borderId="54" xfId="0" applyFont="1" applyBorder="1">
      <alignment vertical="center"/>
    </xf>
    <xf numFmtId="0" fontId="52" fillId="0" borderId="83" xfId="0" applyFont="1" applyBorder="1" applyAlignment="1">
      <alignment vertical="center" shrinkToFit="1"/>
    </xf>
    <xf numFmtId="0" fontId="54" fillId="0" borderId="0" xfId="0" applyFont="1">
      <alignment vertical="center"/>
    </xf>
    <xf numFmtId="0" fontId="55" fillId="0" borderId="4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right" vertical="center"/>
    </xf>
    <xf numFmtId="41" fontId="0" fillId="0" borderId="0" xfId="1" applyFont="1" applyAlignment="1">
      <alignment horizontal="center" vertical="center"/>
    </xf>
    <xf numFmtId="41" fontId="55" fillId="0" borderId="4" xfId="1" quotePrefix="1" applyFont="1" applyFill="1" applyBorder="1" applyAlignment="1">
      <alignment horizontal="center" vertical="center" wrapText="1"/>
    </xf>
    <xf numFmtId="41" fontId="55" fillId="0" borderId="4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9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 shrinkToFit="1"/>
    </xf>
    <xf numFmtId="9" fontId="0" fillId="0" borderId="0" xfId="0" applyNumberFormat="1" applyAlignment="1">
      <alignment horizontal="center" vertical="center" shrinkToFit="1"/>
    </xf>
    <xf numFmtId="198" fontId="0" fillId="0" borderId="0" xfId="1660" applyNumberFormat="1" applyFont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36" fillId="0" borderId="0" xfId="0" applyFont="1">
      <alignment vertical="center"/>
    </xf>
    <xf numFmtId="0" fontId="35" fillId="0" borderId="0" xfId="0" applyFont="1">
      <alignment vertical="center"/>
    </xf>
    <xf numFmtId="14" fontId="37" fillId="0" borderId="0" xfId="0" applyNumberFormat="1" applyFont="1" applyAlignment="1">
      <alignment horizontal="right" vertical="center"/>
    </xf>
    <xf numFmtId="189" fontId="38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87" fontId="20" fillId="0" borderId="0" xfId="0" applyNumberFormat="1" applyFont="1" applyAlignment="1">
      <alignment vertical="center" wrapText="1"/>
    </xf>
    <xf numFmtId="189" fontId="20" fillId="0" borderId="0" xfId="0" applyNumberFormat="1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99" fontId="20" fillId="0" borderId="4" xfId="1" applyNumberFormat="1" applyFont="1" applyFill="1" applyBorder="1" applyAlignment="1">
      <alignment horizontal="center" vertical="center" wrapText="1"/>
    </xf>
    <xf numFmtId="193" fontId="51" fillId="0" borderId="80" xfId="1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190" fontId="49" fillId="0" borderId="4" xfId="0" applyNumberFormat="1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192" fontId="51" fillId="0" borderId="44" xfId="1" applyNumberFormat="1" applyFont="1" applyFill="1" applyBorder="1" applyAlignment="1">
      <alignment horizontal="right" vertical="center"/>
    </xf>
    <xf numFmtId="0" fontId="51" fillId="0" borderId="80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/>
    </xf>
    <xf numFmtId="0" fontId="52" fillId="0" borderId="79" xfId="0" applyFont="1" applyBorder="1">
      <alignment vertical="center"/>
    </xf>
    <xf numFmtId="0" fontId="48" fillId="5" borderId="9" xfId="0" applyFont="1" applyFill="1" applyBorder="1" applyAlignment="1">
      <alignment horizontal="center" vertical="center" wrapText="1"/>
    </xf>
    <xf numFmtId="191" fontId="48" fillId="5" borderId="9" xfId="0" applyNumberFormat="1" applyFont="1" applyFill="1" applyBorder="1" applyAlignment="1">
      <alignment horizontal="right" vertical="center" wrapText="1" indent="1"/>
    </xf>
    <xf numFmtId="191" fontId="48" fillId="5" borderId="9" xfId="0" applyNumberFormat="1" applyFont="1" applyFill="1" applyBorder="1" applyAlignment="1">
      <alignment horizontal="center" vertical="center" wrapText="1"/>
    </xf>
    <xf numFmtId="191" fontId="52" fillId="5" borderId="9" xfId="0" applyNumberFormat="1" applyFont="1" applyFill="1" applyBorder="1" applyAlignment="1">
      <alignment horizontal="center" vertical="center" wrapText="1"/>
    </xf>
    <xf numFmtId="194" fontId="51" fillId="5" borderId="9" xfId="1" applyNumberFormat="1" applyFont="1" applyFill="1" applyBorder="1" applyAlignment="1">
      <alignment horizontal="center" vertical="center"/>
    </xf>
    <xf numFmtId="0" fontId="52" fillId="5" borderId="9" xfId="0" applyFont="1" applyFill="1" applyBorder="1" applyAlignment="1">
      <alignment horizontal="center" vertical="center" wrapText="1"/>
    </xf>
    <xf numFmtId="192" fontId="51" fillId="5" borderId="42" xfId="1" applyNumberFormat="1" applyFont="1" applyFill="1" applyBorder="1" applyAlignment="1">
      <alignment horizontal="right" vertical="center"/>
    </xf>
    <xf numFmtId="0" fontId="48" fillId="5" borderId="4" xfId="0" applyFont="1" applyFill="1" applyBorder="1" applyAlignment="1">
      <alignment horizontal="center" vertical="center" wrapText="1"/>
    </xf>
    <xf numFmtId="191" fontId="48" fillId="5" borderId="4" xfId="0" applyNumberFormat="1" applyFont="1" applyFill="1" applyBorder="1" applyAlignment="1">
      <alignment horizontal="center" vertical="center" wrapText="1"/>
    </xf>
    <xf numFmtId="191" fontId="52" fillId="5" borderId="4" xfId="0" applyNumberFormat="1" applyFont="1" applyFill="1" applyBorder="1" applyAlignment="1">
      <alignment horizontal="center" vertical="center" wrapText="1"/>
    </xf>
    <xf numFmtId="193" fontId="51" fillId="5" borderId="4" xfId="1" applyNumberFormat="1" applyFont="1" applyFill="1" applyBorder="1" applyAlignment="1">
      <alignment horizontal="center" vertical="center"/>
    </xf>
    <xf numFmtId="0" fontId="52" fillId="5" borderId="4" xfId="0" applyFont="1" applyFill="1" applyBorder="1" applyAlignment="1">
      <alignment horizontal="center" vertical="center" wrapText="1"/>
    </xf>
    <xf numFmtId="192" fontId="51" fillId="5" borderId="12" xfId="1" applyNumberFormat="1" applyFont="1" applyFill="1" applyBorder="1" applyAlignment="1">
      <alignment horizontal="right" vertical="center"/>
    </xf>
    <xf numFmtId="191" fontId="51" fillId="5" borderId="4" xfId="0" applyNumberFormat="1" applyFont="1" applyFill="1" applyBorder="1" applyAlignment="1">
      <alignment horizontal="center" vertical="center" wrapText="1"/>
    </xf>
    <xf numFmtId="0" fontId="48" fillId="5" borderId="7" xfId="0" applyFont="1" applyFill="1" applyBorder="1" applyAlignment="1">
      <alignment horizontal="center" vertical="center" wrapText="1"/>
    </xf>
    <xf numFmtId="191" fontId="48" fillId="5" borderId="7" xfId="0" applyNumberFormat="1" applyFont="1" applyFill="1" applyBorder="1" applyAlignment="1">
      <alignment horizontal="center" vertical="center" wrapText="1"/>
    </xf>
    <xf numFmtId="191" fontId="52" fillId="5" borderId="7" xfId="0" applyNumberFormat="1" applyFont="1" applyFill="1" applyBorder="1" applyAlignment="1">
      <alignment horizontal="center" vertical="center" wrapText="1"/>
    </xf>
    <xf numFmtId="193" fontId="51" fillId="5" borderId="7" xfId="1" applyNumberFormat="1" applyFont="1" applyFill="1" applyBorder="1" applyAlignment="1">
      <alignment horizontal="center" vertical="center"/>
    </xf>
    <xf numFmtId="0" fontId="52" fillId="5" borderId="7" xfId="0" applyFont="1" applyFill="1" applyBorder="1" applyAlignment="1">
      <alignment horizontal="center" vertical="center" wrapText="1"/>
    </xf>
    <xf numFmtId="192" fontId="51" fillId="5" borderId="44" xfId="1" applyNumberFormat="1" applyFont="1" applyFill="1" applyBorder="1" applyAlignment="1">
      <alignment horizontal="right" vertical="center"/>
    </xf>
    <xf numFmtId="0" fontId="49" fillId="0" borderId="9" xfId="0" applyFont="1" applyBorder="1" applyAlignment="1">
      <alignment horizontal="center" vertical="center" wrapText="1"/>
    </xf>
    <xf numFmtId="190" fontId="49" fillId="0" borderId="9" xfId="0" applyNumberFormat="1" applyFont="1" applyBorder="1" applyAlignment="1">
      <alignment horizontal="center" vertical="center" wrapText="1"/>
    </xf>
    <xf numFmtId="0" fontId="49" fillId="0" borderId="89" xfId="0" applyFont="1" applyBorder="1" applyAlignment="1">
      <alignment horizontal="center" vertical="center" wrapText="1"/>
    </xf>
    <xf numFmtId="0" fontId="49" fillId="0" borderId="90" xfId="0" applyFont="1" applyBorder="1" applyAlignment="1">
      <alignment horizontal="center" vertical="center" wrapText="1"/>
    </xf>
    <xf numFmtId="0" fontId="0" fillId="0" borderId="9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horizontal="right" vertical="center"/>
    </xf>
    <xf numFmtId="0" fontId="52" fillId="0" borderId="0" xfId="0" applyFont="1" applyAlignment="1">
      <alignment horizontal="left" vertical="center"/>
    </xf>
    <xf numFmtId="191" fontId="52" fillId="0" borderId="0" xfId="0" applyNumberFormat="1" applyFont="1" applyAlignment="1">
      <alignment horizontal="center" vertical="center"/>
    </xf>
    <xf numFmtId="200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horizontal="left" vertical="top" wrapText="1"/>
    </xf>
    <xf numFmtId="0" fontId="52" fillId="0" borderId="0" xfId="0" applyFont="1" applyAlignment="1">
      <alignment vertical="top" wrapText="1"/>
    </xf>
    <xf numFmtId="0" fontId="56" fillId="0" borderId="0" xfId="0" applyFont="1">
      <alignment vertical="center"/>
    </xf>
    <xf numFmtId="0" fontId="43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right" vertical="center"/>
    </xf>
    <xf numFmtId="0" fontId="55" fillId="0" borderId="4" xfId="0" quotePrefix="1" applyFont="1" applyFill="1" applyBorder="1" applyAlignment="1">
      <alignment horizontal="center" vertical="center" wrapText="1"/>
    </xf>
    <xf numFmtId="0" fontId="55" fillId="0" borderId="3" xfId="0" quotePrefix="1" applyFont="1" applyFill="1" applyBorder="1" applyAlignment="1">
      <alignment horizontal="distributed" vertical="center" wrapText="1" indent="2"/>
    </xf>
    <xf numFmtId="0" fontId="55" fillId="0" borderId="6" xfId="0" quotePrefix="1" applyFont="1" applyFill="1" applyBorder="1" applyAlignment="1">
      <alignment horizontal="distributed" vertical="center" wrapText="1" indent="2"/>
    </xf>
    <xf numFmtId="0" fontId="55" fillId="0" borderId="4" xfId="0" quotePrefix="1" applyFont="1" applyFill="1" applyBorder="1" applyAlignment="1">
      <alignment horizontal="distributed" vertical="center" wrapText="1" indent="2"/>
    </xf>
    <xf numFmtId="0" fontId="55" fillId="0" borderId="5" xfId="0" quotePrefix="1" applyFont="1" applyFill="1" applyBorder="1" applyAlignment="1">
      <alignment horizontal="distributed" vertical="center" wrapText="1" indent="2"/>
    </xf>
    <xf numFmtId="0" fontId="55" fillId="0" borderId="8" xfId="0" quotePrefix="1" applyFont="1" applyFill="1" applyBorder="1" applyAlignment="1">
      <alignment horizontal="center" vertical="center" wrapText="1"/>
    </xf>
    <xf numFmtId="0" fontId="55" fillId="0" borderId="9" xfId="0" quotePrefix="1" applyFont="1" applyFill="1" applyBorder="1" applyAlignment="1">
      <alignment horizontal="center" vertical="center" wrapText="1"/>
    </xf>
    <xf numFmtId="0" fontId="55" fillId="0" borderId="7" xfId="0" quotePrefix="1" applyFont="1" applyFill="1" applyBorder="1" applyAlignment="1">
      <alignment horizontal="center"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57" fillId="0" borderId="0" xfId="0" quotePrefix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197" fontId="52" fillId="0" borderId="80" xfId="0" applyNumberFormat="1" applyFont="1" applyBorder="1" applyAlignment="1">
      <alignment horizontal="center" vertical="center"/>
    </xf>
    <xf numFmtId="197" fontId="52" fillId="0" borderId="13" xfId="0" applyNumberFormat="1" applyFont="1" applyBorder="1" applyAlignment="1">
      <alignment horizontal="center" vertical="center"/>
    </xf>
    <xf numFmtId="0" fontId="52" fillId="0" borderId="82" xfId="0" applyFont="1" applyBorder="1" applyAlignment="1">
      <alignment horizontal="center" vertical="center"/>
    </xf>
    <xf numFmtId="0" fontId="52" fillId="0" borderId="79" xfId="0" applyFont="1" applyBorder="1" applyAlignment="1">
      <alignment horizontal="center" vertical="center"/>
    </xf>
    <xf numFmtId="0" fontId="52" fillId="0" borderId="41" xfId="0" applyFont="1" applyBorder="1" applyAlignment="1">
      <alignment horizontal="center" vertical="center"/>
    </xf>
    <xf numFmtId="0" fontId="52" fillId="0" borderId="80" xfId="0" applyFont="1" applyBorder="1" applyAlignment="1">
      <alignment horizontal="center" vertical="center"/>
    </xf>
    <xf numFmtId="196" fontId="52" fillId="0" borderId="80" xfId="0" applyNumberFormat="1" applyFont="1" applyBorder="1" applyAlignment="1">
      <alignment horizontal="center" vertical="center"/>
    </xf>
    <xf numFmtId="196" fontId="52" fillId="0" borderId="13" xfId="0" applyNumberFormat="1" applyFont="1" applyBorder="1" applyAlignment="1">
      <alignment horizontal="center" vertical="center"/>
    </xf>
    <xf numFmtId="0" fontId="51" fillId="0" borderId="40" xfId="0" applyFont="1" applyBorder="1" applyAlignment="1">
      <alignment horizontal="center" vertical="center" wrapText="1"/>
    </xf>
    <xf numFmtId="0" fontId="51" fillId="0" borderId="54" xfId="0" applyFont="1" applyBorder="1" applyAlignment="1">
      <alignment horizontal="center" vertical="center" wrapText="1"/>
    </xf>
    <xf numFmtId="0" fontId="51" fillId="0" borderId="83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/>
    </xf>
    <xf numFmtId="193" fontId="51" fillId="0" borderId="9" xfId="0" applyNumberFormat="1" applyFont="1" applyBorder="1" applyAlignment="1">
      <alignment horizontal="center" vertical="center"/>
    </xf>
    <xf numFmtId="193" fontId="51" fillId="0" borderId="42" xfId="0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193" fontId="51" fillId="0" borderId="4" xfId="0" applyNumberFormat="1" applyFont="1" applyBorder="1" applyAlignment="1">
      <alignment horizontal="center" vertical="center"/>
    </xf>
    <xf numFmtId="193" fontId="51" fillId="0" borderId="12" xfId="0" applyNumberFormat="1" applyFont="1" applyBorder="1" applyAlignment="1">
      <alignment horizontal="center" vertical="center"/>
    </xf>
    <xf numFmtId="0" fontId="51" fillId="0" borderId="80" xfId="0" applyFont="1" applyBorder="1" applyAlignment="1">
      <alignment horizontal="center" vertical="center"/>
    </xf>
    <xf numFmtId="193" fontId="51" fillId="0" borderId="80" xfId="0" applyNumberFormat="1" applyFont="1" applyBorder="1" applyAlignment="1">
      <alignment horizontal="center" vertical="center"/>
    </xf>
    <xf numFmtId="193" fontId="51" fillId="0" borderId="13" xfId="0" applyNumberFormat="1" applyFont="1" applyBorder="1" applyAlignment="1">
      <alignment horizontal="center" vertical="center"/>
    </xf>
    <xf numFmtId="195" fontId="51" fillId="0" borderId="4" xfId="0" applyNumberFormat="1" applyFont="1" applyBorder="1" applyAlignment="1">
      <alignment horizontal="center" vertical="center"/>
    </xf>
    <xf numFmtId="195" fontId="51" fillId="0" borderId="12" xfId="0" applyNumberFormat="1" applyFont="1" applyBorder="1" applyAlignment="1">
      <alignment horizontal="center" vertical="center"/>
    </xf>
    <xf numFmtId="0" fontId="53" fillId="5" borderId="40" xfId="0" applyFont="1" applyFill="1" applyBorder="1" applyAlignment="1">
      <alignment horizontal="center" vertical="center" wrapText="1"/>
    </xf>
    <xf numFmtId="0" fontId="53" fillId="5" borderId="54" xfId="0" applyFont="1" applyFill="1" applyBorder="1" applyAlignment="1">
      <alignment horizontal="center" vertical="center" wrapText="1"/>
    </xf>
    <xf numFmtId="0" fontId="53" fillId="5" borderId="43" xfId="0" applyFont="1" applyFill="1" applyBorder="1" applyAlignment="1">
      <alignment horizontal="center" vertical="center" wrapText="1"/>
    </xf>
    <xf numFmtId="0" fontId="48" fillId="5" borderId="4" xfId="0" applyFont="1" applyFill="1" applyBorder="1" applyAlignment="1">
      <alignment horizontal="justify" vertical="center" wrapText="1"/>
    </xf>
    <xf numFmtId="0" fontId="48" fillId="5" borderId="7" xfId="0" applyFont="1" applyFill="1" applyBorder="1" applyAlignment="1">
      <alignment horizontal="justify" vertical="center" wrapText="1"/>
    </xf>
    <xf numFmtId="0" fontId="48" fillId="5" borderId="4" xfId="0" applyFont="1" applyFill="1" applyBorder="1" applyAlignment="1">
      <alignment horizontal="left" vertical="center" wrapText="1"/>
    </xf>
    <xf numFmtId="197" fontId="52" fillId="0" borderId="4" xfId="0" applyNumberFormat="1" applyFont="1" applyBorder="1" applyAlignment="1">
      <alignment horizontal="center" vertical="center"/>
    </xf>
    <xf numFmtId="197" fontId="52" fillId="0" borderId="12" xfId="0" applyNumberFormat="1" applyFont="1" applyBorder="1" applyAlignment="1">
      <alignment horizontal="center" vertical="center"/>
    </xf>
    <xf numFmtId="191" fontId="52" fillId="0" borderId="79" xfId="0" applyNumberFormat="1" applyFont="1" applyBorder="1" applyAlignment="1">
      <alignment horizontal="center" vertical="center"/>
    </xf>
    <xf numFmtId="191" fontId="52" fillId="0" borderId="41" xfId="0" applyNumberFormat="1" applyFont="1" applyBorder="1" applyAlignment="1">
      <alignment horizontal="center" vertical="center"/>
    </xf>
    <xf numFmtId="0" fontId="48" fillId="5" borderId="9" xfId="0" applyFont="1" applyFill="1" applyBorder="1" applyAlignment="1">
      <alignment horizontal="justify" vertical="center" wrapText="1"/>
    </xf>
    <xf numFmtId="0" fontId="49" fillId="0" borderId="73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78" xfId="0" applyFont="1" applyBorder="1" applyAlignment="1">
      <alignment horizontal="center" vertical="center" wrapText="1"/>
    </xf>
    <xf numFmtId="0" fontId="49" fillId="0" borderId="86" xfId="0" applyFont="1" applyBorder="1" applyAlignment="1">
      <alignment horizontal="center" vertical="center" wrapText="1"/>
    </xf>
    <xf numFmtId="190" fontId="49" fillId="0" borderId="84" xfId="0" applyNumberFormat="1" applyFont="1" applyBorder="1" applyAlignment="1">
      <alignment horizontal="center" vertical="center" wrapText="1"/>
    </xf>
    <xf numFmtId="190" fontId="49" fillId="0" borderId="101" xfId="0" applyNumberFormat="1" applyFont="1" applyBorder="1" applyAlignment="1">
      <alignment horizontal="center" vertical="center" wrapText="1"/>
    </xf>
    <xf numFmtId="190" fontId="49" fillId="0" borderId="87" xfId="0" applyNumberFormat="1" applyFont="1" applyBorder="1" applyAlignment="1">
      <alignment horizontal="center" vertical="center" wrapText="1"/>
    </xf>
    <xf numFmtId="190" fontId="49" fillId="0" borderId="102" xfId="0" applyNumberFormat="1" applyFont="1" applyBorder="1" applyAlignment="1">
      <alignment horizontal="center" vertical="center" wrapText="1"/>
    </xf>
    <xf numFmtId="0" fontId="49" fillId="0" borderId="90" xfId="0" applyFont="1" applyBorder="1" applyAlignment="1">
      <alignment horizontal="center" vertical="center" wrapText="1"/>
    </xf>
    <xf numFmtId="0" fontId="49" fillId="0" borderId="84" xfId="0" applyFont="1" applyBorder="1" applyAlignment="1">
      <alignment horizontal="center" vertical="center" wrapText="1"/>
    </xf>
    <xf numFmtId="0" fontId="49" fillId="0" borderId="101" xfId="0" applyFont="1" applyBorder="1" applyAlignment="1">
      <alignment horizontal="center" vertical="center" wrapText="1"/>
    </xf>
    <xf numFmtId="0" fontId="49" fillId="0" borderId="85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99" xfId="0" applyFont="1" applyBorder="1" applyAlignment="1">
      <alignment horizontal="center" vertical="center" wrapText="1"/>
    </xf>
    <xf numFmtId="0" fontId="49" fillId="0" borderId="100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left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0" borderId="92" xfId="0" applyFont="1" applyFill="1" applyBorder="1" applyAlignment="1">
      <alignment horizontal="center" vertical="center" wrapText="1"/>
    </xf>
    <xf numFmtId="0" fontId="53" fillId="0" borderId="93" xfId="0" applyFont="1" applyFill="1" applyBorder="1" applyAlignment="1">
      <alignment horizontal="center" vertical="center" wrapText="1"/>
    </xf>
    <xf numFmtId="0" fontId="48" fillId="0" borderId="5" xfId="0" applyFont="1" applyFill="1" applyBorder="1" applyAlignment="1">
      <alignment horizontal="left" vertical="center" wrapText="1"/>
    </xf>
    <xf numFmtId="0" fontId="48" fillId="0" borderId="3" xfId="0" applyFont="1" applyFill="1" applyBorder="1" applyAlignment="1">
      <alignment horizontal="left" vertical="center" wrapText="1"/>
    </xf>
    <xf numFmtId="0" fontId="48" fillId="0" borderId="6" xfId="0" applyFont="1" applyFill="1" applyBorder="1" applyAlignment="1">
      <alignment horizontal="left" vertical="center" wrapText="1"/>
    </xf>
    <xf numFmtId="0" fontId="48" fillId="0" borderId="96" xfId="0" applyFont="1" applyFill="1" applyBorder="1" applyAlignment="1">
      <alignment horizontal="left" vertical="center" wrapText="1"/>
    </xf>
    <xf numFmtId="0" fontId="48" fillId="0" borderId="76" xfId="0" applyFont="1" applyFill="1" applyBorder="1" applyAlignment="1">
      <alignment horizontal="left" vertical="center" wrapText="1"/>
    </xf>
    <xf numFmtId="0" fontId="48" fillId="0" borderId="17" xfId="0" applyFont="1" applyFill="1" applyBorder="1" applyAlignment="1">
      <alignment horizontal="left" vertical="center" wrapText="1"/>
    </xf>
    <xf numFmtId="0" fontId="49" fillId="0" borderId="40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left" vertical="center" wrapText="1"/>
    </xf>
    <xf numFmtId="0" fontId="51" fillId="0" borderId="82" xfId="0" applyFont="1" applyBorder="1" applyAlignment="1">
      <alignment horizontal="center" vertical="center" wrapText="1"/>
    </xf>
    <xf numFmtId="0" fontId="51" fillId="0" borderId="89" xfId="0" applyFont="1" applyBorder="1" applyAlignment="1">
      <alignment horizontal="center" vertical="center" wrapText="1"/>
    </xf>
    <xf numFmtId="0" fontId="51" fillId="0" borderId="79" xfId="0" applyFont="1" applyBorder="1" applyAlignment="1">
      <alignment horizontal="center" vertical="center"/>
    </xf>
    <xf numFmtId="195" fontId="51" fillId="0" borderId="79" xfId="0" applyNumberFormat="1" applyFont="1" applyBorder="1" applyAlignment="1">
      <alignment horizontal="center" vertical="center"/>
    </xf>
    <xf numFmtId="195" fontId="51" fillId="0" borderId="41" xfId="0" applyNumberFormat="1" applyFont="1" applyBorder="1" applyAlignment="1">
      <alignment horizontal="center" vertical="center"/>
    </xf>
    <xf numFmtId="0" fontId="51" fillId="0" borderId="90" xfId="0" applyFont="1" applyBorder="1" applyAlignment="1">
      <alignment horizontal="center" vertical="center"/>
    </xf>
    <xf numFmtId="195" fontId="51" fillId="0" borderId="90" xfId="0" applyNumberFormat="1" applyFont="1" applyBorder="1" applyAlignment="1">
      <alignment horizontal="center" vertical="center"/>
    </xf>
    <xf numFmtId="195" fontId="51" fillId="0" borderId="98" xfId="0" applyNumberFormat="1" applyFont="1" applyBorder="1" applyAlignment="1">
      <alignment horizontal="center" vertical="center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horizontal="right" vertical="center"/>
    </xf>
    <xf numFmtId="41" fontId="31" fillId="7" borderId="17" xfId="1" applyFont="1" applyFill="1" applyBorder="1" applyAlignment="1">
      <alignment horizontal="center" vertical="center"/>
    </xf>
    <xf numFmtId="41" fontId="31" fillId="7" borderId="80" xfId="1" applyFont="1" applyFill="1" applyBorder="1" applyAlignment="1">
      <alignment horizontal="center" vertical="center"/>
    </xf>
    <xf numFmtId="41" fontId="31" fillId="7" borderId="13" xfId="1" applyFont="1" applyFill="1" applyBorder="1" applyAlignment="1">
      <alignment horizontal="center" vertical="center"/>
    </xf>
    <xf numFmtId="0" fontId="25" fillId="7" borderId="75" xfId="0" applyFont="1" applyFill="1" applyBorder="1" applyAlignment="1">
      <alignment horizontal="right" vertical="center"/>
    </xf>
    <xf numFmtId="0" fontId="25" fillId="7" borderId="76" xfId="0" applyFont="1" applyFill="1" applyBorder="1" applyAlignment="1">
      <alignment horizontal="right" vertical="center"/>
    </xf>
    <xf numFmtId="41" fontId="31" fillId="4" borderId="78" xfId="1" applyFont="1" applyFill="1" applyBorder="1" applyAlignment="1">
      <alignment horizontal="center" vertical="center"/>
    </xf>
    <xf numFmtId="41" fontId="31" fillId="4" borderId="79" xfId="1" applyFont="1" applyFill="1" applyBorder="1" applyAlignment="1">
      <alignment horizontal="center" vertical="center"/>
    </xf>
    <xf numFmtId="41" fontId="31" fillId="4" borderId="41" xfId="1" applyFont="1" applyFill="1" applyBorder="1" applyAlignment="1">
      <alignment horizontal="center" vertical="center"/>
    </xf>
    <xf numFmtId="0" fontId="25" fillId="4" borderId="74" xfId="0" applyFont="1" applyFill="1" applyBorder="1" applyAlignment="1">
      <alignment horizontal="right" vertical="center"/>
    </xf>
    <xf numFmtId="0" fontId="25" fillId="4" borderId="3" xfId="0" applyFont="1" applyFill="1" applyBorder="1" applyAlignment="1">
      <alignment horizontal="right" vertical="center"/>
    </xf>
    <xf numFmtId="41" fontId="31" fillId="4" borderId="6" xfId="1" applyFont="1" applyFill="1" applyBorder="1" applyAlignment="1">
      <alignment horizontal="center" vertical="center"/>
    </xf>
    <xf numFmtId="41" fontId="31" fillId="4" borderId="4" xfId="1" applyFont="1" applyFill="1" applyBorder="1" applyAlignment="1">
      <alignment horizontal="center" vertical="center"/>
    </xf>
    <xf numFmtId="41" fontId="31" fillId="4" borderId="12" xfId="1" applyFont="1" applyFill="1" applyBorder="1" applyAlignment="1">
      <alignment horizontal="center" vertical="center"/>
    </xf>
    <xf numFmtId="0" fontId="25" fillId="4" borderId="73" xfId="0" applyFont="1" applyFill="1" applyBorder="1" applyAlignment="1">
      <alignment horizontal="right" vertical="center"/>
    </xf>
    <xf numFmtId="0" fontId="25" fillId="4" borderId="15" xfId="0" applyFont="1" applyFill="1" applyBorder="1" applyAlignment="1">
      <alignment horizontal="right" vertical="center"/>
    </xf>
    <xf numFmtId="41" fontId="31" fillId="4" borderId="15" xfId="1" applyFont="1" applyFill="1" applyBorder="1" applyAlignment="1">
      <alignment horizontal="center" vertical="center"/>
    </xf>
    <xf numFmtId="41" fontId="31" fillId="4" borderId="16" xfId="1" applyFont="1" applyFill="1" applyBorder="1" applyAlignment="1">
      <alignment horizontal="center" vertical="center"/>
    </xf>
    <xf numFmtId="0" fontId="25" fillId="4" borderId="18" xfId="0" applyFont="1" applyFill="1" applyBorder="1" applyAlignment="1">
      <alignment horizontal="center" vertical="center"/>
    </xf>
    <xf numFmtId="0" fontId="25" fillId="4" borderId="19" xfId="0" applyFont="1" applyFill="1" applyBorder="1" applyAlignment="1">
      <alignment horizontal="center" vertical="center"/>
    </xf>
    <xf numFmtId="0" fontId="25" fillId="4" borderId="24" xfId="0" applyFont="1" applyFill="1" applyBorder="1" applyAlignment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34" xfId="0" applyFont="1" applyFill="1" applyBorder="1" applyAlignment="1">
      <alignment horizontal="center" vertical="center"/>
    </xf>
    <xf numFmtId="0" fontId="25" fillId="4" borderId="35" xfId="0" applyFont="1" applyFill="1" applyBorder="1" applyAlignment="1">
      <alignment horizontal="center" vertical="center"/>
    </xf>
    <xf numFmtId="0" fontId="25" fillId="4" borderId="36" xfId="0" applyFont="1" applyFill="1" applyBorder="1" applyAlignment="1">
      <alignment horizontal="center" vertical="center"/>
    </xf>
    <xf numFmtId="0" fontId="25" fillId="4" borderId="37" xfId="0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9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189" fontId="32" fillId="4" borderId="74" xfId="0" applyNumberFormat="1" applyFont="1" applyFill="1" applyBorder="1" applyAlignment="1">
      <alignment horizontal="right" vertical="center"/>
    </xf>
    <xf numFmtId="189" fontId="32" fillId="4" borderId="3" xfId="0" applyNumberFormat="1" applyFont="1" applyFill="1" applyBorder="1" applyAlignment="1">
      <alignment horizontal="right" vertical="center"/>
    </xf>
    <xf numFmtId="189" fontId="32" fillId="4" borderId="14" xfId="0" applyNumberFormat="1" applyFont="1" applyFill="1" applyBorder="1" applyAlignment="1">
      <alignment horizontal="right" vertical="center"/>
    </xf>
    <xf numFmtId="0" fontId="25" fillId="6" borderId="75" xfId="0" applyFont="1" applyFill="1" applyBorder="1" applyAlignment="1">
      <alignment horizontal="right" vertical="center"/>
    </xf>
    <xf numFmtId="0" fontId="25" fillId="6" borderId="76" xfId="0" applyFont="1" applyFill="1" applyBorder="1" applyAlignment="1">
      <alignment horizontal="right" vertical="center"/>
    </xf>
    <xf numFmtId="189" fontId="32" fillId="6" borderId="75" xfId="0" applyNumberFormat="1" applyFont="1" applyFill="1" applyBorder="1" applyAlignment="1">
      <alignment horizontal="right" vertical="center"/>
    </xf>
    <xf numFmtId="189" fontId="32" fillId="6" borderId="76" xfId="0" applyNumberFormat="1" applyFont="1" applyFill="1" applyBorder="1" applyAlignment="1">
      <alignment horizontal="right" vertical="center"/>
    </xf>
    <xf numFmtId="189" fontId="32" fillId="6" borderId="77" xfId="0" applyNumberFormat="1" applyFont="1" applyFill="1" applyBorder="1" applyAlignment="1">
      <alignment horizontal="right" vertical="center"/>
    </xf>
    <xf numFmtId="41" fontId="31" fillId="4" borderId="73" xfId="1" applyFont="1" applyFill="1" applyBorder="1" applyAlignment="1">
      <alignment horizontal="center" vertical="center"/>
    </xf>
    <xf numFmtId="0" fontId="25" fillId="4" borderId="30" xfId="0" applyFont="1" applyFill="1" applyBorder="1" applyAlignment="1">
      <alignment horizontal="center" vertical="center"/>
    </xf>
    <xf numFmtId="0" fontId="25" fillId="4" borderId="31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4" borderId="26" xfId="0" applyFont="1" applyFill="1" applyBorder="1" applyAlignment="1">
      <alignment horizontal="center" vertical="center"/>
    </xf>
    <xf numFmtId="0" fontId="25" fillId="4" borderId="27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4" borderId="28" xfId="0" applyFont="1" applyFill="1" applyBorder="1" applyAlignment="1">
      <alignment horizontal="center" vertical="center" wrapText="1"/>
    </xf>
    <xf numFmtId="0" fontId="25" fillId="4" borderId="29" xfId="0" applyFont="1" applyFill="1" applyBorder="1" applyAlignment="1">
      <alignment horizontal="center" vertical="center" wrapText="1"/>
    </xf>
    <xf numFmtId="0" fontId="25" fillId="4" borderId="27" xfId="0" applyFont="1" applyFill="1" applyBorder="1" applyAlignment="1">
      <alignment horizontal="center" vertical="center" wrapText="1"/>
    </xf>
    <xf numFmtId="0" fontId="25" fillId="4" borderId="20" xfId="0" applyFont="1" applyFill="1" applyBorder="1" applyAlignment="1">
      <alignment horizontal="center" vertical="center"/>
    </xf>
    <xf numFmtId="0" fontId="25" fillId="4" borderId="21" xfId="0" applyFont="1" applyFill="1" applyBorder="1" applyAlignment="1">
      <alignment horizontal="center" vertical="center"/>
    </xf>
    <xf numFmtId="0" fontId="25" fillId="4" borderId="22" xfId="0" applyFont="1" applyFill="1" applyBorder="1" applyAlignment="1">
      <alignment horizontal="center" vertical="center" wrapText="1"/>
    </xf>
    <xf numFmtId="0" fontId="25" fillId="4" borderId="23" xfId="0" applyFont="1" applyFill="1" applyBorder="1" applyAlignment="1">
      <alignment horizontal="center" vertical="center" wrapText="1"/>
    </xf>
    <xf numFmtId="0" fontId="25" fillId="4" borderId="21" xfId="0" applyFont="1" applyFill="1" applyBorder="1" applyAlignment="1">
      <alignment horizontal="center" vertical="center" wrapText="1"/>
    </xf>
  </cellXfs>
  <cellStyles count="1661">
    <cellStyle name="´Þ·¯" xfId="3" xr:uid="{00000000-0005-0000-0000-000000000000}"/>
    <cellStyle name="°íÁ¤¼Ò¼ýÁ¡" xfId="4" xr:uid="{00000000-0005-0000-0000-000001000000}"/>
    <cellStyle name="°íÁ¤Ãâ·Â1" xfId="5" xr:uid="{00000000-0005-0000-0000-000002000000}"/>
    <cellStyle name="°íÁ¤Ãâ·Â2" xfId="6" xr:uid="{00000000-0005-0000-0000-000003000000}"/>
    <cellStyle name="¼ýÀÚ(R)" xfId="7" xr:uid="{00000000-0005-0000-0000-000004000000}"/>
    <cellStyle name="³¯Â¥" xfId="8" xr:uid="{00000000-0005-0000-0000-000005000000}"/>
    <cellStyle name="ÅëÈ­ [0]_(type)ÃÑ°ý" xfId="9" xr:uid="{00000000-0005-0000-0000-000006000000}"/>
    <cellStyle name="AeE­ [0]_¼oAI¼º " xfId="10" xr:uid="{00000000-0005-0000-0000-000007000000}"/>
    <cellStyle name="ÅëÈ­_(type)ÃÑ°ý" xfId="11" xr:uid="{00000000-0005-0000-0000-000008000000}"/>
    <cellStyle name="AeE­_¼oAI¼º " xfId="12" xr:uid="{00000000-0005-0000-0000-000009000000}"/>
    <cellStyle name="ÆÛ¼¾Æ®" xfId="13" xr:uid="{00000000-0005-0000-0000-00000A000000}"/>
    <cellStyle name="ÄÞ¸¶ [0]_(type)ÃÑ°ý" xfId="14" xr:uid="{00000000-0005-0000-0000-00000B000000}"/>
    <cellStyle name="AÞ¸¶ [0]_¼oAI¼º " xfId="15" xr:uid="{00000000-0005-0000-0000-00000C000000}"/>
    <cellStyle name="ÄÞ¸¶_(type)ÃÑ°ý" xfId="16" xr:uid="{00000000-0005-0000-0000-00000D000000}"/>
    <cellStyle name="AÞ¸¶_¼oAI¼º " xfId="17" xr:uid="{00000000-0005-0000-0000-00000E000000}"/>
    <cellStyle name="ÀÚ¸®¼ö" xfId="18" xr:uid="{00000000-0005-0000-0000-00000F000000}"/>
    <cellStyle name="ÀÚ¸®¼ö0" xfId="19" xr:uid="{00000000-0005-0000-0000-000010000000}"/>
    <cellStyle name="Ç¥ÁØ_(type)ÃÑ°ý" xfId="20" xr:uid="{00000000-0005-0000-0000-000011000000}"/>
    <cellStyle name="C￥AØ_¼oAI¼º " xfId="21" xr:uid="{00000000-0005-0000-0000-000012000000}"/>
    <cellStyle name="ÇÕ»ê" xfId="22" xr:uid="{00000000-0005-0000-0000-000013000000}"/>
    <cellStyle name="Comma [0]_ SG&amp;A Bridge " xfId="23" xr:uid="{00000000-0005-0000-0000-000014000000}"/>
    <cellStyle name="Comma_ SG&amp;A Bridge " xfId="24" xr:uid="{00000000-0005-0000-0000-000015000000}"/>
    <cellStyle name="Currency [0]_ SG&amp;A Bridge " xfId="25" xr:uid="{00000000-0005-0000-0000-000016000000}"/>
    <cellStyle name="Currency_ SG&amp;A Bridge " xfId="26" xr:uid="{00000000-0005-0000-0000-000017000000}"/>
    <cellStyle name="È­Æó±âÈ£" xfId="27" xr:uid="{00000000-0005-0000-0000-000018000000}"/>
    <cellStyle name="È­Æó±âÈ£0" xfId="28" xr:uid="{00000000-0005-0000-0000-000019000000}"/>
    <cellStyle name="Grey" xfId="29" xr:uid="{00000000-0005-0000-0000-00001A000000}"/>
    <cellStyle name="Header1" xfId="30" xr:uid="{00000000-0005-0000-0000-00001B000000}"/>
    <cellStyle name="Header2" xfId="31" xr:uid="{00000000-0005-0000-0000-00001C000000}"/>
    <cellStyle name="Input [yellow]" xfId="32" xr:uid="{00000000-0005-0000-0000-00001D000000}"/>
    <cellStyle name="Normal - Style1" xfId="33" xr:uid="{00000000-0005-0000-0000-00001E000000}"/>
    <cellStyle name="Normal_ SG&amp;A Bridge " xfId="34" xr:uid="{00000000-0005-0000-0000-00001F000000}"/>
    <cellStyle name="Percent [2]" xfId="35" xr:uid="{00000000-0005-0000-0000-000020000000}"/>
    <cellStyle name="Standard_MCS 421 M" xfId="36" xr:uid="{00000000-0005-0000-0000-000021000000}"/>
    <cellStyle name="고정소숫점" xfId="37" xr:uid="{00000000-0005-0000-0000-000022000000}"/>
    <cellStyle name="고정출력1" xfId="38" xr:uid="{00000000-0005-0000-0000-000023000000}"/>
    <cellStyle name="고정출력2" xfId="39" xr:uid="{00000000-0005-0000-0000-000024000000}"/>
    <cellStyle name="날짜" xfId="40" xr:uid="{00000000-0005-0000-0000-000025000000}"/>
    <cellStyle name="달러" xfId="41" xr:uid="{00000000-0005-0000-0000-000026000000}"/>
    <cellStyle name="똿뗦먛귟 [0.00]_laroux" xfId="42" xr:uid="{00000000-0005-0000-0000-000027000000}"/>
    <cellStyle name="똿뗦먛귟_laroux" xfId="43" xr:uid="{00000000-0005-0000-0000-000028000000}"/>
    <cellStyle name="믅됞 [0.00]_laroux" xfId="44" xr:uid="{00000000-0005-0000-0000-000029000000}"/>
    <cellStyle name="믅됞_laroux" xfId="45" xr:uid="{00000000-0005-0000-0000-00002A000000}"/>
    <cellStyle name="백분율" xfId="1660" builtinId="5"/>
    <cellStyle name="뷭?_laroux" xfId="46" xr:uid="{00000000-0005-0000-0000-00002C000000}"/>
    <cellStyle name="常规_QuotationSPEC(New Seoul Subway Project)WQ615" xfId="47" xr:uid="{00000000-0005-0000-0000-00002D000000}"/>
    <cellStyle name="숫자(R)" xfId="48" xr:uid="{00000000-0005-0000-0000-00002E000000}"/>
    <cellStyle name="쉼표 [0]" xfId="1" builtinId="6"/>
    <cellStyle name="스타일 1" xfId="49" xr:uid="{00000000-0005-0000-0000-000030000000}"/>
    <cellStyle name="스타일 10" xfId="50" xr:uid="{00000000-0005-0000-0000-000031000000}"/>
    <cellStyle name="스타일 100" xfId="51" xr:uid="{00000000-0005-0000-0000-000032000000}"/>
    <cellStyle name="스타일 1000" xfId="52" xr:uid="{00000000-0005-0000-0000-000033000000}"/>
    <cellStyle name="스타일 1001" xfId="53" xr:uid="{00000000-0005-0000-0000-000034000000}"/>
    <cellStyle name="스타일 1002" xfId="54" xr:uid="{00000000-0005-0000-0000-000035000000}"/>
    <cellStyle name="스타일 1003" xfId="55" xr:uid="{00000000-0005-0000-0000-000036000000}"/>
    <cellStyle name="스타일 1004" xfId="56" xr:uid="{00000000-0005-0000-0000-000037000000}"/>
    <cellStyle name="스타일 1005" xfId="57" xr:uid="{00000000-0005-0000-0000-000038000000}"/>
    <cellStyle name="스타일 1006" xfId="58" xr:uid="{00000000-0005-0000-0000-000039000000}"/>
    <cellStyle name="스타일 1007" xfId="59" xr:uid="{00000000-0005-0000-0000-00003A000000}"/>
    <cellStyle name="스타일 1008" xfId="60" xr:uid="{00000000-0005-0000-0000-00003B000000}"/>
    <cellStyle name="스타일 1009" xfId="61" xr:uid="{00000000-0005-0000-0000-00003C000000}"/>
    <cellStyle name="스타일 101" xfId="62" xr:uid="{00000000-0005-0000-0000-00003D000000}"/>
    <cellStyle name="스타일 1010" xfId="63" xr:uid="{00000000-0005-0000-0000-00003E000000}"/>
    <cellStyle name="스타일 1011" xfId="64" xr:uid="{00000000-0005-0000-0000-00003F000000}"/>
    <cellStyle name="스타일 1012" xfId="65" xr:uid="{00000000-0005-0000-0000-000040000000}"/>
    <cellStyle name="스타일 1013" xfId="66" xr:uid="{00000000-0005-0000-0000-000041000000}"/>
    <cellStyle name="스타일 1014" xfId="67" xr:uid="{00000000-0005-0000-0000-000042000000}"/>
    <cellStyle name="스타일 1015" xfId="68" xr:uid="{00000000-0005-0000-0000-000043000000}"/>
    <cellStyle name="스타일 1016" xfId="69" xr:uid="{00000000-0005-0000-0000-000044000000}"/>
    <cellStyle name="스타일 1017" xfId="70" xr:uid="{00000000-0005-0000-0000-000045000000}"/>
    <cellStyle name="스타일 1018" xfId="71" xr:uid="{00000000-0005-0000-0000-000046000000}"/>
    <cellStyle name="스타일 1019" xfId="72" xr:uid="{00000000-0005-0000-0000-000047000000}"/>
    <cellStyle name="스타일 102" xfId="73" xr:uid="{00000000-0005-0000-0000-000048000000}"/>
    <cellStyle name="스타일 1020" xfId="74" xr:uid="{00000000-0005-0000-0000-000049000000}"/>
    <cellStyle name="스타일 1021" xfId="75" xr:uid="{00000000-0005-0000-0000-00004A000000}"/>
    <cellStyle name="스타일 1022" xfId="76" xr:uid="{00000000-0005-0000-0000-00004B000000}"/>
    <cellStyle name="스타일 1023" xfId="77" xr:uid="{00000000-0005-0000-0000-00004C000000}"/>
    <cellStyle name="스타일 1024" xfId="78" xr:uid="{00000000-0005-0000-0000-00004D000000}"/>
    <cellStyle name="스타일 1025" xfId="79" xr:uid="{00000000-0005-0000-0000-00004E000000}"/>
    <cellStyle name="스타일 1026" xfId="80" xr:uid="{00000000-0005-0000-0000-00004F000000}"/>
    <cellStyle name="스타일 1027" xfId="81" xr:uid="{00000000-0005-0000-0000-000050000000}"/>
    <cellStyle name="스타일 1028" xfId="82" xr:uid="{00000000-0005-0000-0000-000051000000}"/>
    <cellStyle name="스타일 1029" xfId="83" xr:uid="{00000000-0005-0000-0000-000052000000}"/>
    <cellStyle name="스타일 103" xfId="84" xr:uid="{00000000-0005-0000-0000-000053000000}"/>
    <cellStyle name="스타일 1030" xfId="85" xr:uid="{00000000-0005-0000-0000-000054000000}"/>
    <cellStyle name="스타일 1031" xfId="86" xr:uid="{00000000-0005-0000-0000-000055000000}"/>
    <cellStyle name="스타일 1032" xfId="87" xr:uid="{00000000-0005-0000-0000-000056000000}"/>
    <cellStyle name="스타일 1033" xfId="88" xr:uid="{00000000-0005-0000-0000-000057000000}"/>
    <cellStyle name="스타일 1034" xfId="89" xr:uid="{00000000-0005-0000-0000-000058000000}"/>
    <cellStyle name="스타일 1035" xfId="90" xr:uid="{00000000-0005-0000-0000-000059000000}"/>
    <cellStyle name="스타일 1036" xfId="91" xr:uid="{00000000-0005-0000-0000-00005A000000}"/>
    <cellStyle name="스타일 1037" xfId="92" xr:uid="{00000000-0005-0000-0000-00005B000000}"/>
    <cellStyle name="스타일 1038" xfId="93" xr:uid="{00000000-0005-0000-0000-00005C000000}"/>
    <cellStyle name="스타일 1039" xfId="94" xr:uid="{00000000-0005-0000-0000-00005D000000}"/>
    <cellStyle name="스타일 104" xfId="95" xr:uid="{00000000-0005-0000-0000-00005E000000}"/>
    <cellStyle name="스타일 1040" xfId="96" xr:uid="{00000000-0005-0000-0000-00005F000000}"/>
    <cellStyle name="스타일 1041" xfId="97" xr:uid="{00000000-0005-0000-0000-000060000000}"/>
    <cellStyle name="스타일 1042" xfId="98" xr:uid="{00000000-0005-0000-0000-000061000000}"/>
    <cellStyle name="스타일 1043" xfId="99" xr:uid="{00000000-0005-0000-0000-000062000000}"/>
    <cellStyle name="스타일 1044" xfId="100" xr:uid="{00000000-0005-0000-0000-000063000000}"/>
    <cellStyle name="스타일 1045" xfId="101" xr:uid="{00000000-0005-0000-0000-000064000000}"/>
    <cellStyle name="스타일 1046" xfId="102" xr:uid="{00000000-0005-0000-0000-000065000000}"/>
    <cellStyle name="스타일 1047" xfId="103" xr:uid="{00000000-0005-0000-0000-000066000000}"/>
    <cellStyle name="스타일 1048" xfId="104" xr:uid="{00000000-0005-0000-0000-000067000000}"/>
    <cellStyle name="스타일 1049" xfId="105" xr:uid="{00000000-0005-0000-0000-000068000000}"/>
    <cellStyle name="스타일 105" xfId="106" xr:uid="{00000000-0005-0000-0000-000069000000}"/>
    <cellStyle name="스타일 1050" xfId="107" xr:uid="{00000000-0005-0000-0000-00006A000000}"/>
    <cellStyle name="스타일 1051" xfId="108" xr:uid="{00000000-0005-0000-0000-00006B000000}"/>
    <cellStyle name="스타일 1052" xfId="109" xr:uid="{00000000-0005-0000-0000-00006C000000}"/>
    <cellStyle name="스타일 1053" xfId="110" xr:uid="{00000000-0005-0000-0000-00006D000000}"/>
    <cellStyle name="스타일 1054" xfId="111" xr:uid="{00000000-0005-0000-0000-00006E000000}"/>
    <cellStyle name="스타일 1055" xfId="112" xr:uid="{00000000-0005-0000-0000-00006F000000}"/>
    <cellStyle name="스타일 1056" xfId="113" xr:uid="{00000000-0005-0000-0000-000070000000}"/>
    <cellStyle name="스타일 1057" xfId="114" xr:uid="{00000000-0005-0000-0000-000071000000}"/>
    <cellStyle name="스타일 1058" xfId="115" xr:uid="{00000000-0005-0000-0000-000072000000}"/>
    <cellStyle name="스타일 1059" xfId="116" xr:uid="{00000000-0005-0000-0000-000073000000}"/>
    <cellStyle name="스타일 106" xfId="117" xr:uid="{00000000-0005-0000-0000-000074000000}"/>
    <cellStyle name="스타일 1060" xfId="118" xr:uid="{00000000-0005-0000-0000-000075000000}"/>
    <cellStyle name="스타일 1061" xfId="119" xr:uid="{00000000-0005-0000-0000-000076000000}"/>
    <cellStyle name="스타일 1062" xfId="120" xr:uid="{00000000-0005-0000-0000-000077000000}"/>
    <cellStyle name="스타일 1063" xfId="121" xr:uid="{00000000-0005-0000-0000-000078000000}"/>
    <cellStyle name="스타일 1064" xfId="122" xr:uid="{00000000-0005-0000-0000-000079000000}"/>
    <cellStyle name="스타일 1065" xfId="123" xr:uid="{00000000-0005-0000-0000-00007A000000}"/>
    <cellStyle name="스타일 1066" xfId="124" xr:uid="{00000000-0005-0000-0000-00007B000000}"/>
    <cellStyle name="스타일 1067" xfId="125" xr:uid="{00000000-0005-0000-0000-00007C000000}"/>
    <cellStyle name="스타일 1068" xfId="126" xr:uid="{00000000-0005-0000-0000-00007D000000}"/>
    <cellStyle name="스타일 1069" xfId="127" xr:uid="{00000000-0005-0000-0000-00007E000000}"/>
    <cellStyle name="스타일 107" xfId="128" xr:uid="{00000000-0005-0000-0000-00007F000000}"/>
    <cellStyle name="스타일 1070" xfId="129" xr:uid="{00000000-0005-0000-0000-000080000000}"/>
    <cellStyle name="스타일 1071" xfId="130" xr:uid="{00000000-0005-0000-0000-000081000000}"/>
    <cellStyle name="스타일 1072" xfId="131" xr:uid="{00000000-0005-0000-0000-000082000000}"/>
    <cellStyle name="스타일 1073" xfId="132" xr:uid="{00000000-0005-0000-0000-000083000000}"/>
    <cellStyle name="스타일 1074" xfId="133" xr:uid="{00000000-0005-0000-0000-000084000000}"/>
    <cellStyle name="스타일 1075" xfId="134" xr:uid="{00000000-0005-0000-0000-000085000000}"/>
    <cellStyle name="스타일 1076" xfId="135" xr:uid="{00000000-0005-0000-0000-000086000000}"/>
    <cellStyle name="스타일 1077" xfId="136" xr:uid="{00000000-0005-0000-0000-000087000000}"/>
    <cellStyle name="스타일 1078" xfId="137" xr:uid="{00000000-0005-0000-0000-000088000000}"/>
    <cellStyle name="스타일 1079" xfId="138" xr:uid="{00000000-0005-0000-0000-000089000000}"/>
    <cellStyle name="스타일 108" xfId="139" xr:uid="{00000000-0005-0000-0000-00008A000000}"/>
    <cellStyle name="스타일 1080" xfId="140" xr:uid="{00000000-0005-0000-0000-00008B000000}"/>
    <cellStyle name="스타일 1081" xfId="141" xr:uid="{00000000-0005-0000-0000-00008C000000}"/>
    <cellStyle name="스타일 1082" xfId="142" xr:uid="{00000000-0005-0000-0000-00008D000000}"/>
    <cellStyle name="스타일 1083" xfId="143" xr:uid="{00000000-0005-0000-0000-00008E000000}"/>
    <cellStyle name="스타일 1084" xfId="144" xr:uid="{00000000-0005-0000-0000-00008F000000}"/>
    <cellStyle name="스타일 1085" xfId="145" xr:uid="{00000000-0005-0000-0000-000090000000}"/>
    <cellStyle name="스타일 1086" xfId="146" xr:uid="{00000000-0005-0000-0000-000091000000}"/>
    <cellStyle name="스타일 1087" xfId="147" xr:uid="{00000000-0005-0000-0000-000092000000}"/>
    <cellStyle name="스타일 1088" xfId="148" xr:uid="{00000000-0005-0000-0000-000093000000}"/>
    <cellStyle name="스타일 1089" xfId="149" xr:uid="{00000000-0005-0000-0000-000094000000}"/>
    <cellStyle name="스타일 109" xfId="150" xr:uid="{00000000-0005-0000-0000-000095000000}"/>
    <cellStyle name="스타일 1090" xfId="151" xr:uid="{00000000-0005-0000-0000-000096000000}"/>
    <cellStyle name="스타일 1091" xfId="152" xr:uid="{00000000-0005-0000-0000-000097000000}"/>
    <cellStyle name="스타일 1092" xfId="153" xr:uid="{00000000-0005-0000-0000-000098000000}"/>
    <cellStyle name="스타일 1093" xfId="154" xr:uid="{00000000-0005-0000-0000-000099000000}"/>
    <cellStyle name="스타일 1094" xfId="155" xr:uid="{00000000-0005-0000-0000-00009A000000}"/>
    <cellStyle name="스타일 1095" xfId="156" xr:uid="{00000000-0005-0000-0000-00009B000000}"/>
    <cellStyle name="스타일 1096" xfId="157" xr:uid="{00000000-0005-0000-0000-00009C000000}"/>
    <cellStyle name="스타일 1097" xfId="158" xr:uid="{00000000-0005-0000-0000-00009D000000}"/>
    <cellStyle name="스타일 1098" xfId="159" xr:uid="{00000000-0005-0000-0000-00009E000000}"/>
    <cellStyle name="스타일 1099" xfId="160" xr:uid="{00000000-0005-0000-0000-00009F000000}"/>
    <cellStyle name="스타일 11" xfId="161" xr:uid="{00000000-0005-0000-0000-0000A0000000}"/>
    <cellStyle name="스타일 110" xfId="162" xr:uid="{00000000-0005-0000-0000-0000A1000000}"/>
    <cellStyle name="스타일 1100" xfId="163" xr:uid="{00000000-0005-0000-0000-0000A2000000}"/>
    <cellStyle name="스타일 1101" xfId="164" xr:uid="{00000000-0005-0000-0000-0000A3000000}"/>
    <cellStyle name="스타일 1102" xfId="165" xr:uid="{00000000-0005-0000-0000-0000A4000000}"/>
    <cellStyle name="스타일 1103" xfId="166" xr:uid="{00000000-0005-0000-0000-0000A5000000}"/>
    <cellStyle name="스타일 1104" xfId="167" xr:uid="{00000000-0005-0000-0000-0000A6000000}"/>
    <cellStyle name="스타일 1105" xfId="168" xr:uid="{00000000-0005-0000-0000-0000A7000000}"/>
    <cellStyle name="스타일 1106" xfId="169" xr:uid="{00000000-0005-0000-0000-0000A8000000}"/>
    <cellStyle name="스타일 1107" xfId="170" xr:uid="{00000000-0005-0000-0000-0000A9000000}"/>
    <cellStyle name="스타일 1108" xfId="171" xr:uid="{00000000-0005-0000-0000-0000AA000000}"/>
    <cellStyle name="스타일 1109" xfId="172" xr:uid="{00000000-0005-0000-0000-0000AB000000}"/>
    <cellStyle name="스타일 111" xfId="173" xr:uid="{00000000-0005-0000-0000-0000AC000000}"/>
    <cellStyle name="스타일 1110" xfId="174" xr:uid="{00000000-0005-0000-0000-0000AD000000}"/>
    <cellStyle name="스타일 1111" xfId="175" xr:uid="{00000000-0005-0000-0000-0000AE000000}"/>
    <cellStyle name="스타일 1112" xfId="176" xr:uid="{00000000-0005-0000-0000-0000AF000000}"/>
    <cellStyle name="스타일 1113" xfId="177" xr:uid="{00000000-0005-0000-0000-0000B0000000}"/>
    <cellStyle name="스타일 1114" xfId="178" xr:uid="{00000000-0005-0000-0000-0000B1000000}"/>
    <cellStyle name="스타일 1115" xfId="179" xr:uid="{00000000-0005-0000-0000-0000B2000000}"/>
    <cellStyle name="스타일 1116" xfId="180" xr:uid="{00000000-0005-0000-0000-0000B3000000}"/>
    <cellStyle name="스타일 1117" xfId="181" xr:uid="{00000000-0005-0000-0000-0000B4000000}"/>
    <cellStyle name="스타일 1118" xfId="182" xr:uid="{00000000-0005-0000-0000-0000B5000000}"/>
    <cellStyle name="스타일 1119" xfId="183" xr:uid="{00000000-0005-0000-0000-0000B6000000}"/>
    <cellStyle name="스타일 112" xfId="184" xr:uid="{00000000-0005-0000-0000-0000B7000000}"/>
    <cellStyle name="스타일 1120" xfId="185" xr:uid="{00000000-0005-0000-0000-0000B8000000}"/>
    <cellStyle name="스타일 1121" xfId="186" xr:uid="{00000000-0005-0000-0000-0000B9000000}"/>
    <cellStyle name="스타일 1122" xfId="187" xr:uid="{00000000-0005-0000-0000-0000BA000000}"/>
    <cellStyle name="스타일 1123" xfId="188" xr:uid="{00000000-0005-0000-0000-0000BB000000}"/>
    <cellStyle name="스타일 1124" xfId="189" xr:uid="{00000000-0005-0000-0000-0000BC000000}"/>
    <cellStyle name="스타일 1125" xfId="190" xr:uid="{00000000-0005-0000-0000-0000BD000000}"/>
    <cellStyle name="스타일 1126" xfId="191" xr:uid="{00000000-0005-0000-0000-0000BE000000}"/>
    <cellStyle name="스타일 1127" xfId="192" xr:uid="{00000000-0005-0000-0000-0000BF000000}"/>
    <cellStyle name="스타일 1128" xfId="193" xr:uid="{00000000-0005-0000-0000-0000C0000000}"/>
    <cellStyle name="스타일 1129" xfId="194" xr:uid="{00000000-0005-0000-0000-0000C1000000}"/>
    <cellStyle name="스타일 113" xfId="195" xr:uid="{00000000-0005-0000-0000-0000C2000000}"/>
    <cellStyle name="스타일 1130" xfId="196" xr:uid="{00000000-0005-0000-0000-0000C3000000}"/>
    <cellStyle name="스타일 1131" xfId="197" xr:uid="{00000000-0005-0000-0000-0000C4000000}"/>
    <cellStyle name="스타일 1132" xfId="198" xr:uid="{00000000-0005-0000-0000-0000C5000000}"/>
    <cellStyle name="스타일 1133" xfId="199" xr:uid="{00000000-0005-0000-0000-0000C6000000}"/>
    <cellStyle name="스타일 1134" xfId="200" xr:uid="{00000000-0005-0000-0000-0000C7000000}"/>
    <cellStyle name="스타일 1135" xfId="201" xr:uid="{00000000-0005-0000-0000-0000C8000000}"/>
    <cellStyle name="스타일 1136" xfId="202" xr:uid="{00000000-0005-0000-0000-0000C9000000}"/>
    <cellStyle name="스타일 1137" xfId="203" xr:uid="{00000000-0005-0000-0000-0000CA000000}"/>
    <cellStyle name="스타일 1138" xfId="204" xr:uid="{00000000-0005-0000-0000-0000CB000000}"/>
    <cellStyle name="스타일 1139" xfId="205" xr:uid="{00000000-0005-0000-0000-0000CC000000}"/>
    <cellStyle name="스타일 114" xfId="206" xr:uid="{00000000-0005-0000-0000-0000CD000000}"/>
    <cellStyle name="스타일 1140" xfId="207" xr:uid="{00000000-0005-0000-0000-0000CE000000}"/>
    <cellStyle name="스타일 1141" xfId="208" xr:uid="{00000000-0005-0000-0000-0000CF000000}"/>
    <cellStyle name="스타일 1142" xfId="209" xr:uid="{00000000-0005-0000-0000-0000D0000000}"/>
    <cellStyle name="스타일 1143" xfId="210" xr:uid="{00000000-0005-0000-0000-0000D1000000}"/>
    <cellStyle name="스타일 1144" xfId="211" xr:uid="{00000000-0005-0000-0000-0000D2000000}"/>
    <cellStyle name="스타일 1145" xfId="212" xr:uid="{00000000-0005-0000-0000-0000D3000000}"/>
    <cellStyle name="스타일 1146" xfId="213" xr:uid="{00000000-0005-0000-0000-0000D4000000}"/>
    <cellStyle name="스타일 1147" xfId="214" xr:uid="{00000000-0005-0000-0000-0000D5000000}"/>
    <cellStyle name="스타일 1148" xfId="215" xr:uid="{00000000-0005-0000-0000-0000D6000000}"/>
    <cellStyle name="스타일 1149" xfId="216" xr:uid="{00000000-0005-0000-0000-0000D7000000}"/>
    <cellStyle name="스타일 115" xfId="217" xr:uid="{00000000-0005-0000-0000-0000D8000000}"/>
    <cellStyle name="스타일 1150" xfId="218" xr:uid="{00000000-0005-0000-0000-0000D9000000}"/>
    <cellStyle name="스타일 1151" xfId="219" xr:uid="{00000000-0005-0000-0000-0000DA000000}"/>
    <cellStyle name="스타일 1152" xfId="220" xr:uid="{00000000-0005-0000-0000-0000DB000000}"/>
    <cellStyle name="스타일 1153" xfId="221" xr:uid="{00000000-0005-0000-0000-0000DC000000}"/>
    <cellStyle name="스타일 1154" xfId="222" xr:uid="{00000000-0005-0000-0000-0000DD000000}"/>
    <cellStyle name="스타일 1155" xfId="223" xr:uid="{00000000-0005-0000-0000-0000DE000000}"/>
    <cellStyle name="스타일 1156" xfId="224" xr:uid="{00000000-0005-0000-0000-0000DF000000}"/>
    <cellStyle name="스타일 1157" xfId="225" xr:uid="{00000000-0005-0000-0000-0000E0000000}"/>
    <cellStyle name="스타일 1158" xfId="226" xr:uid="{00000000-0005-0000-0000-0000E1000000}"/>
    <cellStyle name="스타일 1159" xfId="227" xr:uid="{00000000-0005-0000-0000-0000E2000000}"/>
    <cellStyle name="스타일 116" xfId="228" xr:uid="{00000000-0005-0000-0000-0000E3000000}"/>
    <cellStyle name="스타일 1160" xfId="229" xr:uid="{00000000-0005-0000-0000-0000E4000000}"/>
    <cellStyle name="스타일 1161" xfId="230" xr:uid="{00000000-0005-0000-0000-0000E5000000}"/>
    <cellStyle name="스타일 1162" xfId="231" xr:uid="{00000000-0005-0000-0000-0000E6000000}"/>
    <cellStyle name="스타일 1163" xfId="232" xr:uid="{00000000-0005-0000-0000-0000E7000000}"/>
    <cellStyle name="스타일 1164" xfId="233" xr:uid="{00000000-0005-0000-0000-0000E8000000}"/>
    <cellStyle name="스타일 1165" xfId="234" xr:uid="{00000000-0005-0000-0000-0000E9000000}"/>
    <cellStyle name="스타일 1166" xfId="235" xr:uid="{00000000-0005-0000-0000-0000EA000000}"/>
    <cellStyle name="스타일 1167" xfId="236" xr:uid="{00000000-0005-0000-0000-0000EB000000}"/>
    <cellStyle name="스타일 1168" xfId="237" xr:uid="{00000000-0005-0000-0000-0000EC000000}"/>
    <cellStyle name="스타일 1169" xfId="238" xr:uid="{00000000-0005-0000-0000-0000ED000000}"/>
    <cellStyle name="스타일 117" xfId="239" xr:uid="{00000000-0005-0000-0000-0000EE000000}"/>
    <cellStyle name="스타일 1170" xfId="240" xr:uid="{00000000-0005-0000-0000-0000EF000000}"/>
    <cellStyle name="스타일 1171" xfId="241" xr:uid="{00000000-0005-0000-0000-0000F0000000}"/>
    <cellStyle name="스타일 1172" xfId="242" xr:uid="{00000000-0005-0000-0000-0000F1000000}"/>
    <cellStyle name="스타일 1173" xfId="243" xr:uid="{00000000-0005-0000-0000-0000F2000000}"/>
    <cellStyle name="스타일 1174" xfId="244" xr:uid="{00000000-0005-0000-0000-0000F3000000}"/>
    <cellStyle name="스타일 1175" xfId="245" xr:uid="{00000000-0005-0000-0000-0000F4000000}"/>
    <cellStyle name="스타일 1176" xfId="246" xr:uid="{00000000-0005-0000-0000-0000F5000000}"/>
    <cellStyle name="스타일 1177" xfId="247" xr:uid="{00000000-0005-0000-0000-0000F6000000}"/>
    <cellStyle name="스타일 1178" xfId="248" xr:uid="{00000000-0005-0000-0000-0000F7000000}"/>
    <cellStyle name="스타일 1179" xfId="249" xr:uid="{00000000-0005-0000-0000-0000F8000000}"/>
    <cellStyle name="스타일 118" xfId="250" xr:uid="{00000000-0005-0000-0000-0000F9000000}"/>
    <cellStyle name="스타일 1180" xfId="251" xr:uid="{00000000-0005-0000-0000-0000FA000000}"/>
    <cellStyle name="스타일 1181" xfId="252" xr:uid="{00000000-0005-0000-0000-0000FB000000}"/>
    <cellStyle name="스타일 1182" xfId="253" xr:uid="{00000000-0005-0000-0000-0000FC000000}"/>
    <cellStyle name="스타일 1183" xfId="254" xr:uid="{00000000-0005-0000-0000-0000FD000000}"/>
    <cellStyle name="스타일 1184" xfId="255" xr:uid="{00000000-0005-0000-0000-0000FE000000}"/>
    <cellStyle name="스타일 1185" xfId="256" xr:uid="{00000000-0005-0000-0000-0000FF000000}"/>
    <cellStyle name="스타일 1186" xfId="257" xr:uid="{00000000-0005-0000-0000-000000010000}"/>
    <cellStyle name="스타일 1187" xfId="258" xr:uid="{00000000-0005-0000-0000-000001010000}"/>
    <cellStyle name="스타일 1188" xfId="259" xr:uid="{00000000-0005-0000-0000-000002010000}"/>
    <cellStyle name="스타일 1189" xfId="260" xr:uid="{00000000-0005-0000-0000-000003010000}"/>
    <cellStyle name="스타일 119" xfId="261" xr:uid="{00000000-0005-0000-0000-000004010000}"/>
    <cellStyle name="스타일 1190" xfId="262" xr:uid="{00000000-0005-0000-0000-000005010000}"/>
    <cellStyle name="스타일 1191" xfId="263" xr:uid="{00000000-0005-0000-0000-000006010000}"/>
    <cellStyle name="스타일 1192" xfId="264" xr:uid="{00000000-0005-0000-0000-000007010000}"/>
    <cellStyle name="스타일 1193" xfId="265" xr:uid="{00000000-0005-0000-0000-000008010000}"/>
    <cellStyle name="스타일 1194" xfId="266" xr:uid="{00000000-0005-0000-0000-000009010000}"/>
    <cellStyle name="스타일 1195" xfId="267" xr:uid="{00000000-0005-0000-0000-00000A010000}"/>
    <cellStyle name="스타일 1196" xfId="268" xr:uid="{00000000-0005-0000-0000-00000B010000}"/>
    <cellStyle name="스타일 1197" xfId="269" xr:uid="{00000000-0005-0000-0000-00000C010000}"/>
    <cellStyle name="스타일 1198" xfId="270" xr:uid="{00000000-0005-0000-0000-00000D010000}"/>
    <cellStyle name="스타일 1199" xfId="271" xr:uid="{00000000-0005-0000-0000-00000E010000}"/>
    <cellStyle name="스타일 12" xfId="272" xr:uid="{00000000-0005-0000-0000-00000F010000}"/>
    <cellStyle name="스타일 120" xfId="273" xr:uid="{00000000-0005-0000-0000-000010010000}"/>
    <cellStyle name="스타일 1200" xfId="274" xr:uid="{00000000-0005-0000-0000-000011010000}"/>
    <cellStyle name="스타일 1201" xfId="275" xr:uid="{00000000-0005-0000-0000-000012010000}"/>
    <cellStyle name="스타일 1202" xfId="276" xr:uid="{00000000-0005-0000-0000-000013010000}"/>
    <cellStyle name="스타일 1203" xfId="277" xr:uid="{00000000-0005-0000-0000-000014010000}"/>
    <cellStyle name="스타일 1204" xfId="278" xr:uid="{00000000-0005-0000-0000-000015010000}"/>
    <cellStyle name="스타일 1205" xfId="279" xr:uid="{00000000-0005-0000-0000-000016010000}"/>
    <cellStyle name="스타일 1206" xfId="280" xr:uid="{00000000-0005-0000-0000-000017010000}"/>
    <cellStyle name="스타일 1207" xfId="281" xr:uid="{00000000-0005-0000-0000-000018010000}"/>
    <cellStyle name="스타일 1208" xfId="282" xr:uid="{00000000-0005-0000-0000-000019010000}"/>
    <cellStyle name="스타일 1209" xfId="283" xr:uid="{00000000-0005-0000-0000-00001A010000}"/>
    <cellStyle name="스타일 121" xfId="284" xr:uid="{00000000-0005-0000-0000-00001B010000}"/>
    <cellStyle name="스타일 1210" xfId="285" xr:uid="{00000000-0005-0000-0000-00001C010000}"/>
    <cellStyle name="스타일 1211" xfId="286" xr:uid="{00000000-0005-0000-0000-00001D010000}"/>
    <cellStyle name="스타일 1212" xfId="287" xr:uid="{00000000-0005-0000-0000-00001E010000}"/>
    <cellStyle name="스타일 1213" xfId="288" xr:uid="{00000000-0005-0000-0000-00001F010000}"/>
    <cellStyle name="스타일 1214" xfId="289" xr:uid="{00000000-0005-0000-0000-000020010000}"/>
    <cellStyle name="스타일 1215" xfId="290" xr:uid="{00000000-0005-0000-0000-000021010000}"/>
    <cellStyle name="스타일 1216" xfId="291" xr:uid="{00000000-0005-0000-0000-000022010000}"/>
    <cellStyle name="스타일 1217" xfId="292" xr:uid="{00000000-0005-0000-0000-000023010000}"/>
    <cellStyle name="스타일 1218" xfId="293" xr:uid="{00000000-0005-0000-0000-000024010000}"/>
    <cellStyle name="스타일 1219" xfId="294" xr:uid="{00000000-0005-0000-0000-000025010000}"/>
    <cellStyle name="스타일 122" xfId="295" xr:uid="{00000000-0005-0000-0000-000026010000}"/>
    <cellStyle name="스타일 1220" xfId="296" xr:uid="{00000000-0005-0000-0000-000027010000}"/>
    <cellStyle name="스타일 1221" xfId="297" xr:uid="{00000000-0005-0000-0000-000028010000}"/>
    <cellStyle name="스타일 1222" xfId="298" xr:uid="{00000000-0005-0000-0000-000029010000}"/>
    <cellStyle name="스타일 1223" xfId="299" xr:uid="{00000000-0005-0000-0000-00002A010000}"/>
    <cellStyle name="스타일 1224" xfId="300" xr:uid="{00000000-0005-0000-0000-00002B010000}"/>
    <cellStyle name="스타일 1225" xfId="301" xr:uid="{00000000-0005-0000-0000-00002C010000}"/>
    <cellStyle name="스타일 1226" xfId="302" xr:uid="{00000000-0005-0000-0000-00002D010000}"/>
    <cellStyle name="스타일 1227" xfId="303" xr:uid="{00000000-0005-0000-0000-00002E010000}"/>
    <cellStyle name="스타일 1228" xfId="304" xr:uid="{00000000-0005-0000-0000-00002F010000}"/>
    <cellStyle name="스타일 1229" xfId="305" xr:uid="{00000000-0005-0000-0000-000030010000}"/>
    <cellStyle name="스타일 123" xfId="306" xr:uid="{00000000-0005-0000-0000-000031010000}"/>
    <cellStyle name="스타일 1230" xfId="307" xr:uid="{00000000-0005-0000-0000-000032010000}"/>
    <cellStyle name="스타일 1231" xfId="308" xr:uid="{00000000-0005-0000-0000-000033010000}"/>
    <cellStyle name="스타일 1232" xfId="309" xr:uid="{00000000-0005-0000-0000-000034010000}"/>
    <cellStyle name="스타일 1233" xfId="310" xr:uid="{00000000-0005-0000-0000-000035010000}"/>
    <cellStyle name="스타일 1234" xfId="311" xr:uid="{00000000-0005-0000-0000-000036010000}"/>
    <cellStyle name="스타일 1235" xfId="312" xr:uid="{00000000-0005-0000-0000-000037010000}"/>
    <cellStyle name="스타일 1236" xfId="313" xr:uid="{00000000-0005-0000-0000-000038010000}"/>
    <cellStyle name="스타일 1237" xfId="314" xr:uid="{00000000-0005-0000-0000-000039010000}"/>
    <cellStyle name="스타일 1238" xfId="315" xr:uid="{00000000-0005-0000-0000-00003A010000}"/>
    <cellStyle name="스타일 1239" xfId="316" xr:uid="{00000000-0005-0000-0000-00003B010000}"/>
    <cellStyle name="스타일 124" xfId="317" xr:uid="{00000000-0005-0000-0000-00003C010000}"/>
    <cellStyle name="스타일 1240" xfId="318" xr:uid="{00000000-0005-0000-0000-00003D010000}"/>
    <cellStyle name="스타일 1241" xfId="319" xr:uid="{00000000-0005-0000-0000-00003E010000}"/>
    <cellStyle name="스타일 1242" xfId="320" xr:uid="{00000000-0005-0000-0000-00003F010000}"/>
    <cellStyle name="스타일 1243" xfId="321" xr:uid="{00000000-0005-0000-0000-000040010000}"/>
    <cellStyle name="스타일 1244" xfId="322" xr:uid="{00000000-0005-0000-0000-000041010000}"/>
    <cellStyle name="스타일 1245" xfId="323" xr:uid="{00000000-0005-0000-0000-000042010000}"/>
    <cellStyle name="스타일 1246" xfId="324" xr:uid="{00000000-0005-0000-0000-000043010000}"/>
    <cellStyle name="스타일 1247" xfId="325" xr:uid="{00000000-0005-0000-0000-000044010000}"/>
    <cellStyle name="스타일 1248" xfId="326" xr:uid="{00000000-0005-0000-0000-000045010000}"/>
    <cellStyle name="스타일 1249" xfId="327" xr:uid="{00000000-0005-0000-0000-000046010000}"/>
    <cellStyle name="스타일 125" xfId="328" xr:uid="{00000000-0005-0000-0000-000047010000}"/>
    <cellStyle name="스타일 1250" xfId="329" xr:uid="{00000000-0005-0000-0000-000048010000}"/>
    <cellStyle name="스타일 1251" xfId="330" xr:uid="{00000000-0005-0000-0000-000049010000}"/>
    <cellStyle name="스타일 1252" xfId="331" xr:uid="{00000000-0005-0000-0000-00004A010000}"/>
    <cellStyle name="스타일 1253" xfId="332" xr:uid="{00000000-0005-0000-0000-00004B010000}"/>
    <cellStyle name="스타일 1254" xfId="333" xr:uid="{00000000-0005-0000-0000-00004C010000}"/>
    <cellStyle name="스타일 1255" xfId="334" xr:uid="{00000000-0005-0000-0000-00004D010000}"/>
    <cellStyle name="스타일 1256" xfId="335" xr:uid="{00000000-0005-0000-0000-00004E010000}"/>
    <cellStyle name="스타일 1257" xfId="336" xr:uid="{00000000-0005-0000-0000-00004F010000}"/>
    <cellStyle name="스타일 1258" xfId="337" xr:uid="{00000000-0005-0000-0000-000050010000}"/>
    <cellStyle name="스타일 1259" xfId="338" xr:uid="{00000000-0005-0000-0000-000051010000}"/>
    <cellStyle name="스타일 126" xfId="339" xr:uid="{00000000-0005-0000-0000-000052010000}"/>
    <cellStyle name="스타일 1260" xfId="340" xr:uid="{00000000-0005-0000-0000-000053010000}"/>
    <cellStyle name="스타일 1261" xfId="341" xr:uid="{00000000-0005-0000-0000-000054010000}"/>
    <cellStyle name="스타일 1262" xfId="342" xr:uid="{00000000-0005-0000-0000-000055010000}"/>
    <cellStyle name="스타일 1263" xfId="343" xr:uid="{00000000-0005-0000-0000-000056010000}"/>
    <cellStyle name="스타일 1264" xfId="344" xr:uid="{00000000-0005-0000-0000-000057010000}"/>
    <cellStyle name="스타일 1265" xfId="345" xr:uid="{00000000-0005-0000-0000-000058010000}"/>
    <cellStyle name="스타일 1266" xfId="346" xr:uid="{00000000-0005-0000-0000-000059010000}"/>
    <cellStyle name="스타일 1267" xfId="347" xr:uid="{00000000-0005-0000-0000-00005A010000}"/>
    <cellStyle name="스타일 1268" xfId="348" xr:uid="{00000000-0005-0000-0000-00005B010000}"/>
    <cellStyle name="스타일 1269" xfId="349" xr:uid="{00000000-0005-0000-0000-00005C010000}"/>
    <cellStyle name="스타일 127" xfId="350" xr:uid="{00000000-0005-0000-0000-00005D010000}"/>
    <cellStyle name="스타일 1270" xfId="351" xr:uid="{00000000-0005-0000-0000-00005E010000}"/>
    <cellStyle name="스타일 1271" xfId="352" xr:uid="{00000000-0005-0000-0000-00005F010000}"/>
    <cellStyle name="스타일 1272" xfId="353" xr:uid="{00000000-0005-0000-0000-000060010000}"/>
    <cellStyle name="스타일 1273" xfId="354" xr:uid="{00000000-0005-0000-0000-000061010000}"/>
    <cellStyle name="스타일 1274" xfId="355" xr:uid="{00000000-0005-0000-0000-000062010000}"/>
    <cellStyle name="스타일 1275" xfId="356" xr:uid="{00000000-0005-0000-0000-000063010000}"/>
    <cellStyle name="스타일 1276" xfId="357" xr:uid="{00000000-0005-0000-0000-000064010000}"/>
    <cellStyle name="스타일 1277" xfId="358" xr:uid="{00000000-0005-0000-0000-000065010000}"/>
    <cellStyle name="스타일 1278" xfId="359" xr:uid="{00000000-0005-0000-0000-000066010000}"/>
    <cellStyle name="스타일 1279" xfId="360" xr:uid="{00000000-0005-0000-0000-000067010000}"/>
    <cellStyle name="스타일 128" xfId="361" xr:uid="{00000000-0005-0000-0000-000068010000}"/>
    <cellStyle name="스타일 1280" xfId="362" xr:uid="{00000000-0005-0000-0000-000069010000}"/>
    <cellStyle name="스타일 1281" xfId="363" xr:uid="{00000000-0005-0000-0000-00006A010000}"/>
    <cellStyle name="스타일 1282" xfId="364" xr:uid="{00000000-0005-0000-0000-00006B010000}"/>
    <cellStyle name="스타일 1283" xfId="365" xr:uid="{00000000-0005-0000-0000-00006C010000}"/>
    <cellStyle name="스타일 1284" xfId="366" xr:uid="{00000000-0005-0000-0000-00006D010000}"/>
    <cellStyle name="스타일 1285" xfId="367" xr:uid="{00000000-0005-0000-0000-00006E010000}"/>
    <cellStyle name="스타일 1286" xfId="368" xr:uid="{00000000-0005-0000-0000-00006F010000}"/>
    <cellStyle name="스타일 1287" xfId="369" xr:uid="{00000000-0005-0000-0000-000070010000}"/>
    <cellStyle name="스타일 1288" xfId="370" xr:uid="{00000000-0005-0000-0000-000071010000}"/>
    <cellStyle name="스타일 1289" xfId="371" xr:uid="{00000000-0005-0000-0000-000072010000}"/>
    <cellStyle name="스타일 129" xfId="372" xr:uid="{00000000-0005-0000-0000-000073010000}"/>
    <cellStyle name="스타일 1290" xfId="373" xr:uid="{00000000-0005-0000-0000-000074010000}"/>
    <cellStyle name="스타일 1291" xfId="374" xr:uid="{00000000-0005-0000-0000-000075010000}"/>
    <cellStyle name="스타일 1292" xfId="375" xr:uid="{00000000-0005-0000-0000-000076010000}"/>
    <cellStyle name="스타일 1293" xfId="376" xr:uid="{00000000-0005-0000-0000-000077010000}"/>
    <cellStyle name="스타일 1294" xfId="377" xr:uid="{00000000-0005-0000-0000-000078010000}"/>
    <cellStyle name="스타일 1295" xfId="378" xr:uid="{00000000-0005-0000-0000-000079010000}"/>
    <cellStyle name="스타일 1296" xfId="379" xr:uid="{00000000-0005-0000-0000-00007A010000}"/>
    <cellStyle name="스타일 1297" xfId="380" xr:uid="{00000000-0005-0000-0000-00007B010000}"/>
    <cellStyle name="스타일 1298" xfId="381" xr:uid="{00000000-0005-0000-0000-00007C010000}"/>
    <cellStyle name="스타일 1299" xfId="382" xr:uid="{00000000-0005-0000-0000-00007D010000}"/>
    <cellStyle name="스타일 13" xfId="383" xr:uid="{00000000-0005-0000-0000-00007E010000}"/>
    <cellStyle name="스타일 130" xfId="384" xr:uid="{00000000-0005-0000-0000-00007F010000}"/>
    <cellStyle name="스타일 1300" xfId="385" xr:uid="{00000000-0005-0000-0000-000080010000}"/>
    <cellStyle name="스타일 1301" xfId="386" xr:uid="{00000000-0005-0000-0000-000081010000}"/>
    <cellStyle name="스타일 1302" xfId="387" xr:uid="{00000000-0005-0000-0000-000082010000}"/>
    <cellStyle name="스타일 1303" xfId="388" xr:uid="{00000000-0005-0000-0000-000083010000}"/>
    <cellStyle name="스타일 1304" xfId="389" xr:uid="{00000000-0005-0000-0000-000084010000}"/>
    <cellStyle name="스타일 1305" xfId="390" xr:uid="{00000000-0005-0000-0000-000085010000}"/>
    <cellStyle name="스타일 1306" xfId="391" xr:uid="{00000000-0005-0000-0000-000086010000}"/>
    <cellStyle name="스타일 1307" xfId="392" xr:uid="{00000000-0005-0000-0000-000087010000}"/>
    <cellStyle name="스타일 1308" xfId="393" xr:uid="{00000000-0005-0000-0000-000088010000}"/>
    <cellStyle name="스타일 1309" xfId="394" xr:uid="{00000000-0005-0000-0000-000089010000}"/>
    <cellStyle name="스타일 131" xfId="395" xr:uid="{00000000-0005-0000-0000-00008A010000}"/>
    <cellStyle name="스타일 1310" xfId="396" xr:uid="{00000000-0005-0000-0000-00008B010000}"/>
    <cellStyle name="스타일 1311" xfId="397" xr:uid="{00000000-0005-0000-0000-00008C010000}"/>
    <cellStyle name="스타일 1312" xfId="398" xr:uid="{00000000-0005-0000-0000-00008D010000}"/>
    <cellStyle name="스타일 1313" xfId="399" xr:uid="{00000000-0005-0000-0000-00008E010000}"/>
    <cellStyle name="스타일 1314" xfId="400" xr:uid="{00000000-0005-0000-0000-00008F010000}"/>
    <cellStyle name="스타일 1315" xfId="401" xr:uid="{00000000-0005-0000-0000-000090010000}"/>
    <cellStyle name="스타일 1316" xfId="402" xr:uid="{00000000-0005-0000-0000-000091010000}"/>
    <cellStyle name="스타일 1317" xfId="403" xr:uid="{00000000-0005-0000-0000-000092010000}"/>
    <cellStyle name="스타일 1318" xfId="404" xr:uid="{00000000-0005-0000-0000-000093010000}"/>
    <cellStyle name="스타일 1319" xfId="405" xr:uid="{00000000-0005-0000-0000-000094010000}"/>
    <cellStyle name="스타일 132" xfId="406" xr:uid="{00000000-0005-0000-0000-000095010000}"/>
    <cellStyle name="스타일 1320" xfId="407" xr:uid="{00000000-0005-0000-0000-000096010000}"/>
    <cellStyle name="스타일 1321" xfId="408" xr:uid="{00000000-0005-0000-0000-000097010000}"/>
    <cellStyle name="스타일 1322" xfId="409" xr:uid="{00000000-0005-0000-0000-000098010000}"/>
    <cellStyle name="스타일 1323" xfId="410" xr:uid="{00000000-0005-0000-0000-000099010000}"/>
    <cellStyle name="스타일 1324" xfId="411" xr:uid="{00000000-0005-0000-0000-00009A010000}"/>
    <cellStyle name="스타일 1325" xfId="412" xr:uid="{00000000-0005-0000-0000-00009B010000}"/>
    <cellStyle name="스타일 1326" xfId="413" xr:uid="{00000000-0005-0000-0000-00009C010000}"/>
    <cellStyle name="스타일 1327" xfId="414" xr:uid="{00000000-0005-0000-0000-00009D010000}"/>
    <cellStyle name="스타일 1328" xfId="415" xr:uid="{00000000-0005-0000-0000-00009E010000}"/>
    <cellStyle name="스타일 1329" xfId="416" xr:uid="{00000000-0005-0000-0000-00009F010000}"/>
    <cellStyle name="스타일 133" xfId="417" xr:uid="{00000000-0005-0000-0000-0000A0010000}"/>
    <cellStyle name="스타일 1330" xfId="418" xr:uid="{00000000-0005-0000-0000-0000A1010000}"/>
    <cellStyle name="스타일 1331" xfId="419" xr:uid="{00000000-0005-0000-0000-0000A2010000}"/>
    <cellStyle name="스타일 1332" xfId="420" xr:uid="{00000000-0005-0000-0000-0000A3010000}"/>
    <cellStyle name="스타일 1333" xfId="421" xr:uid="{00000000-0005-0000-0000-0000A4010000}"/>
    <cellStyle name="스타일 1334" xfId="422" xr:uid="{00000000-0005-0000-0000-0000A5010000}"/>
    <cellStyle name="스타일 1335" xfId="423" xr:uid="{00000000-0005-0000-0000-0000A6010000}"/>
    <cellStyle name="스타일 1336" xfId="424" xr:uid="{00000000-0005-0000-0000-0000A7010000}"/>
    <cellStyle name="스타일 1337" xfId="425" xr:uid="{00000000-0005-0000-0000-0000A8010000}"/>
    <cellStyle name="스타일 1338" xfId="426" xr:uid="{00000000-0005-0000-0000-0000A9010000}"/>
    <cellStyle name="스타일 1339" xfId="427" xr:uid="{00000000-0005-0000-0000-0000AA010000}"/>
    <cellStyle name="스타일 134" xfId="428" xr:uid="{00000000-0005-0000-0000-0000AB010000}"/>
    <cellStyle name="스타일 1340" xfId="429" xr:uid="{00000000-0005-0000-0000-0000AC010000}"/>
    <cellStyle name="스타일 1341" xfId="430" xr:uid="{00000000-0005-0000-0000-0000AD010000}"/>
    <cellStyle name="스타일 1342" xfId="431" xr:uid="{00000000-0005-0000-0000-0000AE010000}"/>
    <cellStyle name="스타일 1343" xfId="432" xr:uid="{00000000-0005-0000-0000-0000AF010000}"/>
    <cellStyle name="스타일 1344" xfId="433" xr:uid="{00000000-0005-0000-0000-0000B0010000}"/>
    <cellStyle name="스타일 1345" xfId="434" xr:uid="{00000000-0005-0000-0000-0000B1010000}"/>
    <cellStyle name="스타일 1346" xfId="435" xr:uid="{00000000-0005-0000-0000-0000B2010000}"/>
    <cellStyle name="스타일 1347" xfId="436" xr:uid="{00000000-0005-0000-0000-0000B3010000}"/>
    <cellStyle name="스타일 1348" xfId="437" xr:uid="{00000000-0005-0000-0000-0000B4010000}"/>
    <cellStyle name="스타일 1349" xfId="438" xr:uid="{00000000-0005-0000-0000-0000B5010000}"/>
    <cellStyle name="스타일 135" xfId="439" xr:uid="{00000000-0005-0000-0000-0000B6010000}"/>
    <cellStyle name="스타일 1350" xfId="440" xr:uid="{00000000-0005-0000-0000-0000B7010000}"/>
    <cellStyle name="스타일 1351" xfId="441" xr:uid="{00000000-0005-0000-0000-0000B8010000}"/>
    <cellStyle name="스타일 1352" xfId="442" xr:uid="{00000000-0005-0000-0000-0000B9010000}"/>
    <cellStyle name="스타일 1353" xfId="443" xr:uid="{00000000-0005-0000-0000-0000BA010000}"/>
    <cellStyle name="스타일 1354" xfId="444" xr:uid="{00000000-0005-0000-0000-0000BB010000}"/>
    <cellStyle name="스타일 1355" xfId="445" xr:uid="{00000000-0005-0000-0000-0000BC010000}"/>
    <cellStyle name="스타일 1356" xfId="446" xr:uid="{00000000-0005-0000-0000-0000BD010000}"/>
    <cellStyle name="스타일 1357" xfId="447" xr:uid="{00000000-0005-0000-0000-0000BE010000}"/>
    <cellStyle name="스타일 1358" xfId="448" xr:uid="{00000000-0005-0000-0000-0000BF010000}"/>
    <cellStyle name="스타일 1359" xfId="449" xr:uid="{00000000-0005-0000-0000-0000C0010000}"/>
    <cellStyle name="스타일 136" xfId="450" xr:uid="{00000000-0005-0000-0000-0000C1010000}"/>
    <cellStyle name="스타일 1360" xfId="451" xr:uid="{00000000-0005-0000-0000-0000C2010000}"/>
    <cellStyle name="스타일 1361" xfId="452" xr:uid="{00000000-0005-0000-0000-0000C3010000}"/>
    <cellStyle name="스타일 1362" xfId="453" xr:uid="{00000000-0005-0000-0000-0000C4010000}"/>
    <cellStyle name="스타일 1363" xfId="454" xr:uid="{00000000-0005-0000-0000-0000C5010000}"/>
    <cellStyle name="스타일 1364" xfId="455" xr:uid="{00000000-0005-0000-0000-0000C6010000}"/>
    <cellStyle name="스타일 1365" xfId="456" xr:uid="{00000000-0005-0000-0000-0000C7010000}"/>
    <cellStyle name="스타일 1366" xfId="457" xr:uid="{00000000-0005-0000-0000-0000C8010000}"/>
    <cellStyle name="스타일 1367" xfId="458" xr:uid="{00000000-0005-0000-0000-0000C9010000}"/>
    <cellStyle name="스타일 1368" xfId="459" xr:uid="{00000000-0005-0000-0000-0000CA010000}"/>
    <cellStyle name="스타일 1369" xfId="460" xr:uid="{00000000-0005-0000-0000-0000CB010000}"/>
    <cellStyle name="스타일 137" xfId="461" xr:uid="{00000000-0005-0000-0000-0000CC010000}"/>
    <cellStyle name="스타일 1370" xfId="462" xr:uid="{00000000-0005-0000-0000-0000CD010000}"/>
    <cellStyle name="스타일 1371" xfId="463" xr:uid="{00000000-0005-0000-0000-0000CE010000}"/>
    <cellStyle name="스타일 1372" xfId="464" xr:uid="{00000000-0005-0000-0000-0000CF010000}"/>
    <cellStyle name="스타일 1373" xfId="465" xr:uid="{00000000-0005-0000-0000-0000D0010000}"/>
    <cellStyle name="스타일 1374" xfId="466" xr:uid="{00000000-0005-0000-0000-0000D1010000}"/>
    <cellStyle name="스타일 1375" xfId="467" xr:uid="{00000000-0005-0000-0000-0000D2010000}"/>
    <cellStyle name="스타일 1376" xfId="468" xr:uid="{00000000-0005-0000-0000-0000D3010000}"/>
    <cellStyle name="스타일 1377" xfId="469" xr:uid="{00000000-0005-0000-0000-0000D4010000}"/>
    <cellStyle name="스타일 1378" xfId="470" xr:uid="{00000000-0005-0000-0000-0000D5010000}"/>
    <cellStyle name="스타일 1379" xfId="471" xr:uid="{00000000-0005-0000-0000-0000D6010000}"/>
    <cellStyle name="스타일 138" xfId="472" xr:uid="{00000000-0005-0000-0000-0000D7010000}"/>
    <cellStyle name="스타일 1380" xfId="473" xr:uid="{00000000-0005-0000-0000-0000D8010000}"/>
    <cellStyle name="스타일 1381" xfId="474" xr:uid="{00000000-0005-0000-0000-0000D9010000}"/>
    <cellStyle name="스타일 1382" xfId="475" xr:uid="{00000000-0005-0000-0000-0000DA010000}"/>
    <cellStyle name="스타일 1383" xfId="476" xr:uid="{00000000-0005-0000-0000-0000DB010000}"/>
    <cellStyle name="스타일 1384" xfId="477" xr:uid="{00000000-0005-0000-0000-0000DC010000}"/>
    <cellStyle name="스타일 1385" xfId="478" xr:uid="{00000000-0005-0000-0000-0000DD010000}"/>
    <cellStyle name="스타일 1386" xfId="479" xr:uid="{00000000-0005-0000-0000-0000DE010000}"/>
    <cellStyle name="스타일 1387" xfId="480" xr:uid="{00000000-0005-0000-0000-0000DF010000}"/>
    <cellStyle name="스타일 1388" xfId="481" xr:uid="{00000000-0005-0000-0000-0000E0010000}"/>
    <cellStyle name="스타일 1389" xfId="482" xr:uid="{00000000-0005-0000-0000-0000E1010000}"/>
    <cellStyle name="스타일 139" xfId="483" xr:uid="{00000000-0005-0000-0000-0000E2010000}"/>
    <cellStyle name="스타일 1390" xfId="484" xr:uid="{00000000-0005-0000-0000-0000E3010000}"/>
    <cellStyle name="스타일 1391" xfId="485" xr:uid="{00000000-0005-0000-0000-0000E4010000}"/>
    <cellStyle name="스타일 1392" xfId="486" xr:uid="{00000000-0005-0000-0000-0000E5010000}"/>
    <cellStyle name="스타일 1393" xfId="487" xr:uid="{00000000-0005-0000-0000-0000E6010000}"/>
    <cellStyle name="스타일 1394" xfId="488" xr:uid="{00000000-0005-0000-0000-0000E7010000}"/>
    <cellStyle name="스타일 1395" xfId="489" xr:uid="{00000000-0005-0000-0000-0000E8010000}"/>
    <cellStyle name="스타일 1396" xfId="490" xr:uid="{00000000-0005-0000-0000-0000E9010000}"/>
    <cellStyle name="스타일 1397" xfId="491" xr:uid="{00000000-0005-0000-0000-0000EA010000}"/>
    <cellStyle name="스타일 1398" xfId="492" xr:uid="{00000000-0005-0000-0000-0000EB010000}"/>
    <cellStyle name="스타일 1399" xfId="493" xr:uid="{00000000-0005-0000-0000-0000EC010000}"/>
    <cellStyle name="스타일 14" xfId="494" xr:uid="{00000000-0005-0000-0000-0000ED010000}"/>
    <cellStyle name="스타일 140" xfId="495" xr:uid="{00000000-0005-0000-0000-0000EE010000}"/>
    <cellStyle name="스타일 1400" xfId="496" xr:uid="{00000000-0005-0000-0000-0000EF010000}"/>
    <cellStyle name="스타일 1401" xfId="497" xr:uid="{00000000-0005-0000-0000-0000F0010000}"/>
    <cellStyle name="스타일 1402" xfId="498" xr:uid="{00000000-0005-0000-0000-0000F1010000}"/>
    <cellStyle name="스타일 1403" xfId="499" xr:uid="{00000000-0005-0000-0000-0000F2010000}"/>
    <cellStyle name="스타일 1404" xfId="500" xr:uid="{00000000-0005-0000-0000-0000F3010000}"/>
    <cellStyle name="스타일 1405" xfId="501" xr:uid="{00000000-0005-0000-0000-0000F4010000}"/>
    <cellStyle name="스타일 1406" xfId="502" xr:uid="{00000000-0005-0000-0000-0000F5010000}"/>
    <cellStyle name="스타일 1407" xfId="503" xr:uid="{00000000-0005-0000-0000-0000F6010000}"/>
    <cellStyle name="스타일 1408" xfId="504" xr:uid="{00000000-0005-0000-0000-0000F7010000}"/>
    <cellStyle name="스타일 1409" xfId="505" xr:uid="{00000000-0005-0000-0000-0000F8010000}"/>
    <cellStyle name="스타일 141" xfId="506" xr:uid="{00000000-0005-0000-0000-0000F9010000}"/>
    <cellStyle name="스타일 1410" xfId="507" xr:uid="{00000000-0005-0000-0000-0000FA010000}"/>
    <cellStyle name="스타일 1411" xfId="508" xr:uid="{00000000-0005-0000-0000-0000FB010000}"/>
    <cellStyle name="스타일 1412" xfId="509" xr:uid="{00000000-0005-0000-0000-0000FC010000}"/>
    <cellStyle name="스타일 1413" xfId="510" xr:uid="{00000000-0005-0000-0000-0000FD010000}"/>
    <cellStyle name="스타일 1414" xfId="511" xr:uid="{00000000-0005-0000-0000-0000FE010000}"/>
    <cellStyle name="스타일 1415" xfId="512" xr:uid="{00000000-0005-0000-0000-0000FF010000}"/>
    <cellStyle name="스타일 1416" xfId="513" xr:uid="{00000000-0005-0000-0000-000000020000}"/>
    <cellStyle name="스타일 1417" xfId="514" xr:uid="{00000000-0005-0000-0000-000001020000}"/>
    <cellStyle name="스타일 1418" xfId="515" xr:uid="{00000000-0005-0000-0000-000002020000}"/>
    <cellStyle name="스타일 1419" xfId="516" xr:uid="{00000000-0005-0000-0000-000003020000}"/>
    <cellStyle name="스타일 142" xfId="517" xr:uid="{00000000-0005-0000-0000-000004020000}"/>
    <cellStyle name="스타일 1420" xfId="518" xr:uid="{00000000-0005-0000-0000-000005020000}"/>
    <cellStyle name="스타일 1421" xfId="519" xr:uid="{00000000-0005-0000-0000-000006020000}"/>
    <cellStyle name="스타일 1422" xfId="520" xr:uid="{00000000-0005-0000-0000-000007020000}"/>
    <cellStyle name="스타일 1423" xfId="521" xr:uid="{00000000-0005-0000-0000-000008020000}"/>
    <cellStyle name="스타일 1424" xfId="522" xr:uid="{00000000-0005-0000-0000-000009020000}"/>
    <cellStyle name="스타일 1425" xfId="523" xr:uid="{00000000-0005-0000-0000-00000A020000}"/>
    <cellStyle name="스타일 1426" xfId="524" xr:uid="{00000000-0005-0000-0000-00000B020000}"/>
    <cellStyle name="스타일 1427" xfId="525" xr:uid="{00000000-0005-0000-0000-00000C020000}"/>
    <cellStyle name="스타일 1428" xfId="526" xr:uid="{00000000-0005-0000-0000-00000D020000}"/>
    <cellStyle name="스타일 1429" xfId="527" xr:uid="{00000000-0005-0000-0000-00000E020000}"/>
    <cellStyle name="스타일 143" xfId="528" xr:uid="{00000000-0005-0000-0000-00000F020000}"/>
    <cellStyle name="스타일 1430" xfId="529" xr:uid="{00000000-0005-0000-0000-000010020000}"/>
    <cellStyle name="스타일 1431" xfId="530" xr:uid="{00000000-0005-0000-0000-000011020000}"/>
    <cellStyle name="스타일 1432" xfId="531" xr:uid="{00000000-0005-0000-0000-000012020000}"/>
    <cellStyle name="스타일 1433" xfId="532" xr:uid="{00000000-0005-0000-0000-000013020000}"/>
    <cellStyle name="스타일 1434" xfId="533" xr:uid="{00000000-0005-0000-0000-000014020000}"/>
    <cellStyle name="스타일 1435" xfId="534" xr:uid="{00000000-0005-0000-0000-000015020000}"/>
    <cellStyle name="스타일 1436" xfId="535" xr:uid="{00000000-0005-0000-0000-000016020000}"/>
    <cellStyle name="스타일 1437" xfId="536" xr:uid="{00000000-0005-0000-0000-000017020000}"/>
    <cellStyle name="스타일 1438" xfId="537" xr:uid="{00000000-0005-0000-0000-000018020000}"/>
    <cellStyle name="스타일 1439" xfId="538" xr:uid="{00000000-0005-0000-0000-000019020000}"/>
    <cellStyle name="스타일 144" xfId="539" xr:uid="{00000000-0005-0000-0000-00001A020000}"/>
    <cellStyle name="스타일 1440" xfId="540" xr:uid="{00000000-0005-0000-0000-00001B020000}"/>
    <cellStyle name="스타일 1441" xfId="541" xr:uid="{00000000-0005-0000-0000-00001C020000}"/>
    <cellStyle name="스타일 1442" xfId="542" xr:uid="{00000000-0005-0000-0000-00001D020000}"/>
    <cellStyle name="스타일 1443" xfId="543" xr:uid="{00000000-0005-0000-0000-00001E020000}"/>
    <cellStyle name="스타일 1444" xfId="544" xr:uid="{00000000-0005-0000-0000-00001F020000}"/>
    <cellStyle name="스타일 1445" xfId="545" xr:uid="{00000000-0005-0000-0000-000020020000}"/>
    <cellStyle name="스타일 1446" xfId="546" xr:uid="{00000000-0005-0000-0000-000021020000}"/>
    <cellStyle name="스타일 1447" xfId="547" xr:uid="{00000000-0005-0000-0000-000022020000}"/>
    <cellStyle name="스타일 1448" xfId="548" xr:uid="{00000000-0005-0000-0000-000023020000}"/>
    <cellStyle name="스타일 1449" xfId="549" xr:uid="{00000000-0005-0000-0000-000024020000}"/>
    <cellStyle name="스타일 145" xfId="550" xr:uid="{00000000-0005-0000-0000-000025020000}"/>
    <cellStyle name="스타일 1450" xfId="551" xr:uid="{00000000-0005-0000-0000-000026020000}"/>
    <cellStyle name="스타일 1451" xfId="552" xr:uid="{00000000-0005-0000-0000-000027020000}"/>
    <cellStyle name="스타일 1452" xfId="553" xr:uid="{00000000-0005-0000-0000-000028020000}"/>
    <cellStyle name="스타일 1453" xfId="554" xr:uid="{00000000-0005-0000-0000-000029020000}"/>
    <cellStyle name="스타일 1454" xfId="555" xr:uid="{00000000-0005-0000-0000-00002A020000}"/>
    <cellStyle name="스타일 1455" xfId="556" xr:uid="{00000000-0005-0000-0000-00002B020000}"/>
    <cellStyle name="스타일 1456" xfId="557" xr:uid="{00000000-0005-0000-0000-00002C020000}"/>
    <cellStyle name="스타일 1457" xfId="558" xr:uid="{00000000-0005-0000-0000-00002D020000}"/>
    <cellStyle name="스타일 1458" xfId="559" xr:uid="{00000000-0005-0000-0000-00002E020000}"/>
    <cellStyle name="스타일 1459" xfId="560" xr:uid="{00000000-0005-0000-0000-00002F020000}"/>
    <cellStyle name="스타일 146" xfId="561" xr:uid="{00000000-0005-0000-0000-000030020000}"/>
    <cellStyle name="스타일 1460" xfId="562" xr:uid="{00000000-0005-0000-0000-000031020000}"/>
    <cellStyle name="스타일 1461" xfId="563" xr:uid="{00000000-0005-0000-0000-000032020000}"/>
    <cellStyle name="스타일 1462" xfId="564" xr:uid="{00000000-0005-0000-0000-000033020000}"/>
    <cellStyle name="스타일 1463" xfId="565" xr:uid="{00000000-0005-0000-0000-000034020000}"/>
    <cellStyle name="스타일 1464" xfId="566" xr:uid="{00000000-0005-0000-0000-000035020000}"/>
    <cellStyle name="스타일 1465" xfId="567" xr:uid="{00000000-0005-0000-0000-000036020000}"/>
    <cellStyle name="스타일 1466" xfId="568" xr:uid="{00000000-0005-0000-0000-000037020000}"/>
    <cellStyle name="스타일 1467" xfId="569" xr:uid="{00000000-0005-0000-0000-000038020000}"/>
    <cellStyle name="스타일 1468" xfId="570" xr:uid="{00000000-0005-0000-0000-000039020000}"/>
    <cellStyle name="스타일 1469" xfId="571" xr:uid="{00000000-0005-0000-0000-00003A020000}"/>
    <cellStyle name="스타일 147" xfId="572" xr:uid="{00000000-0005-0000-0000-00003B020000}"/>
    <cellStyle name="스타일 1470" xfId="573" xr:uid="{00000000-0005-0000-0000-00003C020000}"/>
    <cellStyle name="스타일 1471" xfId="574" xr:uid="{00000000-0005-0000-0000-00003D020000}"/>
    <cellStyle name="스타일 1472" xfId="575" xr:uid="{00000000-0005-0000-0000-00003E020000}"/>
    <cellStyle name="스타일 1473" xfId="576" xr:uid="{00000000-0005-0000-0000-00003F020000}"/>
    <cellStyle name="스타일 1474" xfId="577" xr:uid="{00000000-0005-0000-0000-000040020000}"/>
    <cellStyle name="스타일 1475" xfId="578" xr:uid="{00000000-0005-0000-0000-000041020000}"/>
    <cellStyle name="스타일 1476" xfId="579" xr:uid="{00000000-0005-0000-0000-000042020000}"/>
    <cellStyle name="스타일 1477" xfId="580" xr:uid="{00000000-0005-0000-0000-000043020000}"/>
    <cellStyle name="스타일 1478" xfId="581" xr:uid="{00000000-0005-0000-0000-000044020000}"/>
    <cellStyle name="스타일 1479" xfId="582" xr:uid="{00000000-0005-0000-0000-000045020000}"/>
    <cellStyle name="스타일 148" xfId="583" xr:uid="{00000000-0005-0000-0000-000046020000}"/>
    <cellStyle name="스타일 1480" xfId="584" xr:uid="{00000000-0005-0000-0000-000047020000}"/>
    <cellStyle name="스타일 1481" xfId="585" xr:uid="{00000000-0005-0000-0000-000048020000}"/>
    <cellStyle name="스타일 1482" xfId="586" xr:uid="{00000000-0005-0000-0000-000049020000}"/>
    <cellStyle name="스타일 1483" xfId="587" xr:uid="{00000000-0005-0000-0000-00004A020000}"/>
    <cellStyle name="스타일 1484" xfId="588" xr:uid="{00000000-0005-0000-0000-00004B020000}"/>
    <cellStyle name="스타일 1485" xfId="589" xr:uid="{00000000-0005-0000-0000-00004C020000}"/>
    <cellStyle name="스타일 1486" xfId="590" xr:uid="{00000000-0005-0000-0000-00004D020000}"/>
    <cellStyle name="스타일 1487" xfId="591" xr:uid="{00000000-0005-0000-0000-00004E020000}"/>
    <cellStyle name="스타일 1488" xfId="592" xr:uid="{00000000-0005-0000-0000-00004F020000}"/>
    <cellStyle name="스타일 1489" xfId="593" xr:uid="{00000000-0005-0000-0000-000050020000}"/>
    <cellStyle name="스타일 149" xfId="594" xr:uid="{00000000-0005-0000-0000-000051020000}"/>
    <cellStyle name="스타일 1490" xfId="595" xr:uid="{00000000-0005-0000-0000-000052020000}"/>
    <cellStyle name="스타일 1491" xfId="596" xr:uid="{00000000-0005-0000-0000-000053020000}"/>
    <cellStyle name="스타일 1492" xfId="597" xr:uid="{00000000-0005-0000-0000-000054020000}"/>
    <cellStyle name="스타일 1493" xfId="598" xr:uid="{00000000-0005-0000-0000-000055020000}"/>
    <cellStyle name="스타일 1494" xfId="599" xr:uid="{00000000-0005-0000-0000-000056020000}"/>
    <cellStyle name="스타일 1495" xfId="600" xr:uid="{00000000-0005-0000-0000-000057020000}"/>
    <cellStyle name="스타일 1496" xfId="601" xr:uid="{00000000-0005-0000-0000-000058020000}"/>
    <cellStyle name="스타일 1497" xfId="602" xr:uid="{00000000-0005-0000-0000-000059020000}"/>
    <cellStyle name="스타일 1498" xfId="603" xr:uid="{00000000-0005-0000-0000-00005A020000}"/>
    <cellStyle name="스타일 1499" xfId="604" xr:uid="{00000000-0005-0000-0000-00005B020000}"/>
    <cellStyle name="스타일 15" xfId="605" xr:uid="{00000000-0005-0000-0000-00005C020000}"/>
    <cellStyle name="스타일 150" xfId="606" xr:uid="{00000000-0005-0000-0000-00005D020000}"/>
    <cellStyle name="스타일 1500" xfId="607" xr:uid="{00000000-0005-0000-0000-00005E020000}"/>
    <cellStyle name="스타일 1501" xfId="608" xr:uid="{00000000-0005-0000-0000-00005F020000}"/>
    <cellStyle name="스타일 1502" xfId="609" xr:uid="{00000000-0005-0000-0000-000060020000}"/>
    <cellStyle name="스타일 1503" xfId="610" xr:uid="{00000000-0005-0000-0000-000061020000}"/>
    <cellStyle name="스타일 1504" xfId="611" xr:uid="{00000000-0005-0000-0000-000062020000}"/>
    <cellStyle name="스타일 1505" xfId="612" xr:uid="{00000000-0005-0000-0000-000063020000}"/>
    <cellStyle name="스타일 1506" xfId="613" xr:uid="{00000000-0005-0000-0000-000064020000}"/>
    <cellStyle name="스타일 1507" xfId="614" xr:uid="{00000000-0005-0000-0000-000065020000}"/>
    <cellStyle name="스타일 1508" xfId="615" xr:uid="{00000000-0005-0000-0000-000066020000}"/>
    <cellStyle name="스타일 1509" xfId="616" xr:uid="{00000000-0005-0000-0000-000067020000}"/>
    <cellStyle name="스타일 151" xfId="617" xr:uid="{00000000-0005-0000-0000-000068020000}"/>
    <cellStyle name="스타일 1510" xfId="618" xr:uid="{00000000-0005-0000-0000-000069020000}"/>
    <cellStyle name="스타일 1511" xfId="619" xr:uid="{00000000-0005-0000-0000-00006A020000}"/>
    <cellStyle name="스타일 1512" xfId="620" xr:uid="{00000000-0005-0000-0000-00006B020000}"/>
    <cellStyle name="스타일 1513" xfId="621" xr:uid="{00000000-0005-0000-0000-00006C020000}"/>
    <cellStyle name="스타일 1514" xfId="622" xr:uid="{00000000-0005-0000-0000-00006D020000}"/>
    <cellStyle name="스타일 1515" xfId="623" xr:uid="{00000000-0005-0000-0000-00006E020000}"/>
    <cellStyle name="스타일 1516" xfId="624" xr:uid="{00000000-0005-0000-0000-00006F020000}"/>
    <cellStyle name="스타일 1517" xfId="625" xr:uid="{00000000-0005-0000-0000-000070020000}"/>
    <cellStyle name="스타일 1518" xfId="626" xr:uid="{00000000-0005-0000-0000-000071020000}"/>
    <cellStyle name="스타일 1519" xfId="627" xr:uid="{00000000-0005-0000-0000-000072020000}"/>
    <cellStyle name="스타일 152" xfId="628" xr:uid="{00000000-0005-0000-0000-000073020000}"/>
    <cellStyle name="스타일 1520" xfId="629" xr:uid="{00000000-0005-0000-0000-000074020000}"/>
    <cellStyle name="스타일 1521" xfId="630" xr:uid="{00000000-0005-0000-0000-000075020000}"/>
    <cellStyle name="스타일 1522" xfId="631" xr:uid="{00000000-0005-0000-0000-000076020000}"/>
    <cellStyle name="스타일 1523" xfId="632" xr:uid="{00000000-0005-0000-0000-000077020000}"/>
    <cellStyle name="스타일 1524" xfId="633" xr:uid="{00000000-0005-0000-0000-000078020000}"/>
    <cellStyle name="스타일 1525" xfId="634" xr:uid="{00000000-0005-0000-0000-000079020000}"/>
    <cellStyle name="스타일 1526" xfId="635" xr:uid="{00000000-0005-0000-0000-00007A020000}"/>
    <cellStyle name="스타일 1527" xfId="636" xr:uid="{00000000-0005-0000-0000-00007B020000}"/>
    <cellStyle name="스타일 1528" xfId="637" xr:uid="{00000000-0005-0000-0000-00007C020000}"/>
    <cellStyle name="스타일 1529" xfId="638" xr:uid="{00000000-0005-0000-0000-00007D020000}"/>
    <cellStyle name="스타일 153" xfId="639" xr:uid="{00000000-0005-0000-0000-00007E020000}"/>
    <cellStyle name="스타일 1530" xfId="640" xr:uid="{00000000-0005-0000-0000-00007F020000}"/>
    <cellStyle name="스타일 1531" xfId="641" xr:uid="{00000000-0005-0000-0000-000080020000}"/>
    <cellStyle name="스타일 1532" xfId="642" xr:uid="{00000000-0005-0000-0000-000081020000}"/>
    <cellStyle name="스타일 1533" xfId="643" xr:uid="{00000000-0005-0000-0000-000082020000}"/>
    <cellStyle name="스타일 1534" xfId="644" xr:uid="{00000000-0005-0000-0000-000083020000}"/>
    <cellStyle name="스타일 1535" xfId="645" xr:uid="{00000000-0005-0000-0000-000084020000}"/>
    <cellStyle name="스타일 1536" xfId="646" xr:uid="{00000000-0005-0000-0000-000085020000}"/>
    <cellStyle name="스타일 1537" xfId="647" xr:uid="{00000000-0005-0000-0000-000086020000}"/>
    <cellStyle name="스타일 1538" xfId="648" xr:uid="{00000000-0005-0000-0000-000087020000}"/>
    <cellStyle name="스타일 1539" xfId="649" xr:uid="{00000000-0005-0000-0000-000088020000}"/>
    <cellStyle name="스타일 154" xfId="650" xr:uid="{00000000-0005-0000-0000-000089020000}"/>
    <cellStyle name="스타일 1540" xfId="651" xr:uid="{00000000-0005-0000-0000-00008A020000}"/>
    <cellStyle name="스타일 1541" xfId="652" xr:uid="{00000000-0005-0000-0000-00008B020000}"/>
    <cellStyle name="스타일 1542" xfId="653" xr:uid="{00000000-0005-0000-0000-00008C020000}"/>
    <cellStyle name="스타일 1543" xfId="654" xr:uid="{00000000-0005-0000-0000-00008D020000}"/>
    <cellStyle name="스타일 1544" xfId="655" xr:uid="{00000000-0005-0000-0000-00008E020000}"/>
    <cellStyle name="스타일 1545" xfId="656" xr:uid="{00000000-0005-0000-0000-00008F020000}"/>
    <cellStyle name="스타일 1546" xfId="657" xr:uid="{00000000-0005-0000-0000-000090020000}"/>
    <cellStyle name="스타일 1547" xfId="658" xr:uid="{00000000-0005-0000-0000-000091020000}"/>
    <cellStyle name="스타일 1548" xfId="659" xr:uid="{00000000-0005-0000-0000-000092020000}"/>
    <cellStyle name="스타일 1549" xfId="660" xr:uid="{00000000-0005-0000-0000-000093020000}"/>
    <cellStyle name="스타일 155" xfId="661" xr:uid="{00000000-0005-0000-0000-000094020000}"/>
    <cellStyle name="스타일 1550" xfId="662" xr:uid="{00000000-0005-0000-0000-000095020000}"/>
    <cellStyle name="스타일 1551" xfId="663" xr:uid="{00000000-0005-0000-0000-000096020000}"/>
    <cellStyle name="스타일 1552" xfId="664" xr:uid="{00000000-0005-0000-0000-000097020000}"/>
    <cellStyle name="스타일 1553" xfId="665" xr:uid="{00000000-0005-0000-0000-000098020000}"/>
    <cellStyle name="스타일 1554" xfId="666" xr:uid="{00000000-0005-0000-0000-000099020000}"/>
    <cellStyle name="스타일 1555" xfId="667" xr:uid="{00000000-0005-0000-0000-00009A020000}"/>
    <cellStyle name="스타일 1556" xfId="668" xr:uid="{00000000-0005-0000-0000-00009B020000}"/>
    <cellStyle name="스타일 1557" xfId="669" xr:uid="{00000000-0005-0000-0000-00009C020000}"/>
    <cellStyle name="스타일 1558" xfId="670" xr:uid="{00000000-0005-0000-0000-00009D020000}"/>
    <cellStyle name="스타일 1559" xfId="671" xr:uid="{00000000-0005-0000-0000-00009E020000}"/>
    <cellStyle name="스타일 156" xfId="672" xr:uid="{00000000-0005-0000-0000-00009F020000}"/>
    <cellStyle name="스타일 1560" xfId="673" xr:uid="{00000000-0005-0000-0000-0000A0020000}"/>
    <cellStyle name="스타일 1561" xfId="674" xr:uid="{00000000-0005-0000-0000-0000A1020000}"/>
    <cellStyle name="스타일 1562" xfId="675" xr:uid="{00000000-0005-0000-0000-0000A2020000}"/>
    <cellStyle name="스타일 1563" xfId="676" xr:uid="{00000000-0005-0000-0000-0000A3020000}"/>
    <cellStyle name="스타일 1564" xfId="677" xr:uid="{00000000-0005-0000-0000-0000A4020000}"/>
    <cellStyle name="스타일 1565" xfId="678" xr:uid="{00000000-0005-0000-0000-0000A5020000}"/>
    <cellStyle name="스타일 1566" xfId="679" xr:uid="{00000000-0005-0000-0000-0000A6020000}"/>
    <cellStyle name="스타일 1567" xfId="680" xr:uid="{00000000-0005-0000-0000-0000A7020000}"/>
    <cellStyle name="스타일 1568" xfId="681" xr:uid="{00000000-0005-0000-0000-0000A8020000}"/>
    <cellStyle name="스타일 1569" xfId="682" xr:uid="{00000000-0005-0000-0000-0000A9020000}"/>
    <cellStyle name="스타일 157" xfId="683" xr:uid="{00000000-0005-0000-0000-0000AA020000}"/>
    <cellStyle name="스타일 1570" xfId="684" xr:uid="{00000000-0005-0000-0000-0000AB020000}"/>
    <cellStyle name="스타일 1571" xfId="685" xr:uid="{00000000-0005-0000-0000-0000AC020000}"/>
    <cellStyle name="스타일 1572" xfId="686" xr:uid="{00000000-0005-0000-0000-0000AD020000}"/>
    <cellStyle name="스타일 1573" xfId="687" xr:uid="{00000000-0005-0000-0000-0000AE020000}"/>
    <cellStyle name="스타일 1574" xfId="688" xr:uid="{00000000-0005-0000-0000-0000AF020000}"/>
    <cellStyle name="스타일 1575" xfId="689" xr:uid="{00000000-0005-0000-0000-0000B0020000}"/>
    <cellStyle name="스타일 1576" xfId="690" xr:uid="{00000000-0005-0000-0000-0000B1020000}"/>
    <cellStyle name="스타일 1577" xfId="691" xr:uid="{00000000-0005-0000-0000-0000B2020000}"/>
    <cellStyle name="스타일 1578" xfId="692" xr:uid="{00000000-0005-0000-0000-0000B3020000}"/>
    <cellStyle name="스타일 1579" xfId="693" xr:uid="{00000000-0005-0000-0000-0000B4020000}"/>
    <cellStyle name="스타일 158" xfId="694" xr:uid="{00000000-0005-0000-0000-0000B5020000}"/>
    <cellStyle name="스타일 1580" xfId="695" xr:uid="{00000000-0005-0000-0000-0000B6020000}"/>
    <cellStyle name="스타일 1581" xfId="696" xr:uid="{00000000-0005-0000-0000-0000B7020000}"/>
    <cellStyle name="스타일 1582" xfId="697" xr:uid="{00000000-0005-0000-0000-0000B8020000}"/>
    <cellStyle name="스타일 1583" xfId="698" xr:uid="{00000000-0005-0000-0000-0000B9020000}"/>
    <cellStyle name="스타일 1584" xfId="699" xr:uid="{00000000-0005-0000-0000-0000BA020000}"/>
    <cellStyle name="스타일 1585" xfId="700" xr:uid="{00000000-0005-0000-0000-0000BB020000}"/>
    <cellStyle name="스타일 1586" xfId="701" xr:uid="{00000000-0005-0000-0000-0000BC020000}"/>
    <cellStyle name="스타일 1587" xfId="702" xr:uid="{00000000-0005-0000-0000-0000BD020000}"/>
    <cellStyle name="스타일 1588" xfId="703" xr:uid="{00000000-0005-0000-0000-0000BE020000}"/>
    <cellStyle name="스타일 1589" xfId="704" xr:uid="{00000000-0005-0000-0000-0000BF020000}"/>
    <cellStyle name="스타일 159" xfId="705" xr:uid="{00000000-0005-0000-0000-0000C0020000}"/>
    <cellStyle name="스타일 1590" xfId="706" xr:uid="{00000000-0005-0000-0000-0000C1020000}"/>
    <cellStyle name="스타일 1591" xfId="707" xr:uid="{00000000-0005-0000-0000-0000C2020000}"/>
    <cellStyle name="스타일 1592" xfId="708" xr:uid="{00000000-0005-0000-0000-0000C3020000}"/>
    <cellStyle name="스타일 1593" xfId="709" xr:uid="{00000000-0005-0000-0000-0000C4020000}"/>
    <cellStyle name="스타일 1594" xfId="710" xr:uid="{00000000-0005-0000-0000-0000C5020000}"/>
    <cellStyle name="스타일 1595" xfId="711" xr:uid="{00000000-0005-0000-0000-0000C6020000}"/>
    <cellStyle name="스타일 1596" xfId="712" xr:uid="{00000000-0005-0000-0000-0000C7020000}"/>
    <cellStyle name="스타일 16" xfId="713" xr:uid="{00000000-0005-0000-0000-0000C8020000}"/>
    <cellStyle name="스타일 160" xfId="714" xr:uid="{00000000-0005-0000-0000-0000C9020000}"/>
    <cellStyle name="스타일 161" xfId="715" xr:uid="{00000000-0005-0000-0000-0000CA020000}"/>
    <cellStyle name="스타일 162" xfId="716" xr:uid="{00000000-0005-0000-0000-0000CB020000}"/>
    <cellStyle name="스타일 163" xfId="717" xr:uid="{00000000-0005-0000-0000-0000CC020000}"/>
    <cellStyle name="스타일 164" xfId="718" xr:uid="{00000000-0005-0000-0000-0000CD020000}"/>
    <cellStyle name="스타일 165" xfId="719" xr:uid="{00000000-0005-0000-0000-0000CE020000}"/>
    <cellStyle name="스타일 166" xfId="720" xr:uid="{00000000-0005-0000-0000-0000CF020000}"/>
    <cellStyle name="스타일 167" xfId="721" xr:uid="{00000000-0005-0000-0000-0000D0020000}"/>
    <cellStyle name="스타일 168" xfId="722" xr:uid="{00000000-0005-0000-0000-0000D1020000}"/>
    <cellStyle name="스타일 169" xfId="723" xr:uid="{00000000-0005-0000-0000-0000D2020000}"/>
    <cellStyle name="스타일 17" xfId="724" xr:uid="{00000000-0005-0000-0000-0000D3020000}"/>
    <cellStyle name="스타일 170" xfId="725" xr:uid="{00000000-0005-0000-0000-0000D4020000}"/>
    <cellStyle name="스타일 171" xfId="726" xr:uid="{00000000-0005-0000-0000-0000D5020000}"/>
    <cellStyle name="스타일 172" xfId="727" xr:uid="{00000000-0005-0000-0000-0000D6020000}"/>
    <cellStyle name="스타일 173" xfId="728" xr:uid="{00000000-0005-0000-0000-0000D7020000}"/>
    <cellStyle name="스타일 174" xfId="729" xr:uid="{00000000-0005-0000-0000-0000D8020000}"/>
    <cellStyle name="스타일 175" xfId="730" xr:uid="{00000000-0005-0000-0000-0000D9020000}"/>
    <cellStyle name="스타일 176" xfId="731" xr:uid="{00000000-0005-0000-0000-0000DA020000}"/>
    <cellStyle name="스타일 177" xfId="732" xr:uid="{00000000-0005-0000-0000-0000DB020000}"/>
    <cellStyle name="스타일 178" xfId="733" xr:uid="{00000000-0005-0000-0000-0000DC020000}"/>
    <cellStyle name="스타일 179" xfId="734" xr:uid="{00000000-0005-0000-0000-0000DD020000}"/>
    <cellStyle name="스타일 18" xfId="735" xr:uid="{00000000-0005-0000-0000-0000DE020000}"/>
    <cellStyle name="스타일 180" xfId="736" xr:uid="{00000000-0005-0000-0000-0000DF020000}"/>
    <cellStyle name="스타일 181" xfId="737" xr:uid="{00000000-0005-0000-0000-0000E0020000}"/>
    <cellStyle name="스타일 182" xfId="738" xr:uid="{00000000-0005-0000-0000-0000E1020000}"/>
    <cellStyle name="스타일 183" xfId="739" xr:uid="{00000000-0005-0000-0000-0000E2020000}"/>
    <cellStyle name="스타일 184" xfId="740" xr:uid="{00000000-0005-0000-0000-0000E3020000}"/>
    <cellStyle name="스타일 185" xfId="741" xr:uid="{00000000-0005-0000-0000-0000E4020000}"/>
    <cellStyle name="스타일 186" xfId="742" xr:uid="{00000000-0005-0000-0000-0000E5020000}"/>
    <cellStyle name="스타일 187" xfId="743" xr:uid="{00000000-0005-0000-0000-0000E6020000}"/>
    <cellStyle name="스타일 188" xfId="744" xr:uid="{00000000-0005-0000-0000-0000E7020000}"/>
    <cellStyle name="스타일 189" xfId="745" xr:uid="{00000000-0005-0000-0000-0000E8020000}"/>
    <cellStyle name="스타일 19" xfId="746" xr:uid="{00000000-0005-0000-0000-0000E9020000}"/>
    <cellStyle name="스타일 190" xfId="747" xr:uid="{00000000-0005-0000-0000-0000EA020000}"/>
    <cellStyle name="스타일 191" xfId="748" xr:uid="{00000000-0005-0000-0000-0000EB020000}"/>
    <cellStyle name="스타일 192" xfId="749" xr:uid="{00000000-0005-0000-0000-0000EC020000}"/>
    <cellStyle name="스타일 193" xfId="750" xr:uid="{00000000-0005-0000-0000-0000ED020000}"/>
    <cellStyle name="스타일 194" xfId="751" xr:uid="{00000000-0005-0000-0000-0000EE020000}"/>
    <cellStyle name="스타일 195" xfId="752" xr:uid="{00000000-0005-0000-0000-0000EF020000}"/>
    <cellStyle name="스타일 196" xfId="753" xr:uid="{00000000-0005-0000-0000-0000F0020000}"/>
    <cellStyle name="스타일 197" xfId="754" xr:uid="{00000000-0005-0000-0000-0000F1020000}"/>
    <cellStyle name="스타일 198" xfId="755" xr:uid="{00000000-0005-0000-0000-0000F2020000}"/>
    <cellStyle name="스타일 199" xfId="756" xr:uid="{00000000-0005-0000-0000-0000F3020000}"/>
    <cellStyle name="스타일 2" xfId="757" xr:uid="{00000000-0005-0000-0000-0000F4020000}"/>
    <cellStyle name="스타일 20" xfId="758" xr:uid="{00000000-0005-0000-0000-0000F5020000}"/>
    <cellStyle name="스타일 200" xfId="759" xr:uid="{00000000-0005-0000-0000-0000F6020000}"/>
    <cellStyle name="스타일 201" xfId="760" xr:uid="{00000000-0005-0000-0000-0000F7020000}"/>
    <cellStyle name="스타일 202" xfId="761" xr:uid="{00000000-0005-0000-0000-0000F8020000}"/>
    <cellStyle name="스타일 203" xfId="762" xr:uid="{00000000-0005-0000-0000-0000F9020000}"/>
    <cellStyle name="스타일 204" xfId="763" xr:uid="{00000000-0005-0000-0000-0000FA020000}"/>
    <cellStyle name="스타일 205" xfId="764" xr:uid="{00000000-0005-0000-0000-0000FB020000}"/>
    <cellStyle name="스타일 206" xfId="765" xr:uid="{00000000-0005-0000-0000-0000FC020000}"/>
    <cellStyle name="스타일 207" xfId="766" xr:uid="{00000000-0005-0000-0000-0000FD020000}"/>
    <cellStyle name="스타일 208" xfId="767" xr:uid="{00000000-0005-0000-0000-0000FE020000}"/>
    <cellStyle name="스타일 209" xfId="768" xr:uid="{00000000-0005-0000-0000-0000FF020000}"/>
    <cellStyle name="스타일 21" xfId="769" xr:uid="{00000000-0005-0000-0000-000000030000}"/>
    <cellStyle name="스타일 210" xfId="770" xr:uid="{00000000-0005-0000-0000-000001030000}"/>
    <cellStyle name="스타일 211" xfId="771" xr:uid="{00000000-0005-0000-0000-000002030000}"/>
    <cellStyle name="스타일 212" xfId="772" xr:uid="{00000000-0005-0000-0000-000003030000}"/>
    <cellStyle name="스타일 213" xfId="773" xr:uid="{00000000-0005-0000-0000-000004030000}"/>
    <cellStyle name="스타일 214" xfId="774" xr:uid="{00000000-0005-0000-0000-000005030000}"/>
    <cellStyle name="스타일 215" xfId="775" xr:uid="{00000000-0005-0000-0000-000006030000}"/>
    <cellStyle name="스타일 216" xfId="776" xr:uid="{00000000-0005-0000-0000-000007030000}"/>
    <cellStyle name="스타일 217" xfId="777" xr:uid="{00000000-0005-0000-0000-000008030000}"/>
    <cellStyle name="스타일 218" xfId="778" xr:uid="{00000000-0005-0000-0000-000009030000}"/>
    <cellStyle name="스타일 219" xfId="779" xr:uid="{00000000-0005-0000-0000-00000A030000}"/>
    <cellStyle name="스타일 22" xfId="780" xr:uid="{00000000-0005-0000-0000-00000B030000}"/>
    <cellStyle name="스타일 220" xfId="781" xr:uid="{00000000-0005-0000-0000-00000C030000}"/>
    <cellStyle name="스타일 221" xfId="782" xr:uid="{00000000-0005-0000-0000-00000D030000}"/>
    <cellStyle name="스타일 222" xfId="783" xr:uid="{00000000-0005-0000-0000-00000E030000}"/>
    <cellStyle name="스타일 223" xfId="784" xr:uid="{00000000-0005-0000-0000-00000F030000}"/>
    <cellStyle name="스타일 224" xfId="785" xr:uid="{00000000-0005-0000-0000-000010030000}"/>
    <cellStyle name="스타일 225" xfId="786" xr:uid="{00000000-0005-0000-0000-000011030000}"/>
    <cellStyle name="스타일 226" xfId="787" xr:uid="{00000000-0005-0000-0000-000012030000}"/>
    <cellStyle name="스타일 227" xfId="788" xr:uid="{00000000-0005-0000-0000-000013030000}"/>
    <cellStyle name="스타일 228" xfId="789" xr:uid="{00000000-0005-0000-0000-000014030000}"/>
    <cellStyle name="스타일 229" xfId="790" xr:uid="{00000000-0005-0000-0000-000015030000}"/>
    <cellStyle name="스타일 23" xfId="791" xr:uid="{00000000-0005-0000-0000-000016030000}"/>
    <cellStyle name="스타일 230" xfId="792" xr:uid="{00000000-0005-0000-0000-000017030000}"/>
    <cellStyle name="스타일 231" xfId="793" xr:uid="{00000000-0005-0000-0000-000018030000}"/>
    <cellStyle name="스타일 232" xfId="794" xr:uid="{00000000-0005-0000-0000-000019030000}"/>
    <cellStyle name="스타일 233" xfId="795" xr:uid="{00000000-0005-0000-0000-00001A030000}"/>
    <cellStyle name="스타일 234" xfId="796" xr:uid="{00000000-0005-0000-0000-00001B030000}"/>
    <cellStyle name="스타일 235" xfId="797" xr:uid="{00000000-0005-0000-0000-00001C030000}"/>
    <cellStyle name="스타일 236" xfId="798" xr:uid="{00000000-0005-0000-0000-00001D030000}"/>
    <cellStyle name="스타일 237" xfId="799" xr:uid="{00000000-0005-0000-0000-00001E030000}"/>
    <cellStyle name="스타일 238" xfId="800" xr:uid="{00000000-0005-0000-0000-00001F030000}"/>
    <cellStyle name="스타일 239" xfId="801" xr:uid="{00000000-0005-0000-0000-000020030000}"/>
    <cellStyle name="스타일 24" xfId="802" xr:uid="{00000000-0005-0000-0000-000021030000}"/>
    <cellStyle name="스타일 240" xfId="803" xr:uid="{00000000-0005-0000-0000-000022030000}"/>
    <cellStyle name="스타일 241" xfId="804" xr:uid="{00000000-0005-0000-0000-000023030000}"/>
    <cellStyle name="스타일 242" xfId="805" xr:uid="{00000000-0005-0000-0000-000024030000}"/>
    <cellStyle name="스타일 243" xfId="806" xr:uid="{00000000-0005-0000-0000-000025030000}"/>
    <cellStyle name="스타일 244" xfId="807" xr:uid="{00000000-0005-0000-0000-000026030000}"/>
    <cellStyle name="스타일 245" xfId="808" xr:uid="{00000000-0005-0000-0000-000027030000}"/>
    <cellStyle name="스타일 246" xfId="809" xr:uid="{00000000-0005-0000-0000-000028030000}"/>
    <cellStyle name="스타일 247" xfId="810" xr:uid="{00000000-0005-0000-0000-000029030000}"/>
    <cellStyle name="스타일 248" xfId="811" xr:uid="{00000000-0005-0000-0000-00002A030000}"/>
    <cellStyle name="스타일 249" xfId="812" xr:uid="{00000000-0005-0000-0000-00002B030000}"/>
    <cellStyle name="스타일 25" xfId="813" xr:uid="{00000000-0005-0000-0000-00002C030000}"/>
    <cellStyle name="스타일 250" xfId="814" xr:uid="{00000000-0005-0000-0000-00002D030000}"/>
    <cellStyle name="스타일 251" xfId="815" xr:uid="{00000000-0005-0000-0000-00002E030000}"/>
    <cellStyle name="스타일 252" xfId="816" xr:uid="{00000000-0005-0000-0000-00002F030000}"/>
    <cellStyle name="스타일 253" xfId="817" xr:uid="{00000000-0005-0000-0000-000030030000}"/>
    <cellStyle name="스타일 254" xfId="818" xr:uid="{00000000-0005-0000-0000-000031030000}"/>
    <cellStyle name="스타일 255" xfId="819" xr:uid="{00000000-0005-0000-0000-000032030000}"/>
    <cellStyle name="스타일 256" xfId="820" xr:uid="{00000000-0005-0000-0000-000033030000}"/>
    <cellStyle name="스타일 257" xfId="821" xr:uid="{00000000-0005-0000-0000-000034030000}"/>
    <cellStyle name="스타일 258" xfId="822" xr:uid="{00000000-0005-0000-0000-000035030000}"/>
    <cellStyle name="스타일 259" xfId="823" xr:uid="{00000000-0005-0000-0000-000036030000}"/>
    <cellStyle name="스타일 26" xfId="824" xr:uid="{00000000-0005-0000-0000-000037030000}"/>
    <cellStyle name="스타일 260" xfId="825" xr:uid="{00000000-0005-0000-0000-000038030000}"/>
    <cellStyle name="스타일 261" xfId="826" xr:uid="{00000000-0005-0000-0000-000039030000}"/>
    <cellStyle name="스타일 262" xfId="827" xr:uid="{00000000-0005-0000-0000-00003A030000}"/>
    <cellStyle name="스타일 263" xfId="828" xr:uid="{00000000-0005-0000-0000-00003B030000}"/>
    <cellStyle name="스타일 264" xfId="829" xr:uid="{00000000-0005-0000-0000-00003C030000}"/>
    <cellStyle name="스타일 265" xfId="830" xr:uid="{00000000-0005-0000-0000-00003D030000}"/>
    <cellStyle name="스타일 266" xfId="831" xr:uid="{00000000-0005-0000-0000-00003E030000}"/>
    <cellStyle name="스타일 267" xfId="832" xr:uid="{00000000-0005-0000-0000-00003F030000}"/>
    <cellStyle name="스타일 268" xfId="833" xr:uid="{00000000-0005-0000-0000-000040030000}"/>
    <cellStyle name="스타일 269" xfId="834" xr:uid="{00000000-0005-0000-0000-000041030000}"/>
    <cellStyle name="스타일 27" xfId="835" xr:uid="{00000000-0005-0000-0000-000042030000}"/>
    <cellStyle name="스타일 270" xfId="836" xr:uid="{00000000-0005-0000-0000-000043030000}"/>
    <cellStyle name="스타일 271" xfId="837" xr:uid="{00000000-0005-0000-0000-000044030000}"/>
    <cellStyle name="스타일 272" xfId="838" xr:uid="{00000000-0005-0000-0000-000045030000}"/>
    <cellStyle name="스타일 273" xfId="839" xr:uid="{00000000-0005-0000-0000-000046030000}"/>
    <cellStyle name="스타일 274" xfId="840" xr:uid="{00000000-0005-0000-0000-000047030000}"/>
    <cellStyle name="스타일 275" xfId="841" xr:uid="{00000000-0005-0000-0000-000048030000}"/>
    <cellStyle name="스타일 276" xfId="842" xr:uid="{00000000-0005-0000-0000-000049030000}"/>
    <cellStyle name="스타일 277" xfId="843" xr:uid="{00000000-0005-0000-0000-00004A030000}"/>
    <cellStyle name="스타일 278" xfId="844" xr:uid="{00000000-0005-0000-0000-00004B030000}"/>
    <cellStyle name="스타일 279" xfId="845" xr:uid="{00000000-0005-0000-0000-00004C030000}"/>
    <cellStyle name="스타일 28" xfId="846" xr:uid="{00000000-0005-0000-0000-00004D030000}"/>
    <cellStyle name="스타일 280" xfId="847" xr:uid="{00000000-0005-0000-0000-00004E030000}"/>
    <cellStyle name="스타일 281" xfId="848" xr:uid="{00000000-0005-0000-0000-00004F030000}"/>
    <cellStyle name="스타일 282" xfId="849" xr:uid="{00000000-0005-0000-0000-000050030000}"/>
    <cellStyle name="스타일 283" xfId="850" xr:uid="{00000000-0005-0000-0000-000051030000}"/>
    <cellStyle name="스타일 284" xfId="851" xr:uid="{00000000-0005-0000-0000-000052030000}"/>
    <cellStyle name="스타일 285" xfId="852" xr:uid="{00000000-0005-0000-0000-000053030000}"/>
    <cellStyle name="스타일 286" xfId="853" xr:uid="{00000000-0005-0000-0000-000054030000}"/>
    <cellStyle name="스타일 287" xfId="854" xr:uid="{00000000-0005-0000-0000-000055030000}"/>
    <cellStyle name="스타일 288" xfId="855" xr:uid="{00000000-0005-0000-0000-000056030000}"/>
    <cellStyle name="스타일 289" xfId="856" xr:uid="{00000000-0005-0000-0000-000057030000}"/>
    <cellStyle name="스타일 29" xfId="857" xr:uid="{00000000-0005-0000-0000-000058030000}"/>
    <cellStyle name="스타일 290" xfId="858" xr:uid="{00000000-0005-0000-0000-000059030000}"/>
    <cellStyle name="스타일 291" xfId="859" xr:uid="{00000000-0005-0000-0000-00005A030000}"/>
    <cellStyle name="스타일 292" xfId="860" xr:uid="{00000000-0005-0000-0000-00005B030000}"/>
    <cellStyle name="스타일 293" xfId="861" xr:uid="{00000000-0005-0000-0000-00005C030000}"/>
    <cellStyle name="스타일 294" xfId="862" xr:uid="{00000000-0005-0000-0000-00005D030000}"/>
    <cellStyle name="스타일 295" xfId="863" xr:uid="{00000000-0005-0000-0000-00005E030000}"/>
    <cellStyle name="스타일 296" xfId="864" xr:uid="{00000000-0005-0000-0000-00005F030000}"/>
    <cellStyle name="스타일 297" xfId="865" xr:uid="{00000000-0005-0000-0000-000060030000}"/>
    <cellStyle name="스타일 298" xfId="866" xr:uid="{00000000-0005-0000-0000-000061030000}"/>
    <cellStyle name="스타일 299" xfId="867" xr:uid="{00000000-0005-0000-0000-000062030000}"/>
    <cellStyle name="스타일 3" xfId="868" xr:uid="{00000000-0005-0000-0000-000063030000}"/>
    <cellStyle name="스타일 30" xfId="869" xr:uid="{00000000-0005-0000-0000-000064030000}"/>
    <cellStyle name="스타일 300" xfId="870" xr:uid="{00000000-0005-0000-0000-000065030000}"/>
    <cellStyle name="스타일 301" xfId="871" xr:uid="{00000000-0005-0000-0000-000066030000}"/>
    <cellStyle name="스타일 302" xfId="872" xr:uid="{00000000-0005-0000-0000-000067030000}"/>
    <cellStyle name="스타일 303" xfId="873" xr:uid="{00000000-0005-0000-0000-000068030000}"/>
    <cellStyle name="스타일 304" xfId="874" xr:uid="{00000000-0005-0000-0000-000069030000}"/>
    <cellStyle name="스타일 305" xfId="875" xr:uid="{00000000-0005-0000-0000-00006A030000}"/>
    <cellStyle name="스타일 306" xfId="876" xr:uid="{00000000-0005-0000-0000-00006B030000}"/>
    <cellStyle name="스타일 307" xfId="877" xr:uid="{00000000-0005-0000-0000-00006C030000}"/>
    <cellStyle name="스타일 308" xfId="878" xr:uid="{00000000-0005-0000-0000-00006D030000}"/>
    <cellStyle name="스타일 309" xfId="879" xr:uid="{00000000-0005-0000-0000-00006E030000}"/>
    <cellStyle name="스타일 31" xfId="880" xr:uid="{00000000-0005-0000-0000-00006F030000}"/>
    <cellStyle name="스타일 310" xfId="881" xr:uid="{00000000-0005-0000-0000-000070030000}"/>
    <cellStyle name="스타일 311" xfId="882" xr:uid="{00000000-0005-0000-0000-000071030000}"/>
    <cellStyle name="스타일 312" xfId="883" xr:uid="{00000000-0005-0000-0000-000072030000}"/>
    <cellStyle name="스타일 313" xfId="884" xr:uid="{00000000-0005-0000-0000-000073030000}"/>
    <cellStyle name="스타일 314" xfId="885" xr:uid="{00000000-0005-0000-0000-000074030000}"/>
    <cellStyle name="스타일 315" xfId="886" xr:uid="{00000000-0005-0000-0000-000075030000}"/>
    <cellStyle name="스타일 316" xfId="887" xr:uid="{00000000-0005-0000-0000-000076030000}"/>
    <cellStyle name="스타일 317" xfId="888" xr:uid="{00000000-0005-0000-0000-000077030000}"/>
    <cellStyle name="스타일 318" xfId="889" xr:uid="{00000000-0005-0000-0000-000078030000}"/>
    <cellStyle name="스타일 319" xfId="890" xr:uid="{00000000-0005-0000-0000-000079030000}"/>
    <cellStyle name="스타일 32" xfId="891" xr:uid="{00000000-0005-0000-0000-00007A030000}"/>
    <cellStyle name="스타일 320" xfId="892" xr:uid="{00000000-0005-0000-0000-00007B030000}"/>
    <cellStyle name="스타일 321" xfId="893" xr:uid="{00000000-0005-0000-0000-00007C030000}"/>
    <cellStyle name="스타일 322" xfId="894" xr:uid="{00000000-0005-0000-0000-00007D030000}"/>
    <cellStyle name="스타일 323" xfId="895" xr:uid="{00000000-0005-0000-0000-00007E030000}"/>
    <cellStyle name="스타일 324" xfId="896" xr:uid="{00000000-0005-0000-0000-00007F030000}"/>
    <cellStyle name="스타일 325" xfId="897" xr:uid="{00000000-0005-0000-0000-000080030000}"/>
    <cellStyle name="스타일 326" xfId="898" xr:uid="{00000000-0005-0000-0000-000081030000}"/>
    <cellStyle name="스타일 327" xfId="899" xr:uid="{00000000-0005-0000-0000-000082030000}"/>
    <cellStyle name="스타일 328" xfId="900" xr:uid="{00000000-0005-0000-0000-000083030000}"/>
    <cellStyle name="스타일 329" xfId="901" xr:uid="{00000000-0005-0000-0000-000084030000}"/>
    <cellStyle name="스타일 33" xfId="902" xr:uid="{00000000-0005-0000-0000-000085030000}"/>
    <cellStyle name="스타일 330" xfId="903" xr:uid="{00000000-0005-0000-0000-000086030000}"/>
    <cellStyle name="스타일 331" xfId="904" xr:uid="{00000000-0005-0000-0000-000087030000}"/>
    <cellStyle name="스타일 332" xfId="905" xr:uid="{00000000-0005-0000-0000-000088030000}"/>
    <cellStyle name="스타일 333" xfId="906" xr:uid="{00000000-0005-0000-0000-000089030000}"/>
    <cellStyle name="스타일 334" xfId="907" xr:uid="{00000000-0005-0000-0000-00008A030000}"/>
    <cellStyle name="스타일 335" xfId="908" xr:uid="{00000000-0005-0000-0000-00008B030000}"/>
    <cellStyle name="스타일 336" xfId="909" xr:uid="{00000000-0005-0000-0000-00008C030000}"/>
    <cellStyle name="스타일 337" xfId="910" xr:uid="{00000000-0005-0000-0000-00008D030000}"/>
    <cellStyle name="스타일 338" xfId="911" xr:uid="{00000000-0005-0000-0000-00008E030000}"/>
    <cellStyle name="스타일 339" xfId="912" xr:uid="{00000000-0005-0000-0000-00008F030000}"/>
    <cellStyle name="스타일 34" xfId="913" xr:uid="{00000000-0005-0000-0000-000090030000}"/>
    <cellStyle name="스타일 340" xfId="914" xr:uid="{00000000-0005-0000-0000-000091030000}"/>
    <cellStyle name="스타일 341" xfId="915" xr:uid="{00000000-0005-0000-0000-000092030000}"/>
    <cellStyle name="스타일 342" xfId="916" xr:uid="{00000000-0005-0000-0000-000093030000}"/>
    <cellStyle name="스타일 343" xfId="917" xr:uid="{00000000-0005-0000-0000-000094030000}"/>
    <cellStyle name="스타일 344" xfId="918" xr:uid="{00000000-0005-0000-0000-000095030000}"/>
    <cellStyle name="스타일 345" xfId="919" xr:uid="{00000000-0005-0000-0000-000096030000}"/>
    <cellStyle name="스타일 346" xfId="920" xr:uid="{00000000-0005-0000-0000-000097030000}"/>
    <cellStyle name="스타일 347" xfId="921" xr:uid="{00000000-0005-0000-0000-000098030000}"/>
    <cellStyle name="스타일 348" xfId="922" xr:uid="{00000000-0005-0000-0000-000099030000}"/>
    <cellStyle name="스타일 349" xfId="923" xr:uid="{00000000-0005-0000-0000-00009A030000}"/>
    <cellStyle name="스타일 35" xfId="924" xr:uid="{00000000-0005-0000-0000-00009B030000}"/>
    <cellStyle name="스타일 350" xfId="925" xr:uid="{00000000-0005-0000-0000-00009C030000}"/>
    <cellStyle name="스타일 351" xfId="926" xr:uid="{00000000-0005-0000-0000-00009D030000}"/>
    <cellStyle name="스타일 352" xfId="927" xr:uid="{00000000-0005-0000-0000-00009E030000}"/>
    <cellStyle name="스타일 353" xfId="928" xr:uid="{00000000-0005-0000-0000-00009F030000}"/>
    <cellStyle name="스타일 354" xfId="929" xr:uid="{00000000-0005-0000-0000-0000A0030000}"/>
    <cellStyle name="스타일 355" xfId="930" xr:uid="{00000000-0005-0000-0000-0000A1030000}"/>
    <cellStyle name="스타일 356" xfId="931" xr:uid="{00000000-0005-0000-0000-0000A2030000}"/>
    <cellStyle name="스타일 357" xfId="932" xr:uid="{00000000-0005-0000-0000-0000A3030000}"/>
    <cellStyle name="스타일 358" xfId="933" xr:uid="{00000000-0005-0000-0000-0000A4030000}"/>
    <cellStyle name="스타일 359" xfId="934" xr:uid="{00000000-0005-0000-0000-0000A5030000}"/>
    <cellStyle name="스타일 36" xfId="935" xr:uid="{00000000-0005-0000-0000-0000A6030000}"/>
    <cellStyle name="스타일 360" xfId="936" xr:uid="{00000000-0005-0000-0000-0000A7030000}"/>
    <cellStyle name="스타일 361" xfId="937" xr:uid="{00000000-0005-0000-0000-0000A8030000}"/>
    <cellStyle name="스타일 362" xfId="938" xr:uid="{00000000-0005-0000-0000-0000A9030000}"/>
    <cellStyle name="스타일 363" xfId="939" xr:uid="{00000000-0005-0000-0000-0000AA030000}"/>
    <cellStyle name="스타일 364" xfId="940" xr:uid="{00000000-0005-0000-0000-0000AB030000}"/>
    <cellStyle name="스타일 365" xfId="941" xr:uid="{00000000-0005-0000-0000-0000AC030000}"/>
    <cellStyle name="스타일 366" xfId="942" xr:uid="{00000000-0005-0000-0000-0000AD030000}"/>
    <cellStyle name="스타일 367" xfId="943" xr:uid="{00000000-0005-0000-0000-0000AE030000}"/>
    <cellStyle name="스타일 368" xfId="944" xr:uid="{00000000-0005-0000-0000-0000AF030000}"/>
    <cellStyle name="스타일 369" xfId="945" xr:uid="{00000000-0005-0000-0000-0000B0030000}"/>
    <cellStyle name="스타일 37" xfId="946" xr:uid="{00000000-0005-0000-0000-0000B1030000}"/>
    <cellStyle name="스타일 370" xfId="947" xr:uid="{00000000-0005-0000-0000-0000B2030000}"/>
    <cellStyle name="스타일 371" xfId="948" xr:uid="{00000000-0005-0000-0000-0000B3030000}"/>
    <cellStyle name="스타일 372" xfId="949" xr:uid="{00000000-0005-0000-0000-0000B4030000}"/>
    <cellStyle name="스타일 373" xfId="950" xr:uid="{00000000-0005-0000-0000-0000B5030000}"/>
    <cellStyle name="스타일 374" xfId="951" xr:uid="{00000000-0005-0000-0000-0000B6030000}"/>
    <cellStyle name="스타일 375" xfId="952" xr:uid="{00000000-0005-0000-0000-0000B7030000}"/>
    <cellStyle name="스타일 376" xfId="953" xr:uid="{00000000-0005-0000-0000-0000B8030000}"/>
    <cellStyle name="스타일 377" xfId="954" xr:uid="{00000000-0005-0000-0000-0000B9030000}"/>
    <cellStyle name="스타일 378" xfId="955" xr:uid="{00000000-0005-0000-0000-0000BA030000}"/>
    <cellStyle name="스타일 379" xfId="956" xr:uid="{00000000-0005-0000-0000-0000BB030000}"/>
    <cellStyle name="스타일 38" xfId="957" xr:uid="{00000000-0005-0000-0000-0000BC030000}"/>
    <cellStyle name="스타일 380" xfId="958" xr:uid="{00000000-0005-0000-0000-0000BD030000}"/>
    <cellStyle name="스타일 381" xfId="959" xr:uid="{00000000-0005-0000-0000-0000BE030000}"/>
    <cellStyle name="스타일 382" xfId="960" xr:uid="{00000000-0005-0000-0000-0000BF030000}"/>
    <cellStyle name="스타일 383" xfId="961" xr:uid="{00000000-0005-0000-0000-0000C0030000}"/>
    <cellStyle name="스타일 384" xfId="962" xr:uid="{00000000-0005-0000-0000-0000C1030000}"/>
    <cellStyle name="스타일 385" xfId="963" xr:uid="{00000000-0005-0000-0000-0000C2030000}"/>
    <cellStyle name="스타일 386" xfId="964" xr:uid="{00000000-0005-0000-0000-0000C3030000}"/>
    <cellStyle name="스타일 387" xfId="965" xr:uid="{00000000-0005-0000-0000-0000C4030000}"/>
    <cellStyle name="스타일 388" xfId="966" xr:uid="{00000000-0005-0000-0000-0000C5030000}"/>
    <cellStyle name="스타일 389" xfId="967" xr:uid="{00000000-0005-0000-0000-0000C6030000}"/>
    <cellStyle name="스타일 39" xfId="968" xr:uid="{00000000-0005-0000-0000-0000C7030000}"/>
    <cellStyle name="스타일 390" xfId="969" xr:uid="{00000000-0005-0000-0000-0000C8030000}"/>
    <cellStyle name="스타일 391" xfId="970" xr:uid="{00000000-0005-0000-0000-0000C9030000}"/>
    <cellStyle name="스타일 392" xfId="971" xr:uid="{00000000-0005-0000-0000-0000CA030000}"/>
    <cellStyle name="스타일 393" xfId="972" xr:uid="{00000000-0005-0000-0000-0000CB030000}"/>
    <cellStyle name="스타일 394" xfId="973" xr:uid="{00000000-0005-0000-0000-0000CC030000}"/>
    <cellStyle name="스타일 395" xfId="974" xr:uid="{00000000-0005-0000-0000-0000CD030000}"/>
    <cellStyle name="스타일 396" xfId="975" xr:uid="{00000000-0005-0000-0000-0000CE030000}"/>
    <cellStyle name="스타일 397" xfId="976" xr:uid="{00000000-0005-0000-0000-0000CF030000}"/>
    <cellStyle name="스타일 398" xfId="977" xr:uid="{00000000-0005-0000-0000-0000D0030000}"/>
    <cellStyle name="스타일 399" xfId="978" xr:uid="{00000000-0005-0000-0000-0000D1030000}"/>
    <cellStyle name="스타일 4" xfId="979" xr:uid="{00000000-0005-0000-0000-0000D2030000}"/>
    <cellStyle name="스타일 40" xfId="980" xr:uid="{00000000-0005-0000-0000-0000D3030000}"/>
    <cellStyle name="스타일 400" xfId="981" xr:uid="{00000000-0005-0000-0000-0000D4030000}"/>
    <cellStyle name="스타일 401" xfId="982" xr:uid="{00000000-0005-0000-0000-0000D5030000}"/>
    <cellStyle name="스타일 402" xfId="983" xr:uid="{00000000-0005-0000-0000-0000D6030000}"/>
    <cellStyle name="스타일 403" xfId="984" xr:uid="{00000000-0005-0000-0000-0000D7030000}"/>
    <cellStyle name="스타일 404" xfId="985" xr:uid="{00000000-0005-0000-0000-0000D8030000}"/>
    <cellStyle name="스타일 405" xfId="986" xr:uid="{00000000-0005-0000-0000-0000D9030000}"/>
    <cellStyle name="스타일 406" xfId="987" xr:uid="{00000000-0005-0000-0000-0000DA030000}"/>
    <cellStyle name="스타일 407" xfId="988" xr:uid="{00000000-0005-0000-0000-0000DB030000}"/>
    <cellStyle name="스타일 408" xfId="989" xr:uid="{00000000-0005-0000-0000-0000DC030000}"/>
    <cellStyle name="스타일 409" xfId="990" xr:uid="{00000000-0005-0000-0000-0000DD030000}"/>
    <cellStyle name="스타일 41" xfId="991" xr:uid="{00000000-0005-0000-0000-0000DE030000}"/>
    <cellStyle name="스타일 410" xfId="992" xr:uid="{00000000-0005-0000-0000-0000DF030000}"/>
    <cellStyle name="스타일 411" xfId="993" xr:uid="{00000000-0005-0000-0000-0000E0030000}"/>
    <cellStyle name="스타일 412" xfId="994" xr:uid="{00000000-0005-0000-0000-0000E1030000}"/>
    <cellStyle name="스타일 413" xfId="995" xr:uid="{00000000-0005-0000-0000-0000E2030000}"/>
    <cellStyle name="스타일 414" xfId="996" xr:uid="{00000000-0005-0000-0000-0000E3030000}"/>
    <cellStyle name="스타일 415" xfId="997" xr:uid="{00000000-0005-0000-0000-0000E4030000}"/>
    <cellStyle name="스타일 416" xfId="998" xr:uid="{00000000-0005-0000-0000-0000E5030000}"/>
    <cellStyle name="스타일 417" xfId="999" xr:uid="{00000000-0005-0000-0000-0000E6030000}"/>
    <cellStyle name="스타일 418" xfId="1000" xr:uid="{00000000-0005-0000-0000-0000E7030000}"/>
    <cellStyle name="스타일 419" xfId="1001" xr:uid="{00000000-0005-0000-0000-0000E8030000}"/>
    <cellStyle name="스타일 42" xfId="1002" xr:uid="{00000000-0005-0000-0000-0000E9030000}"/>
    <cellStyle name="스타일 420" xfId="1003" xr:uid="{00000000-0005-0000-0000-0000EA030000}"/>
    <cellStyle name="스타일 421" xfId="1004" xr:uid="{00000000-0005-0000-0000-0000EB030000}"/>
    <cellStyle name="스타일 422" xfId="1005" xr:uid="{00000000-0005-0000-0000-0000EC030000}"/>
    <cellStyle name="스타일 423" xfId="1006" xr:uid="{00000000-0005-0000-0000-0000ED030000}"/>
    <cellStyle name="스타일 424" xfId="1007" xr:uid="{00000000-0005-0000-0000-0000EE030000}"/>
    <cellStyle name="스타일 425" xfId="1008" xr:uid="{00000000-0005-0000-0000-0000EF030000}"/>
    <cellStyle name="스타일 426" xfId="1009" xr:uid="{00000000-0005-0000-0000-0000F0030000}"/>
    <cellStyle name="스타일 427" xfId="1010" xr:uid="{00000000-0005-0000-0000-0000F1030000}"/>
    <cellStyle name="스타일 428" xfId="1011" xr:uid="{00000000-0005-0000-0000-0000F2030000}"/>
    <cellStyle name="스타일 429" xfId="1012" xr:uid="{00000000-0005-0000-0000-0000F3030000}"/>
    <cellStyle name="스타일 43" xfId="1013" xr:uid="{00000000-0005-0000-0000-0000F4030000}"/>
    <cellStyle name="스타일 430" xfId="1014" xr:uid="{00000000-0005-0000-0000-0000F5030000}"/>
    <cellStyle name="스타일 431" xfId="1015" xr:uid="{00000000-0005-0000-0000-0000F6030000}"/>
    <cellStyle name="스타일 432" xfId="1016" xr:uid="{00000000-0005-0000-0000-0000F7030000}"/>
    <cellStyle name="스타일 433" xfId="1017" xr:uid="{00000000-0005-0000-0000-0000F8030000}"/>
    <cellStyle name="스타일 434" xfId="1018" xr:uid="{00000000-0005-0000-0000-0000F9030000}"/>
    <cellStyle name="스타일 435" xfId="1019" xr:uid="{00000000-0005-0000-0000-0000FA030000}"/>
    <cellStyle name="스타일 436" xfId="1020" xr:uid="{00000000-0005-0000-0000-0000FB030000}"/>
    <cellStyle name="스타일 437" xfId="1021" xr:uid="{00000000-0005-0000-0000-0000FC030000}"/>
    <cellStyle name="스타일 438" xfId="1022" xr:uid="{00000000-0005-0000-0000-0000FD030000}"/>
    <cellStyle name="스타일 439" xfId="1023" xr:uid="{00000000-0005-0000-0000-0000FE030000}"/>
    <cellStyle name="스타일 44" xfId="1024" xr:uid="{00000000-0005-0000-0000-0000FF030000}"/>
    <cellStyle name="스타일 440" xfId="1025" xr:uid="{00000000-0005-0000-0000-000000040000}"/>
    <cellStyle name="스타일 441" xfId="1026" xr:uid="{00000000-0005-0000-0000-000001040000}"/>
    <cellStyle name="스타일 442" xfId="1027" xr:uid="{00000000-0005-0000-0000-000002040000}"/>
    <cellStyle name="스타일 443" xfId="1028" xr:uid="{00000000-0005-0000-0000-000003040000}"/>
    <cellStyle name="스타일 444" xfId="1029" xr:uid="{00000000-0005-0000-0000-000004040000}"/>
    <cellStyle name="스타일 445" xfId="1030" xr:uid="{00000000-0005-0000-0000-000005040000}"/>
    <cellStyle name="스타일 446" xfId="1031" xr:uid="{00000000-0005-0000-0000-000006040000}"/>
    <cellStyle name="스타일 447" xfId="1032" xr:uid="{00000000-0005-0000-0000-000007040000}"/>
    <cellStyle name="스타일 448" xfId="1033" xr:uid="{00000000-0005-0000-0000-000008040000}"/>
    <cellStyle name="스타일 449" xfId="1034" xr:uid="{00000000-0005-0000-0000-000009040000}"/>
    <cellStyle name="스타일 45" xfId="1035" xr:uid="{00000000-0005-0000-0000-00000A040000}"/>
    <cellStyle name="스타일 450" xfId="1036" xr:uid="{00000000-0005-0000-0000-00000B040000}"/>
    <cellStyle name="스타일 451" xfId="1037" xr:uid="{00000000-0005-0000-0000-00000C040000}"/>
    <cellStyle name="스타일 452" xfId="1038" xr:uid="{00000000-0005-0000-0000-00000D040000}"/>
    <cellStyle name="스타일 453" xfId="1039" xr:uid="{00000000-0005-0000-0000-00000E040000}"/>
    <cellStyle name="스타일 454" xfId="1040" xr:uid="{00000000-0005-0000-0000-00000F040000}"/>
    <cellStyle name="스타일 455" xfId="1041" xr:uid="{00000000-0005-0000-0000-000010040000}"/>
    <cellStyle name="스타일 456" xfId="1042" xr:uid="{00000000-0005-0000-0000-000011040000}"/>
    <cellStyle name="스타일 457" xfId="1043" xr:uid="{00000000-0005-0000-0000-000012040000}"/>
    <cellStyle name="스타일 458" xfId="1044" xr:uid="{00000000-0005-0000-0000-000013040000}"/>
    <cellStyle name="스타일 459" xfId="1045" xr:uid="{00000000-0005-0000-0000-000014040000}"/>
    <cellStyle name="스타일 46" xfId="1046" xr:uid="{00000000-0005-0000-0000-000015040000}"/>
    <cellStyle name="스타일 460" xfId="1047" xr:uid="{00000000-0005-0000-0000-000016040000}"/>
    <cellStyle name="스타일 461" xfId="1048" xr:uid="{00000000-0005-0000-0000-000017040000}"/>
    <cellStyle name="스타일 462" xfId="1049" xr:uid="{00000000-0005-0000-0000-000018040000}"/>
    <cellStyle name="스타일 463" xfId="1050" xr:uid="{00000000-0005-0000-0000-000019040000}"/>
    <cellStyle name="스타일 464" xfId="1051" xr:uid="{00000000-0005-0000-0000-00001A040000}"/>
    <cellStyle name="스타일 465" xfId="1052" xr:uid="{00000000-0005-0000-0000-00001B040000}"/>
    <cellStyle name="스타일 466" xfId="1053" xr:uid="{00000000-0005-0000-0000-00001C040000}"/>
    <cellStyle name="스타일 467" xfId="1054" xr:uid="{00000000-0005-0000-0000-00001D040000}"/>
    <cellStyle name="스타일 468" xfId="1055" xr:uid="{00000000-0005-0000-0000-00001E040000}"/>
    <cellStyle name="스타일 469" xfId="1056" xr:uid="{00000000-0005-0000-0000-00001F040000}"/>
    <cellStyle name="스타일 47" xfId="1057" xr:uid="{00000000-0005-0000-0000-000020040000}"/>
    <cellStyle name="스타일 470" xfId="1058" xr:uid="{00000000-0005-0000-0000-000021040000}"/>
    <cellStyle name="스타일 471" xfId="1059" xr:uid="{00000000-0005-0000-0000-000022040000}"/>
    <cellStyle name="스타일 472" xfId="1060" xr:uid="{00000000-0005-0000-0000-000023040000}"/>
    <cellStyle name="스타일 473" xfId="1061" xr:uid="{00000000-0005-0000-0000-000024040000}"/>
    <cellStyle name="스타일 474" xfId="1062" xr:uid="{00000000-0005-0000-0000-000025040000}"/>
    <cellStyle name="스타일 475" xfId="1063" xr:uid="{00000000-0005-0000-0000-000026040000}"/>
    <cellStyle name="스타일 476" xfId="1064" xr:uid="{00000000-0005-0000-0000-000027040000}"/>
    <cellStyle name="스타일 477" xfId="1065" xr:uid="{00000000-0005-0000-0000-000028040000}"/>
    <cellStyle name="스타일 478" xfId="1066" xr:uid="{00000000-0005-0000-0000-000029040000}"/>
    <cellStyle name="스타일 479" xfId="1067" xr:uid="{00000000-0005-0000-0000-00002A040000}"/>
    <cellStyle name="스타일 48" xfId="1068" xr:uid="{00000000-0005-0000-0000-00002B040000}"/>
    <cellStyle name="스타일 480" xfId="1069" xr:uid="{00000000-0005-0000-0000-00002C040000}"/>
    <cellStyle name="스타일 481" xfId="1070" xr:uid="{00000000-0005-0000-0000-00002D040000}"/>
    <cellStyle name="스타일 482" xfId="1071" xr:uid="{00000000-0005-0000-0000-00002E040000}"/>
    <cellStyle name="스타일 483" xfId="1072" xr:uid="{00000000-0005-0000-0000-00002F040000}"/>
    <cellStyle name="스타일 484" xfId="1073" xr:uid="{00000000-0005-0000-0000-000030040000}"/>
    <cellStyle name="스타일 485" xfId="1074" xr:uid="{00000000-0005-0000-0000-000031040000}"/>
    <cellStyle name="스타일 486" xfId="1075" xr:uid="{00000000-0005-0000-0000-000032040000}"/>
    <cellStyle name="스타일 487" xfId="1076" xr:uid="{00000000-0005-0000-0000-000033040000}"/>
    <cellStyle name="스타일 488" xfId="1077" xr:uid="{00000000-0005-0000-0000-000034040000}"/>
    <cellStyle name="스타일 489" xfId="1078" xr:uid="{00000000-0005-0000-0000-000035040000}"/>
    <cellStyle name="스타일 49" xfId="1079" xr:uid="{00000000-0005-0000-0000-000036040000}"/>
    <cellStyle name="스타일 490" xfId="1080" xr:uid="{00000000-0005-0000-0000-000037040000}"/>
    <cellStyle name="스타일 491" xfId="1081" xr:uid="{00000000-0005-0000-0000-000038040000}"/>
    <cellStyle name="스타일 492" xfId="1082" xr:uid="{00000000-0005-0000-0000-000039040000}"/>
    <cellStyle name="스타일 493" xfId="1083" xr:uid="{00000000-0005-0000-0000-00003A040000}"/>
    <cellStyle name="스타일 494" xfId="1084" xr:uid="{00000000-0005-0000-0000-00003B040000}"/>
    <cellStyle name="스타일 495" xfId="1085" xr:uid="{00000000-0005-0000-0000-00003C040000}"/>
    <cellStyle name="스타일 496" xfId="1086" xr:uid="{00000000-0005-0000-0000-00003D040000}"/>
    <cellStyle name="스타일 497" xfId="1087" xr:uid="{00000000-0005-0000-0000-00003E040000}"/>
    <cellStyle name="스타일 498" xfId="1088" xr:uid="{00000000-0005-0000-0000-00003F040000}"/>
    <cellStyle name="스타일 499" xfId="1089" xr:uid="{00000000-0005-0000-0000-000040040000}"/>
    <cellStyle name="스타일 5" xfId="1090" xr:uid="{00000000-0005-0000-0000-000041040000}"/>
    <cellStyle name="스타일 50" xfId="1091" xr:uid="{00000000-0005-0000-0000-000042040000}"/>
    <cellStyle name="스타일 500" xfId="1092" xr:uid="{00000000-0005-0000-0000-000043040000}"/>
    <cellStyle name="스타일 501" xfId="1093" xr:uid="{00000000-0005-0000-0000-000044040000}"/>
    <cellStyle name="스타일 502" xfId="1094" xr:uid="{00000000-0005-0000-0000-000045040000}"/>
    <cellStyle name="스타일 503" xfId="1095" xr:uid="{00000000-0005-0000-0000-000046040000}"/>
    <cellStyle name="스타일 504" xfId="1096" xr:uid="{00000000-0005-0000-0000-000047040000}"/>
    <cellStyle name="스타일 505" xfId="1097" xr:uid="{00000000-0005-0000-0000-000048040000}"/>
    <cellStyle name="스타일 506" xfId="1098" xr:uid="{00000000-0005-0000-0000-000049040000}"/>
    <cellStyle name="스타일 507" xfId="1099" xr:uid="{00000000-0005-0000-0000-00004A040000}"/>
    <cellStyle name="스타일 508" xfId="1100" xr:uid="{00000000-0005-0000-0000-00004B040000}"/>
    <cellStyle name="스타일 509" xfId="1101" xr:uid="{00000000-0005-0000-0000-00004C040000}"/>
    <cellStyle name="스타일 51" xfId="1102" xr:uid="{00000000-0005-0000-0000-00004D040000}"/>
    <cellStyle name="스타일 510" xfId="1103" xr:uid="{00000000-0005-0000-0000-00004E040000}"/>
    <cellStyle name="스타일 511" xfId="1104" xr:uid="{00000000-0005-0000-0000-00004F040000}"/>
    <cellStyle name="스타일 512" xfId="1105" xr:uid="{00000000-0005-0000-0000-000050040000}"/>
    <cellStyle name="스타일 513" xfId="1106" xr:uid="{00000000-0005-0000-0000-000051040000}"/>
    <cellStyle name="스타일 514" xfId="1107" xr:uid="{00000000-0005-0000-0000-000052040000}"/>
    <cellStyle name="스타일 515" xfId="1108" xr:uid="{00000000-0005-0000-0000-000053040000}"/>
    <cellStyle name="스타일 516" xfId="1109" xr:uid="{00000000-0005-0000-0000-000054040000}"/>
    <cellStyle name="스타일 517" xfId="1110" xr:uid="{00000000-0005-0000-0000-000055040000}"/>
    <cellStyle name="스타일 518" xfId="1111" xr:uid="{00000000-0005-0000-0000-000056040000}"/>
    <cellStyle name="스타일 519" xfId="1112" xr:uid="{00000000-0005-0000-0000-000057040000}"/>
    <cellStyle name="스타일 52" xfId="1113" xr:uid="{00000000-0005-0000-0000-000058040000}"/>
    <cellStyle name="스타일 520" xfId="1114" xr:uid="{00000000-0005-0000-0000-000059040000}"/>
    <cellStyle name="스타일 521" xfId="1115" xr:uid="{00000000-0005-0000-0000-00005A040000}"/>
    <cellStyle name="스타일 522" xfId="1116" xr:uid="{00000000-0005-0000-0000-00005B040000}"/>
    <cellStyle name="스타일 523" xfId="1117" xr:uid="{00000000-0005-0000-0000-00005C040000}"/>
    <cellStyle name="스타일 524" xfId="1118" xr:uid="{00000000-0005-0000-0000-00005D040000}"/>
    <cellStyle name="스타일 525" xfId="1119" xr:uid="{00000000-0005-0000-0000-00005E040000}"/>
    <cellStyle name="스타일 526" xfId="1120" xr:uid="{00000000-0005-0000-0000-00005F040000}"/>
    <cellStyle name="스타일 527" xfId="1121" xr:uid="{00000000-0005-0000-0000-000060040000}"/>
    <cellStyle name="스타일 528" xfId="1122" xr:uid="{00000000-0005-0000-0000-000061040000}"/>
    <cellStyle name="스타일 529" xfId="1123" xr:uid="{00000000-0005-0000-0000-000062040000}"/>
    <cellStyle name="스타일 53" xfId="1124" xr:uid="{00000000-0005-0000-0000-000063040000}"/>
    <cellStyle name="스타일 530" xfId="1125" xr:uid="{00000000-0005-0000-0000-000064040000}"/>
    <cellStyle name="스타일 531" xfId="1126" xr:uid="{00000000-0005-0000-0000-000065040000}"/>
    <cellStyle name="스타일 532" xfId="1127" xr:uid="{00000000-0005-0000-0000-000066040000}"/>
    <cellStyle name="스타일 533" xfId="1128" xr:uid="{00000000-0005-0000-0000-000067040000}"/>
    <cellStyle name="스타일 534" xfId="1129" xr:uid="{00000000-0005-0000-0000-000068040000}"/>
    <cellStyle name="스타일 535" xfId="1130" xr:uid="{00000000-0005-0000-0000-000069040000}"/>
    <cellStyle name="스타일 536" xfId="1131" xr:uid="{00000000-0005-0000-0000-00006A040000}"/>
    <cellStyle name="스타일 537" xfId="1132" xr:uid="{00000000-0005-0000-0000-00006B040000}"/>
    <cellStyle name="스타일 538" xfId="1133" xr:uid="{00000000-0005-0000-0000-00006C040000}"/>
    <cellStyle name="스타일 539" xfId="1134" xr:uid="{00000000-0005-0000-0000-00006D040000}"/>
    <cellStyle name="스타일 54" xfId="1135" xr:uid="{00000000-0005-0000-0000-00006E040000}"/>
    <cellStyle name="스타일 540" xfId="1136" xr:uid="{00000000-0005-0000-0000-00006F040000}"/>
    <cellStyle name="스타일 541" xfId="1137" xr:uid="{00000000-0005-0000-0000-000070040000}"/>
    <cellStyle name="스타일 542" xfId="1138" xr:uid="{00000000-0005-0000-0000-000071040000}"/>
    <cellStyle name="스타일 543" xfId="1139" xr:uid="{00000000-0005-0000-0000-000072040000}"/>
    <cellStyle name="스타일 544" xfId="1140" xr:uid="{00000000-0005-0000-0000-000073040000}"/>
    <cellStyle name="스타일 545" xfId="1141" xr:uid="{00000000-0005-0000-0000-000074040000}"/>
    <cellStyle name="스타일 546" xfId="1142" xr:uid="{00000000-0005-0000-0000-000075040000}"/>
    <cellStyle name="스타일 547" xfId="1143" xr:uid="{00000000-0005-0000-0000-000076040000}"/>
    <cellStyle name="스타일 548" xfId="1144" xr:uid="{00000000-0005-0000-0000-000077040000}"/>
    <cellStyle name="스타일 549" xfId="1145" xr:uid="{00000000-0005-0000-0000-000078040000}"/>
    <cellStyle name="스타일 55" xfId="1146" xr:uid="{00000000-0005-0000-0000-000079040000}"/>
    <cellStyle name="스타일 550" xfId="1147" xr:uid="{00000000-0005-0000-0000-00007A040000}"/>
    <cellStyle name="스타일 551" xfId="1148" xr:uid="{00000000-0005-0000-0000-00007B040000}"/>
    <cellStyle name="스타일 552" xfId="1149" xr:uid="{00000000-0005-0000-0000-00007C040000}"/>
    <cellStyle name="스타일 553" xfId="1150" xr:uid="{00000000-0005-0000-0000-00007D040000}"/>
    <cellStyle name="스타일 554" xfId="1151" xr:uid="{00000000-0005-0000-0000-00007E040000}"/>
    <cellStyle name="스타일 555" xfId="1152" xr:uid="{00000000-0005-0000-0000-00007F040000}"/>
    <cellStyle name="스타일 556" xfId="1153" xr:uid="{00000000-0005-0000-0000-000080040000}"/>
    <cellStyle name="스타일 557" xfId="1154" xr:uid="{00000000-0005-0000-0000-000081040000}"/>
    <cellStyle name="스타일 558" xfId="1155" xr:uid="{00000000-0005-0000-0000-000082040000}"/>
    <cellStyle name="스타일 559" xfId="1156" xr:uid="{00000000-0005-0000-0000-000083040000}"/>
    <cellStyle name="스타일 56" xfId="1157" xr:uid="{00000000-0005-0000-0000-000084040000}"/>
    <cellStyle name="스타일 560" xfId="1158" xr:uid="{00000000-0005-0000-0000-000085040000}"/>
    <cellStyle name="스타일 561" xfId="1159" xr:uid="{00000000-0005-0000-0000-000086040000}"/>
    <cellStyle name="스타일 562" xfId="1160" xr:uid="{00000000-0005-0000-0000-000087040000}"/>
    <cellStyle name="스타일 563" xfId="1161" xr:uid="{00000000-0005-0000-0000-000088040000}"/>
    <cellStyle name="스타일 564" xfId="1162" xr:uid="{00000000-0005-0000-0000-000089040000}"/>
    <cellStyle name="스타일 565" xfId="1163" xr:uid="{00000000-0005-0000-0000-00008A040000}"/>
    <cellStyle name="스타일 566" xfId="1164" xr:uid="{00000000-0005-0000-0000-00008B040000}"/>
    <cellStyle name="스타일 567" xfId="1165" xr:uid="{00000000-0005-0000-0000-00008C040000}"/>
    <cellStyle name="스타일 568" xfId="1166" xr:uid="{00000000-0005-0000-0000-00008D040000}"/>
    <cellStyle name="스타일 569" xfId="1167" xr:uid="{00000000-0005-0000-0000-00008E040000}"/>
    <cellStyle name="스타일 57" xfId="1168" xr:uid="{00000000-0005-0000-0000-00008F040000}"/>
    <cellStyle name="스타일 570" xfId="1169" xr:uid="{00000000-0005-0000-0000-000090040000}"/>
    <cellStyle name="스타일 571" xfId="1170" xr:uid="{00000000-0005-0000-0000-000091040000}"/>
    <cellStyle name="스타일 572" xfId="1171" xr:uid="{00000000-0005-0000-0000-000092040000}"/>
    <cellStyle name="스타일 573" xfId="1172" xr:uid="{00000000-0005-0000-0000-000093040000}"/>
    <cellStyle name="스타일 574" xfId="1173" xr:uid="{00000000-0005-0000-0000-000094040000}"/>
    <cellStyle name="스타일 575" xfId="1174" xr:uid="{00000000-0005-0000-0000-000095040000}"/>
    <cellStyle name="스타일 576" xfId="1175" xr:uid="{00000000-0005-0000-0000-000096040000}"/>
    <cellStyle name="스타일 577" xfId="1176" xr:uid="{00000000-0005-0000-0000-000097040000}"/>
    <cellStyle name="스타일 578" xfId="1177" xr:uid="{00000000-0005-0000-0000-000098040000}"/>
    <cellStyle name="스타일 579" xfId="1178" xr:uid="{00000000-0005-0000-0000-000099040000}"/>
    <cellStyle name="스타일 58" xfId="1179" xr:uid="{00000000-0005-0000-0000-00009A040000}"/>
    <cellStyle name="스타일 580" xfId="1180" xr:uid="{00000000-0005-0000-0000-00009B040000}"/>
    <cellStyle name="스타일 581" xfId="1181" xr:uid="{00000000-0005-0000-0000-00009C040000}"/>
    <cellStyle name="스타일 582" xfId="1182" xr:uid="{00000000-0005-0000-0000-00009D040000}"/>
    <cellStyle name="스타일 583" xfId="1183" xr:uid="{00000000-0005-0000-0000-00009E040000}"/>
    <cellStyle name="스타일 584" xfId="1184" xr:uid="{00000000-0005-0000-0000-00009F040000}"/>
    <cellStyle name="스타일 585" xfId="1185" xr:uid="{00000000-0005-0000-0000-0000A0040000}"/>
    <cellStyle name="스타일 586" xfId="1186" xr:uid="{00000000-0005-0000-0000-0000A1040000}"/>
    <cellStyle name="스타일 587" xfId="1187" xr:uid="{00000000-0005-0000-0000-0000A2040000}"/>
    <cellStyle name="스타일 588" xfId="1188" xr:uid="{00000000-0005-0000-0000-0000A3040000}"/>
    <cellStyle name="스타일 589" xfId="1189" xr:uid="{00000000-0005-0000-0000-0000A4040000}"/>
    <cellStyle name="스타일 59" xfId="1190" xr:uid="{00000000-0005-0000-0000-0000A5040000}"/>
    <cellStyle name="스타일 590" xfId="1191" xr:uid="{00000000-0005-0000-0000-0000A6040000}"/>
    <cellStyle name="스타일 591" xfId="1192" xr:uid="{00000000-0005-0000-0000-0000A7040000}"/>
    <cellStyle name="스타일 592" xfId="1193" xr:uid="{00000000-0005-0000-0000-0000A8040000}"/>
    <cellStyle name="스타일 593" xfId="1194" xr:uid="{00000000-0005-0000-0000-0000A9040000}"/>
    <cellStyle name="스타일 594" xfId="1195" xr:uid="{00000000-0005-0000-0000-0000AA040000}"/>
    <cellStyle name="스타일 595" xfId="1196" xr:uid="{00000000-0005-0000-0000-0000AB040000}"/>
    <cellStyle name="스타일 596" xfId="1197" xr:uid="{00000000-0005-0000-0000-0000AC040000}"/>
    <cellStyle name="스타일 597" xfId="1198" xr:uid="{00000000-0005-0000-0000-0000AD040000}"/>
    <cellStyle name="스타일 598" xfId="1199" xr:uid="{00000000-0005-0000-0000-0000AE040000}"/>
    <cellStyle name="스타일 599" xfId="1200" xr:uid="{00000000-0005-0000-0000-0000AF040000}"/>
    <cellStyle name="스타일 6" xfId="1201" xr:uid="{00000000-0005-0000-0000-0000B0040000}"/>
    <cellStyle name="스타일 60" xfId="1202" xr:uid="{00000000-0005-0000-0000-0000B1040000}"/>
    <cellStyle name="스타일 600" xfId="1203" xr:uid="{00000000-0005-0000-0000-0000B2040000}"/>
    <cellStyle name="스타일 601" xfId="1204" xr:uid="{00000000-0005-0000-0000-0000B3040000}"/>
    <cellStyle name="스타일 602" xfId="1205" xr:uid="{00000000-0005-0000-0000-0000B4040000}"/>
    <cellStyle name="스타일 603" xfId="1206" xr:uid="{00000000-0005-0000-0000-0000B5040000}"/>
    <cellStyle name="스타일 604" xfId="1207" xr:uid="{00000000-0005-0000-0000-0000B6040000}"/>
    <cellStyle name="스타일 605" xfId="1208" xr:uid="{00000000-0005-0000-0000-0000B7040000}"/>
    <cellStyle name="스타일 606" xfId="1209" xr:uid="{00000000-0005-0000-0000-0000B8040000}"/>
    <cellStyle name="스타일 607" xfId="1210" xr:uid="{00000000-0005-0000-0000-0000B9040000}"/>
    <cellStyle name="스타일 608" xfId="1211" xr:uid="{00000000-0005-0000-0000-0000BA040000}"/>
    <cellStyle name="스타일 609" xfId="1212" xr:uid="{00000000-0005-0000-0000-0000BB040000}"/>
    <cellStyle name="스타일 61" xfId="1213" xr:uid="{00000000-0005-0000-0000-0000BC040000}"/>
    <cellStyle name="스타일 610" xfId="1214" xr:uid="{00000000-0005-0000-0000-0000BD040000}"/>
    <cellStyle name="스타일 611" xfId="1215" xr:uid="{00000000-0005-0000-0000-0000BE040000}"/>
    <cellStyle name="스타일 612" xfId="1216" xr:uid="{00000000-0005-0000-0000-0000BF040000}"/>
    <cellStyle name="스타일 613" xfId="1217" xr:uid="{00000000-0005-0000-0000-0000C0040000}"/>
    <cellStyle name="스타일 614" xfId="1218" xr:uid="{00000000-0005-0000-0000-0000C1040000}"/>
    <cellStyle name="스타일 615" xfId="1219" xr:uid="{00000000-0005-0000-0000-0000C2040000}"/>
    <cellStyle name="스타일 616" xfId="1220" xr:uid="{00000000-0005-0000-0000-0000C3040000}"/>
    <cellStyle name="스타일 617" xfId="1221" xr:uid="{00000000-0005-0000-0000-0000C4040000}"/>
    <cellStyle name="스타일 618" xfId="1222" xr:uid="{00000000-0005-0000-0000-0000C5040000}"/>
    <cellStyle name="스타일 619" xfId="1223" xr:uid="{00000000-0005-0000-0000-0000C6040000}"/>
    <cellStyle name="스타일 62" xfId="1224" xr:uid="{00000000-0005-0000-0000-0000C7040000}"/>
    <cellStyle name="스타일 620" xfId="1225" xr:uid="{00000000-0005-0000-0000-0000C8040000}"/>
    <cellStyle name="스타일 621" xfId="1226" xr:uid="{00000000-0005-0000-0000-0000C9040000}"/>
    <cellStyle name="스타일 622" xfId="1227" xr:uid="{00000000-0005-0000-0000-0000CA040000}"/>
    <cellStyle name="스타일 623" xfId="1228" xr:uid="{00000000-0005-0000-0000-0000CB040000}"/>
    <cellStyle name="스타일 624" xfId="1229" xr:uid="{00000000-0005-0000-0000-0000CC040000}"/>
    <cellStyle name="스타일 625" xfId="1230" xr:uid="{00000000-0005-0000-0000-0000CD040000}"/>
    <cellStyle name="스타일 626" xfId="1231" xr:uid="{00000000-0005-0000-0000-0000CE040000}"/>
    <cellStyle name="스타일 627" xfId="1232" xr:uid="{00000000-0005-0000-0000-0000CF040000}"/>
    <cellStyle name="스타일 628" xfId="1233" xr:uid="{00000000-0005-0000-0000-0000D0040000}"/>
    <cellStyle name="스타일 629" xfId="1234" xr:uid="{00000000-0005-0000-0000-0000D1040000}"/>
    <cellStyle name="스타일 63" xfId="1235" xr:uid="{00000000-0005-0000-0000-0000D2040000}"/>
    <cellStyle name="스타일 630" xfId="1236" xr:uid="{00000000-0005-0000-0000-0000D3040000}"/>
    <cellStyle name="스타일 631" xfId="1237" xr:uid="{00000000-0005-0000-0000-0000D4040000}"/>
    <cellStyle name="스타일 632" xfId="1238" xr:uid="{00000000-0005-0000-0000-0000D5040000}"/>
    <cellStyle name="스타일 633" xfId="1239" xr:uid="{00000000-0005-0000-0000-0000D6040000}"/>
    <cellStyle name="스타일 634" xfId="1240" xr:uid="{00000000-0005-0000-0000-0000D7040000}"/>
    <cellStyle name="스타일 635" xfId="1241" xr:uid="{00000000-0005-0000-0000-0000D8040000}"/>
    <cellStyle name="스타일 636" xfId="1242" xr:uid="{00000000-0005-0000-0000-0000D9040000}"/>
    <cellStyle name="스타일 637" xfId="1243" xr:uid="{00000000-0005-0000-0000-0000DA040000}"/>
    <cellStyle name="스타일 638" xfId="1244" xr:uid="{00000000-0005-0000-0000-0000DB040000}"/>
    <cellStyle name="스타일 639" xfId="1245" xr:uid="{00000000-0005-0000-0000-0000DC040000}"/>
    <cellStyle name="스타일 64" xfId="1246" xr:uid="{00000000-0005-0000-0000-0000DD040000}"/>
    <cellStyle name="스타일 640" xfId="1247" xr:uid="{00000000-0005-0000-0000-0000DE040000}"/>
    <cellStyle name="스타일 641" xfId="1248" xr:uid="{00000000-0005-0000-0000-0000DF040000}"/>
    <cellStyle name="스타일 642" xfId="1249" xr:uid="{00000000-0005-0000-0000-0000E0040000}"/>
    <cellStyle name="스타일 643" xfId="1250" xr:uid="{00000000-0005-0000-0000-0000E1040000}"/>
    <cellStyle name="스타일 644" xfId="1251" xr:uid="{00000000-0005-0000-0000-0000E2040000}"/>
    <cellStyle name="스타일 645" xfId="1252" xr:uid="{00000000-0005-0000-0000-0000E3040000}"/>
    <cellStyle name="스타일 646" xfId="1253" xr:uid="{00000000-0005-0000-0000-0000E4040000}"/>
    <cellStyle name="스타일 647" xfId="1254" xr:uid="{00000000-0005-0000-0000-0000E5040000}"/>
    <cellStyle name="스타일 648" xfId="1255" xr:uid="{00000000-0005-0000-0000-0000E6040000}"/>
    <cellStyle name="스타일 649" xfId="1256" xr:uid="{00000000-0005-0000-0000-0000E7040000}"/>
    <cellStyle name="스타일 65" xfId="1257" xr:uid="{00000000-0005-0000-0000-0000E8040000}"/>
    <cellStyle name="스타일 650" xfId="1258" xr:uid="{00000000-0005-0000-0000-0000E9040000}"/>
    <cellStyle name="스타일 651" xfId="1259" xr:uid="{00000000-0005-0000-0000-0000EA040000}"/>
    <cellStyle name="스타일 652" xfId="1260" xr:uid="{00000000-0005-0000-0000-0000EB040000}"/>
    <cellStyle name="스타일 653" xfId="1261" xr:uid="{00000000-0005-0000-0000-0000EC040000}"/>
    <cellStyle name="스타일 654" xfId="1262" xr:uid="{00000000-0005-0000-0000-0000ED040000}"/>
    <cellStyle name="스타일 655" xfId="1263" xr:uid="{00000000-0005-0000-0000-0000EE040000}"/>
    <cellStyle name="스타일 656" xfId="1264" xr:uid="{00000000-0005-0000-0000-0000EF040000}"/>
    <cellStyle name="스타일 657" xfId="1265" xr:uid="{00000000-0005-0000-0000-0000F0040000}"/>
    <cellStyle name="스타일 658" xfId="1266" xr:uid="{00000000-0005-0000-0000-0000F1040000}"/>
    <cellStyle name="스타일 659" xfId="1267" xr:uid="{00000000-0005-0000-0000-0000F2040000}"/>
    <cellStyle name="스타일 66" xfId="1268" xr:uid="{00000000-0005-0000-0000-0000F3040000}"/>
    <cellStyle name="스타일 660" xfId="1269" xr:uid="{00000000-0005-0000-0000-0000F4040000}"/>
    <cellStyle name="스타일 661" xfId="1270" xr:uid="{00000000-0005-0000-0000-0000F5040000}"/>
    <cellStyle name="스타일 662" xfId="1271" xr:uid="{00000000-0005-0000-0000-0000F6040000}"/>
    <cellStyle name="스타일 663" xfId="1272" xr:uid="{00000000-0005-0000-0000-0000F7040000}"/>
    <cellStyle name="스타일 664" xfId="1273" xr:uid="{00000000-0005-0000-0000-0000F8040000}"/>
    <cellStyle name="스타일 665" xfId="1274" xr:uid="{00000000-0005-0000-0000-0000F9040000}"/>
    <cellStyle name="스타일 666" xfId="1275" xr:uid="{00000000-0005-0000-0000-0000FA040000}"/>
    <cellStyle name="스타일 667" xfId="1276" xr:uid="{00000000-0005-0000-0000-0000FB040000}"/>
    <cellStyle name="스타일 668" xfId="1277" xr:uid="{00000000-0005-0000-0000-0000FC040000}"/>
    <cellStyle name="스타일 669" xfId="1278" xr:uid="{00000000-0005-0000-0000-0000FD040000}"/>
    <cellStyle name="스타일 67" xfId="1279" xr:uid="{00000000-0005-0000-0000-0000FE040000}"/>
    <cellStyle name="스타일 670" xfId="1280" xr:uid="{00000000-0005-0000-0000-0000FF040000}"/>
    <cellStyle name="스타일 671" xfId="1281" xr:uid="{00000000-0005-0000-0000-000000050000}"/>
    <cellStyle name="스타일 672" xfId="1282" xr:uid="{00000000-0005-0000-0000-000001050000}"/>
    <cellStyle name="스타일 673" xfId="1283" xr:uid="{00000000-0005-0000-0000-000002050000}"/>
    <cellStyle name="스타일 674" xfId="1284" xr:uid="{00000000-0005-0000-0000-000003050000}"/>
    <cellStyle name="스타일 675" xfId="1285" xr:uid="{00000000-0005-0000-0000-000004050000}"/>
    <cellStyle name="스타일 676" xfId="1286" xr:uid="{00000000-0005-0000-0000-000005050000}"/>
    <cellStyle name="스타일 677" xfId="1287" xr:uid="{00000000-0005-0000-0000-000006050000}"/>
    <cellStyle name="스타일 678" xfId="1288" xr:uid="{00000000-0005-0000-0000-000007050000}"/>
    <cellStyle name="스타일 679" xfId="1289" xr:uid="{00000000-0005-0000-0000-000008050000}"/>
    <cellStyle name="스타일 68" xfId="1290" xr:uid="{00000000-0005-0000-0000-000009050000}"/>
    <cellStyle name="스타일 680" xfId="1291" xr:uid="{00000000-0005-0000-0000-00000A050000}"/>
    <cellStyle name="스타일 681" xfId="1292" xr:uid="{00000000-0005-0000-0000-00000B050000}"/>
    <cellStyle name="스타일 682" xfId="1293" xr:uid="{00000000-0005-0000-0000-00000C050000}"/>
    <cellStyle name="스타일 683" xfId="1294" xr:uid="{00000000-0005-0000-0000-00000D050000}"/>
    <cellStyle name="스타일 684" xfId="1295" xr:uid="{00000000-0005-0000-0000-00000E050000}"/>
    <cellStyle name="스타일 685" xfId="1296" xr:uid="{00000000-0005-0000-0000-00000F050000}"/>
    <cellStyle name="스타일 686" xfId="1297" xr:uid="{00000000-0005-0000-0000-000010050000}"/>
    <cellStyle name="스타일 687" xfId="1298" xr:uid="{00000000-0005-0000-0000-000011050000}"/>
    <cellStyle name="스타일 688" xfId="1299" xr:uid="{00000000-0005-0000-0000-000012050000}"/>
    <cellStyle name="스타일 689" xfId="1300" xr:uid="{00000000-0005-0000-0000-000013050000}"/>
    <cellStyle name="스타일 69" xfId="1301" xr:uid="{00000000-0005-0000-0000-000014050000}"/>
    <cellStyle name="스타일 690" xfId="1302" xr:uid="{00000000-0005-0000-0000-000015050000}"/>
    <cellStyle name="스타일 691" xfId="1303" xr:uid="{00000000-0005-0000-0000-000016050000}"/>
    <cellStyle name="스타일 692" xfId="1304" xr:uid="{00000000-0005-0000-0000-000017050000}"/>
    <cellStyle name="스타일 693" xfId="1305" xr:uid="{00000000-0005-0000-0000-000018050000}"/>
    <cellStyle name="스타일 694" xfId="1306" xr:uid="{00000000-0005-0000-0000-000019050000}"/>
    <cellStyle name="스타일 695" xfId="1307" xr:uid="{00000000-0005-0000-0000-00001A050000}"/>
    <cellStyle name="스타일 696" xfId="1308" xr:uid="{00000000-0005-0000-0000-00001B050000}"/>
    <cellStyle name="스타일 697" xfId="1309" xr:uid="{00000000-0005-0000-0000-00001C050000}"/>
    <cellStyle name="스타일 698" xfId="1310" xr:uid="{00000000-0005-0000-0000-00001D050000}"/>
    <cellStyle name="스타일 699" xfId="1311" xr:uid="{00000000-0005-0000-0000-00001E050000}"/>
    <cellStyle name="스타일 7" xfId="1312" xr:uid="{00000000-0005-0000-0000-00001F050000}"/>
    <cellStyle name="스타일 70" xfId="1313" xr:uid="{00000000-0005-0000-0000-000020050000}"/>
    <cellStyle name="스타일 700" xfId="1314" xr:uid="{00000000-0005-0000-0000-000021050000}"/>
    <cellStyle name="스타일 701" xfId="1315" xr:uid="{00000000-0005-0000-0000-000022050000}"/>
    <cellStyle name="스타일 702" xfId="1316" xr:uid="{00000000-0005-0000-0000-000023050000}"/>
    <cellStyle name="스타일 703" xfId="1317" xr:uid="{00000000-0005-0000-0000-000024050000}"/>
    <cellStyle name="스타일 704" xfId="1318" xr:uid="{00000000-0005-0000-0000-000025050000}"/>
    <cellStyle name="스타일 705" xfId="1319" xr:uid="{00000000-0005-0000-0000-000026050000}"/>
    <cellStyle name="스타일 706" xfId="1320" xr:uid="{00000000-0005-0000-0000-000027050000}"/>
    <cellStyle name="스타일 707" xfId="1321" xr:uid="{00000000-0005-0000-0000-000028050000}"/>
    <cellStyle name="스타일 708" xfId="1322" xr:uid="{00000000-0005-0000-0000-000029050000}"/>
    <cellStyle name="스타일 709" xfId="1323" xr:uid="{00000000-0005-0000-0000-00002A050000}"/>
    <cellStyle name="스타일 71" xfId="1324" xr:uid="{00000000-0005-0000-0000-00002B050000}"/>
    <cellStyle name="스타일 710" xfId="1325" xr:uid="{00000000-0005-0000-0000-00002C050000}"/>
    <cellStyle name="스타일 711" xfId="1326" xr:uid="{00000000-0005-0000-0000-00002D050000}"/>
    <cellStyle name="스타일 712" xfId="1327" xr:uid="{00000000-0005-0000-0000-00002E050000}"/>
    <cellStyle name="스타일 713" xfId="1328" xr:uid="{00000000-0005-0000-0000-00002F050000}"/>
    <cellStyle name="스타일 714" xfId="1329" xr:uid="{00000000-0005-0000-0000-000030050000}"/>
    <cellStyle name="스타일 715" xfId="1330" xr:uid="{00000000-0005-0000-0000-000031050000}"/>
    <cellStyle name="스타일 716" xfId="1331" xr:uid="{00000000-0005-0000-0000-000032050000}"/>
    <cellStyle name="스타일 717" xfId="1332" xr:uid="{00000000-0005-0000-0000-000033050000}"/>
    <cellStyle name="스타일 718" xfId="1333" xr:uid="{00000000-0005-0000-0000-000034050000}"/>
    <cellStyle name="스타일 719" xfId="1334" xr:uid="{00000000-0005-0000-0000-000035050000}"/>
    <cellStyle name="스타일 72" xfId="1335" xr:uid="{00000000-0005-0000-0000-000036050000}"/>
    <cellStyle name="스타일 720" xfId="1336" xr:uid="{00000000-0005-0000-0000-000037050000}"/>
    <cellStyle name="스타일 721" xfId="1337" xr:uid="{00000000-0005-0000-0000-000038050000}"/>
    <cellStyle name="스타일 722" xfId="1338" xr:uid="{00000000-0005-0000-0000-000039050000}"/>
    <cellStyle name="스타일 723" xfId="1339" xr:uid="{00000000-0005-0000-0000-00003A050000}"/>
    <cellStyle name="스타일 724" xfId="1340" xr:uid="{00000000-0005-0000-0000-00003B050000}"/>
    <cellStyle name="스타일 725" xfId="1341" xr:uid="{00000000-0005-0000-0000-00003C050000}"/>
    <cellStyle name="스타일 726" xfId="1342" xr:uid="{00000000-0005-0000-0000-00003D050000}"/>
    <cellStyle name="스타일 727" xfId="1343" xr:uid="{00000000-0005-0000-0000-00003E050000}"/>
    <cellStyle name="스타일 728" xfId="1344" xr:uid="{00000000-0005-0000-0000-00003F050000}"/>
    <cellStyle name="스타일 729" xfId="1345" xr:uid="{00000000-0005-0000-0000-000040050000}"/>
    <cellStyle name="스타일 73" xfId="1346" xr:uid="{00000000-0005-0000-0000-000041050000}"/>
    <cellStyle name="스타일 730" xfId="1347" xr:uid="{00000000-0005-0000-0000-000042050000}"/>
    <cellStyle name="스타일 731" xfId="1348" xr:uid="{00000000-0005-0000-0000-000043050000}"/>
    <cellStyle name="스타일 732" xfId="1349" xr:uid="{00000000-0005-0000-0000-000044050000}"/>
    <cellStyle name="스타일 733" xfId="1350" xr:uid="{00000000-0005-0000-0000-000045050000}"/>
    <cellStyle name="스타일 734" xfId="1351" xr:uid="{00000000-0005-0000-0000-000046050000}"/>
    <cellStyle name="스타일 735" xfId="1352" xr:uid="{00000000-0005-0000-0000-000047050000}"/>
    <cellStyle name="스타일 736" xfId="1353" xr:uid="{00000000-0005-0000-0000-000048050000}"/>
    <cellStyle name="스타일 737" xfId="1354" xr:uid="{00000000-0005-0000-0000-000049050000}"/>
    <cellStyle name="스타일 738" xfId="1355" xr:uid="{00000000-0005-0000-0000-00004A050000}"/>
    <cellStyle name="스타일 739" xfId="1356" xr:uid="{00000000-0005-0000-0000-00004B050000}"/>
    <cellStyle name="스타일 74" xfId="1357" xr:uid="{00000000-0005-0000-0000-00004C050000}"/>
    <cellStyle name="스타일 740" xfId="1358" xr:uid="{00000000-0005-0000-0000-00004D050000}"/>
    <cellStyle name="스타일 741" xfId="1359" xr:uid="{00000000-0005-0000-0000-00004E050000}"/>
    <cellStyle name="스타일 742" xfId="1360" xr:uid="{00000000-0005-0000-0000-00004F050000}"/>
    <cellStyle name="스타일 743" xfId="1361" xr:uid="{00000000-0005-0000-0000-000050050000}"/>
    <cellStyle name="스타일 744" xfId="1362" xr:uid="{00000000-0005-0000-0000-000051050000}"/>
    <cellStyle name="스타일 745" xfId="1363" xr:uid="{00000000-0005-0000-0000-000052050000}"/>
    <cellStyle name="스타일 746" xfId="1364" xr:uid="{00000000-0005-0000-0000-000053050000}"/>
    <cellStyle name="스타일 747" xfId="1365" xr:uid="{00000000-0005-0000-0000-000054050000}"/>
    <cellStyle name="스타일 748" xfId="1366" xr:uid="{00000000-0005-0000-0000-000055050000}"/>
    <cellStyle name="스타일 749" xfId="1367" xr:uid="{00000000-0005-0000-0000-000056050000}"/>
    <cellStyle name="스타일 75" xfId="1368" xr:uid="{00000000-0005-0000-0000-000057050000}"/>
    <cellStyle name="스타일 750" xfId="1369" xr:uid="{00000000-0005-0000-0000-000058050000}"/>
    <cellStyle name="스타일 751" xfId="1370" xr:uid="{00000000-0005-0000-0000-000059050000}"/>
    <cellStyle name="스타일 752" xfId="1371" xr:uid="{00000000-0005-0000-0000-00005A050000}"/>
    <cellStyle name="스타일 753" xfId="1372" xr:uid="{00000000-0005-0000-0000-00005B050000}"/>
    <cellStyle name="스타일 754" xfId="1373" xr:uid="{00000000-0005-0000-0000-00005C050000}"/>
    <cellStyle name="스타일 755" xfId="1374" xr:uid="{00000000-0005-0000-0000-00005D050000}"/>
    <cellStyle name="스타일 756" xfId="1375" xr:uid="{00000000-0005-0000-0000-00005E050000}"/>
    <cellStyle name="스타일 757" xfId="1376" xr:uid="{00000000-0005-0000-0000-00005F050000}"/>
    <cellStyle name="스타일 758" xfId="1377" xr:uid="{00000000-0005-0000-0000-000060050000}"/>
    <cellStyle name="스타일 759" xfId="1378" xr:uid="{00000000-0005-0000-0000-000061050000}"/>
    <cellStyle name="스타일 76" xfId="1379" xr:uid="{00000000-0005-0000-0000-000062050000}"/>
    <cellStyle name="스타일 760" xfId="1380" xr:uid="{00000000-0005-0000-0000-000063050000}"/>
    <cellStyle name="스타일 761" xfId="1381" xr:uid="{00000000-0005-0000-0000-000064050000}"/>
    <cellStyle name="스타일 762" xfId="1382" xr:uid="{00000000-0005-0000-0000-000065050000}"/>
    <cellStyle name="스타일 763" xfId="1383" xr:uid="{00000000-0005-0000-0000-000066050000}"/>
    <cellStyle name="스타일 764" xfId="1384" xr:uid="{00000000-0005-0000-0000-000067050000}"/>
    <cellStyle name="스타일 765" xfId="1385" xr:uid="{00000000-0005-0000-0000-000068050000}"/>
    <cellStyle name="스타일 766" xfId="1386" xr:uid="{00000000-0005-0000-0000-000069050000}"/>
    <cellStyle name="스타일 767" xfId="1387" xr:uid="{00000000-0005-0000-0000-00006A050000}"/>
    <cellStyle name="스타일 768" xfId="1388" xr:uid="{00000000-0005-0000-0000-00006B050000}"/>
    <cellStyle name="스타일 769" xfId="1389" xr:uid="{00000000-0005-0000-0000-00006C050000}"/>
    <cellStyle name="스타일 77" xfId="1390" xr:uid="{00000000-0005-0000-0000-00006D050000}"/>
    <cellStyle name="스타일 770" xfId="1391" xr:uid="{00000000-0005-0000-0000-00006E050000}"/>
    <cellStyle name="스타일 771" xfId="1392" xr:uid="{00000000-0005-0000-0000-00006F050000}"/>
    <cellStyle name="스타일 772" xfId="1393" xr:uid="{00000000-0005-0000-0000-000070050000}"/>
    <cellStyle name="스타일 773" xfId="1394" xr:uid="{00000000-0005-0000-0000-000071050000}"/>
    <cellStyle name="스타일 774" xfId="1395" xr:uid="{00000000-0005-0000-0000-000072050000}"/>
    <cellStyle name="스타일 775" xfId="1396" xr:uid="{00000000-0005-0000-0000-000073050000}"/>
    <cellStyle name="스타일 776" xfId="1397" xr:uid="{00000000-0005-0000-0000-000074050000}"/>
    <cellStyle name="스타일 777" xfId="1398" xr:uid="{00000000-0005-0000-0000-000075050000}"/>
    <cellStyle name="스타일 778" xfId="1399" xr:uid="{00000000-0005-0000-0000-000076050000}"/>
    <cellStyle name="스타일 779" xfId="1400" xr:uid="{00000000-0005-0000-0000-000077050000}"/>
    <cellStyle name="스타일 78" xfId="1401" xr:uid="{00000000-0005-0000-0000-000078050000}"/>
    <cellStyle name="스타일 780" xfId="1402" xr:uid="{00000000-0005-0000-0000-000079050000}"/>
    <cellStyle name="스타일 781" xfId="1403" xr:uid="{00000000-0005-0000-0000-00007A050000}"/>
    <cellStyle name="스타일 782" xfId="1404" xr:uid="{00000000-0005-0000-0000-00007B050000}"/>
    <cellStyle name="스타일 783" xfId="1405" xr:uid="{00000000-0005-0000-0000-00007C050000}"/>
    <cellStyle name="스타일 784" xfId="1406" xr:uid="{00000000-0005-0000-0000-00007D050000}"/>
    <cellStyle name="스타일 785" xfId="1407" xr:uid="{00000000-0005-0000-0000-00007E050000}"/>
    <cellStyle name="스타일 786" xfId="1408" xr:uid="{00000000-0005-0000-0000-00007F050000}"/>
    <cellStyle name="스타일 787" xfId="1409" xr:uid="{00000000-0005-0000-0000-000080050000}"/>
    <cellStyle name="스타일 788" xfId="1410" xr:uid="{00000000-0005-0000-0000-000081050000}"/>
    <cellStyle name="스타일 789" xfId="1411" xr:uid="{00000000-0005-0000-0000-000082050000}"/>
    <cellStyle name="스타일 79" xfId="1412" xr:uid="{00000000-0005-0000-0000-000083050000}"/>
    <cellStyle name="스타일 790" xfId="1413" xr:uid="{00000000-0005-0000-0000-000084050000}"/>
    <cellStyle name="스타일 791" xfId="1414" xr:uid="{00000000-0005-0000-0000-000085050000}"/>
    <cellStyle name="스타일 792" xfId="1415" xr:uid="{00000000-0005-0000-0000-000086050000}"/>
    <cellStyle name="스타일 793" xfId="1416" xr:uid="{00000000-0005-0000-0000-000087050000}"/>
    <cellStyle name="스타일 794" xfId="1417" xr:uid="{00000000-0005-0000-0000-000088050000}"/>
    <cellStyle name="스타일 795" xfId="1418" xr:uid="{00000000-0005-0000-0000-000089050000}"/>
    <cellStyle name="스타일 796" xfId="1419" xr:uid="{00000000-0005-0000-0000-00008A050000}"/>
    <cellStyle name="스타일 797" xfId="1420" xr:uid="{00000000-0005-0000-0000-00008B050000}"/>
    <cellStyle name="스타일 798" xfId="1421" xr:uid="{00000000-0005-0000-0000-00008C050000}"/>
    <cellStyle name="스타일 799" xfId="1422" xr:uid="{00000000-0005-0000-0000-00008D050000}"/>
    <cellStyle name="스타일 8" xfId="1423" xr:uid="{00000000-0005-0000-0000-00008E050000}"/>
    <cellStyle name="스타일 80" xfId="1424" xr:uid="{00000000-0005-0000-0000-00008F050000}"/>
    <cellStyle name="스타일 800" xfId="1425" xr:uid="{00000000-0005-0000-0000-000090050000}"/>
    <cellStyle name="스타일 801" xfId="1426" xr:uid="{00000000-0005-0000-0000-000091050000}"/>
    <cellStyle name="스타일 802" xfId="1427" xr:uid="{00000000-0005-0000-0000-000092050000}"/>
    <cellStyle name="스타일 803" xfId="1428" xr:uid="{00000000-0005-0000-0000-000093050000}"/>
    <cellStyle name="스타일 804" xfId="1429" xr:uid="{00000000-0005-0000-0000-000094050000}"/>
    <cellStyle name="스타일 805" xfId="1430" xr:uid="{00000000-0005-0000-0000-000095050000}"/>
    <cellStyle name="스타일 806" xfId="1431" xr:uid="{00000000-0005-0000-0000-000096050000}"/>
    <cellStyle name="스타일 807" xfId="1432" xr:uid="{00000000-0005-0000-0000-000097050000}"/>
    <cellStyle name="스타일 808" xfId="1433" xr:uid="{00000000-0005-0000-0000-000098050000}"/>
    <cellStyle name="스타일 809" xfId="1434" xr:uid="{00000000-0005-0000-0000-000099050000}"/>
    <cellStyle name="스타일 81" xfId="1435" xr:uid="{00000000-0005-0000-0000-00009A050000}"/>
    <cellStyle name="스타일 810" xfId="1436" xr:uid="{00000000-0005-0000-0000-00009B050000}"/>
    <cellStyle name="스타일 811" xfId="1437" xr:uid="{00000000-0005-0000-0000-00009C050000}"/>
    <cellStyle name="스타일 812" xfId="1438" xr:uid="{00000000-0005-0000-0000-00009D050000}"/>
    <cellStyle name="스타일 813" xfId="1439" xr:uid="{00000000-0005-0000-0000-00009E050000}"/>
    <cellStyle name="스타일 814" xfId="1440" xr:uid="{00000000-0005-0000-0000-00009F050000}"/>
    <cellStyle name="스타일 815" xfId="1441" xr:uid="{00000000-0005-0000-0000-0000A0050000}"/>
    <cellStyle name="스타일 816" xfId="1442" xr:uid="{00000000-0005-0000-0000-0000A1050000}"/>
    <cellStyle name="스타일 817" xfId="1443" xr:uid="{00000000-0005-0000-0000-0000A2050000}"/>
    <cellStyle name="스타일 818" xfId="1444" xr:uid="{00000000-0005-0000-0000-0000A3050000}"/>
    <cellStyle name="스타일 819" xfId="1445" xr:uid="{00000000-0005-0000-0000-0000A4050000}"/>
    <cellStyle name="스타일 82" xfId="1446" xr:uid="{00000000-0005-0000-0000-0000A5050000}"/>
    <cellStyle name="스타일 820" xfId="1447" xr:uid="{00000000-0005-0000-0000-0000A6050000}"/>
    <cellStyle name="스타일 821" xfId="1448" xr:uid="{00000000-0005-0000-0000-0000A7050000}"/>
    <cellStyle name="스타일 822" xfId="1449" xr:uid="{00000000-0005-0000-0000-0000A8050000}"/>
    <cellStyle name="스타일 823" xfId="1450" xr:uid="{00000000-0005-0000-0000-0000A9050000}"/>
    <cellStyle name="스타일 824" xfId="1451" xr:uid="{00000000-0005-0000-0000-0000AA050000}"/>
    <cellStyle name="스타일 825" xfId="1452" xr:uid="{00000000-0005-0000-0000-0000AB050000}"/>
    <cellStyle name="스타일 826" xfId="1453" xr:uid="{00000000-0005-0000-0000-0000AC050000}"/>
    <cellStyle name="스타일 827" xfId="1454" xr:uid="{00000000-0005-0000-0000-0000AD050000}"/>
    <cellStyle name="스타일 828" xfId="1455" xr:uid="{00000000-0005-0000-0000-0000AE050000}"/>
    <cellStyle name="스타일 829" xfId="1456" xr:uid="{00000000-0005-0000-0000-0000AF050000}"/>
    <cellStyle name="스타일 83" xfId="1457" xr:uid="{00000000-0005-0000-0000-0000B0050000}"/>
    <cellStyle name="스타일 830" xfId="1458" xr:uid="{00000000-0005-0000-0000-0000B1050000}"/>
    <cellStyle name="스타일 831" xfId="1459" xr:uid="{00000000-0005-0000-0000-0000B2050000}"/>
    <cellStyle name="스타일 832" xfId="1460" xr:uid="{00000000-0005-0000-0000-0000B3050000}"/>
    <cellStyle name="스타일 833" xfId="1461" xr:uid="{00000000-0005-0000-0000-0000B4050000}"/>
    <cellStyle name="스타일 834" xfId="1462" xr:uid="{00000000-0005-0000-0000-0000B5050000}"/>
    <cellStyle name="스타일 835" xfId="1463" xr:uid="{00000000-0005-0000-0000-0000B6050000}"/>
    <cellStyle name="스타일 836" xfId="1464" xr:uid="{00000000-0005-0000-0000-0000B7050000}"/>
    <cellStyle name="스타일 837" xfId="1465" xr:uid="{00000000-0005-0000-0000-0000B8050000}"/>
    <cellStyle name="스타일 838" xfId="1466" xr:uid="{00000000-0005-0000-0000-0000B9050000}"/>
    <cellStyle name="스타일 839" xfId="1467" xr:uid="{00000000-0005-0000-0000-0000BA050000}"/>
    <cellStyle name="스타일 84" xfId="1468" xr:uid="{00000000-0005-0000-0000-0000BB050000}"/>
    <cellStyle name="스타일 840" xfId="1469" xr:uid="{00000000-0005-0000-0000-0000BC050000}"/>
    <cellStyle name="스타일 841" xfId="1470" xr:uid="{00000000-0005-0000-0000-0000BD050000}"/>
    <cellStyle name="스타일 842" xfId="1471" xr:uid="{00000000-0005-0000-0000-0000BE050000}"/>
    <cellStyle name="스타일 843" xfId="1472" xr:uid="{00000000-0005-0000-0000-0000BF050000}"/>
    <cellStyle name="스타일 844" xfId="1473" xr:uid="{00000000-0005-0000-0000-0000C0050000}"/>
    <cellStyle name="스타일 845" xfId="1474" xr:uid="{00000000-0005-0000-0000-0000C1050000}"/>
    <cellStyle name="스타일 846" xfId="1475" xr:uid="{00000000-0005-0000-0000-0000C2050000}"/>
    <cellStyle name="스타일 847" xfId="1476" xr:uid="{00000000-0005-0000-0000-0000C3050000}"/>
    <cellStyle name="스타일 848" xfId="1477" xr:uid="{00000000-0005-0000-0000-0000C4050000}"/>
    <cellStyle name="스타일 849" xfId="1478" xr:uid="{00000000-0005-0000-0000-0000C5050000}"/>
    <cellStyle name="스타일 85" xfId="1479" xr:uid="{00000000-0005-0000-0000-0000C6050000}"/>
    <cellStyle name="스타일 850" xfId="1480" xr:uid="{00000000-0005-0000-0000-0000C7050000}"/>
    <cellStyle name="스타일 851" xfId="1481" xr:uid="{00000000-0005-0000-0000-0000C8050000}"/>
    <cellStyle name="스타일 852" xfId="1482" xr:uid="{00000000-0005-0000-0000-0000C9050000}"/>
    <cellStyle name="스타일 853" xfId="1483" xr:uid="{00000000-0005-0000-0000-0000CA050000}"/>
    <cellStyle name="스타일 854" xfId="1484" xr:uid="{00000000-0005-0000-0000-0000CB050000}"/>
    <cellStyle name="스타일 855" xfId="1485" xr:uid="{00000000-0005-0000-0000-0000CC050000}"/>
    <cellStyle name="스타일 856" xfId="1486" xr:uid="{00000000-0005-0000-0000-0000CD050000}"/>
    <cellStyle name="스타일 857" xfId="1487" xr:uid="{00000000-0005-0000-0000-0000CE050000}"/>
    <cellStyle name="스타일 858" xfId="1488" xr:uid="{00000000-0005-0000-0000-0000CF050000}"/>
    <cellStyle name="스타일 859" xfId="1489" xr:uid="{00000000-0005-0000-0000-0000D0050000}"/>
    <cellStyle name="스타일 86" xfId="1490" xr:uid="{00000000-0005-0000-0000-0000D1050000}"/>
    <cellStyle name="스타일 860" xfId="1491" xr:uid="{00000000-0005-0000-0000-0000D2050000}"/>
    <cellStyle name="스타일 861" xfId="1492" xr:uid="{00000000-0005-0000-0000-0000D3050000}"/>
    <cellStyle name="스타일 862" xfId="1493" xr:uid="{00000000-0005-0000-0000-0000D4050000}"/>
    <cellStyle name="스타일 863" xfId="1494" xr:uid="{00000000-0005-0000-0000-0000D5050000}"/>
    <cellStyle name="스타일 864" xfId="1495" xr:uid="{00000000-0005-0000-0000-0000D6050000}"/>
    <cellStyle name="스타일 865" xfId="1496" xr:uid="{00000000-0005-0000-0000-0000D7050000}"/>
    <cellStyle name="스타일 866" xfId="1497" xr:uid="{00000000-0005-0000-0000-0000D8050000}"/>
    <cellStyle name="스타일 867" xfId="1498" xr:uid="{00000000-0005-0000-0000-0000D9050000}"/>
    <cellStyle name="스타일 868" xfId="1499" xr:uid="{00000000-0005-0000-0000-0000DA050000}"/>
    <cellStyle name="스타일 869" xfId="1500" xr:uid="{00000000-0005-0000-0000-0000DB050000}"/>
    <cellStyle name="스타일 87" xfId="1501" xr:uid="{00000000-0005-0000-0000-0000DC050000}"/>
    <cellStyle name="스타일 870" xfId="1502" xr:uid="{00000000-0005-0000-0000-0000DD050000}"/>
    <cellStyle name="스타일 871" xfId="1503" xr:uid="{00000000-0005-0000-0000-0000DE050000}"/>
    <cellStyle name="스타일 872" xfId="1504" xr:uid="{00000000-0005-0000-0000-0000DF050000}"/>
    <cellStyle name="스타일 873" xfId="1505" xr:uid="{00000000-0005-0000-0000-0000E0050000}"/>
    <cellStyle name="스타일 874" xfId="1506" xr:uid="{00000000-0005-0000-0000-0000E1050000}"/>
    <cellStyle name="스타일 875" xfId="1507" xr:uid="{00000000-0005-0000-0000-0000E2050000}"/>
    <cellStyle name="스타일 876" xfId="1508" xr:uid="{00000000-0005-0000-0000-0000E3050000}"/>
    <cellStyle name="스타일 877" xfId="1509" xr:uid="{00000000-0005-0000-0000-0000E4050000}"/>
    <cellStyle name="스타일 878" xfId="1510" xr:uid="{00000000-0005-0000-0000-0000E5050000}"/>
    <cellStyle name="스타일 879" xfId="1511" xr:uid="{00000000-0005-0000-0000-0000E6050000}"/>
    <cellStyle name="스타일 88" xfId="1512" xr:uid="{00000000-0005-0000-0000-0000E7050000}"/>
    <cellStyle name="스타일 880" xfId="1513" xr:uid="{00000000-0005-0000-0000-0000E8050000}"/>
    <cellStyle name="스타일 881" xfId="1514" xr:uid="{00000000-0005-0000-0000-0000E9050000}"/>
    <cellStyle name="스타일 882" xfId="1515" xr:uid="{00000000-0005-0000-0000-0000EA050000}"/>
    <cellStyle name="스타일 883" xfId="1516" xr:uid="{00000000-0005-0000-0000-0000EB050000}"/>
    <cellStyle name="스타일 884" xfId="1517" xr:uid="{00000000-0005-0000-0000-0000EC050000}"/>
    <cellStyle name="스타일 885" xfId="1518" xr:uid="{00000000-0005-0000-0000-0000ED050000}"/>
    <cellStyle name="스타일 886" xfId="1519" xr:uid="{00000000-0005-0000-0000-0000EE050000}"/>
    <cellStyle name="스타일 887" xfId="1520" xr:uid="{00000000-0005-0000-0000-0000EF050000}"/>
    <cellStyle name="스타일 888" xfId="1521" xr:uid="{00000000-0005-0000-0000-0000F0050000}"/>
    <cellStyle name="스타일 889" xfId="1522" xr:uid="{00000000-0005-0000-0000-0000F1050000}"/>
    <cellStyle name="스타일 89" xfId="1523" xr:uid="{00000000-0005-0000-0000-0000F2050000}"/>
    <cellStyle name="스타일 890" xfId="1524" xr:uid="{00000000-0005-0000-0000-0000F3050000}"/>
    <cellStyle name="스타일 891" xfId="1525" xr:uid="{00000000-0005-0000-0000-0000F4050000}"/>
    <cellStyle name="스타일 892" xfId="1526" xr:uid="{00000000-0005-0000-0000-0000F5050000}"/>
    <cellStyle name="스타일 893" xfId="1527" xr:uid="{00000000-0005-0000-0000-0000F6050000}"/>
    <cellStyle name="스타일 894" xfId="1528" xr:uid="{00000000-0005-0000-0000-0000F7050000}"/>
    <cellStyle name="스타일 895" xfId="1529" xr:uid="{00000000-0005-0000-0000-0000F8050000}"/>
    <cellStyle name="스타일 896" xfId="1530" xr:uid="{00000000-0005-0000-0000-0000F9050000}"/>
    <cellStyle name="스타일 897" xfId="1531" xr:uid="{00000000-0005-0000-0000-0000FA050000}"/>
    <cellStyle name="스타일 898" xfId="1532" xr:uid="{00000000-0005-0000-0000-0000FB050000}"/>
    <cellStyle name="스타일 899" xfId="1533" xr:uid="{00000000-0005-0000-0000-0000FC050000}"/>
    <cellStyle name="스타일 9" xfId="1534" xr:uid="{00000000-0005-0000-0000-0000FD050000}"/>
    <cellStyle name="스타일 90" xfId="1535" xr:uid="{00000000-0005-0000-0000-0000FE050000}"/>
    <cellStyle name="스타일 900" xfId="1536" xr:uid="{00000000-0005-0000-0000-0000FF050000}"/>
    <cellStyle name="스타일 901" xfId="1537" xr:uid="{00000000-0005-0000-0000-000000060000}"/>
    <cellStyle name="스타일 902" xfId="1538" xr:uid="{00000000-0005-0000-0000-000001060000}"/>
    <cellStyle name="스타일 903" xfId="1539" xr:uid="{00000000-0005-0000-0000-000002060000}"/>
    <cellStyle name="스타일 904" xfId="1540" xr:uid="{00000000-0005-0000-0000-000003060000}"/>
    <cellStyle name="스타일 905" xfId="1541" xr:uid="{00000000-0005-0000-0000-000004060000}"/>
    <cellStyle name="스타일 906" xfId="1542" xr:uid="{00000000-0005-0000-0000-000005060000}"/>
    <cellStyle name="스타일 907" xfId="1543" xr:uid="{00000000-0005-0000-0000-000006060000}"/>
    <cellStyle name="스타일 908" xfId="1544" xr:uid="{00000000-0005-0000-0000-000007060000}"/>
    <cellStyle name="스타일 909" xfId="1545" xr:uid="{00000000-0005-0000-0000-000008060000}"/>
    <cellStyle name="스타일 91" xfId="1546" xr:uid="{00000000-0005-0000-0000-000009060000}"/>
    <cellStyle name="스타일 910" xfId="1547" xr:uid="{00000000-0005-0000-0000-00000A060000}"/>
    <cellStyle name="스타일 911" xfId="1548" xr:uid="{00000000-0005-0000-0000-00000B060000}"/>
    <cellStyle name="스타일 912" xfId="1549" xr:uid="{00000000-0005-0000-0000-00000C060000}"/>
    <cellStyle name="스타일 913" xfId="1550" xr:uid="{00000000-0005-0000-0000-00000D060000}"/>
    <cellStyle name="스타일 914" xfId="1551" xr:uid="{00000000-0005-0000-0000-00000E060000}"/>
    <cellStyle name="스타일 915" xfId="1552" xr:uid="{00000000-0005-0000-0000-00000F060000}"/>
    <cellStyle name="스타일 916" xfId="1553" xr:uid="{00000000-0005-0000-0000-000010060000}"/>
    <cellStyle name="스타일 917" xfId="1554" xr:uid="{00000000-0005-0000-0000-000011060000}"/>
    <cellStyle name="스타일 918" xfId="1555" xr:uid="{00000000-0005-0000-0000-000012060000}"/>
    <cellStyle name="스타일 919" xfId="1556" xr:uid="{00000000-0005-0000-0000-000013060000}"/>
    <cellStyle name="스타일 92" xfId="1557" xr:uid="{00000000-0005-0000-0000-000014060000}"/>
    <cellStyle name="스타일 920" xfId="1558" xr:uid="{00000000-0005-0000-0000-000015060000}"/>
    <cellStyle name="스타일 921" xfId="1559" xr:uid="{00000000-0005-0000-0000-000016060000}"/>
    <cellStyle name="스타일 922" xfId="1560" xr:uid="{00000000-0005-0000-0000-000017060000}"/>
    <cellStyle name="스타일 923" xfId="1561" xr:uid="{00000000-0005-0000-0000-000018060000}"/>
    <cellStyle name="스타일 924" xfId="1562" xr:uid="{00000000-0005-0000-0000-000019060000}"/>
    <cellStyle name="스타일 925" xfId="1563" xr:uid="{00000000-0005-0000-0000-00001A060000}"/>
    <cellStyle name="스타일 926" xfId="1564" xr:uid="{00000000-0005-0000-0000-00001B060000}"/>
    <cellStyle name="스타일 927" xfId="1565" xr:uid="{00000000-0005-0000-0000-00001C060000}"/>
    <cellStyle name="스타일 928" xfId="1566" xr:uid="{00000000-0005-0000-0000-00001D060000}"/>
    <cellStyle name="스타일 929" xfId="1567" xr:uid="{00000000-0005-0000-0000-00001E060000}"/>
    <cellStyle name="스타일 93" xfId="1568" xr:uid="{00000000-0005-0000-0000-00001F060000}"/>
    <cellStyle name="스타일 930" xfId="1569" xr:uid="{00000000-0005-0000-0000-000020060000}"/>
    <cellStyle name="스타일 931" xfId="1570" xr:uid="{00000000-0005-0000-0000-000021060000}"/>
    <cellStyle name="스타일 932" xfId="1571" xr:uid="{00000000-0005-0000-0000-000022060000}"/>
    <cellStyle name="스타일 933" xfId="1572" xr:uid="{00000000-0005-0000-0000-000023060000}"/>
    <cellStyle name="스타일 934" xfId="1573" xr:uid="{00000000-0005-0000-0000-000024060000}"/>
    <cellStyle name="스타일 935" xfId="1574" xr:uid="{00000000-0005-0000-0000-000025060000}"/>
    <cellStyle name="스타일 936" xfId="1575" xr:uid="{00000000-0005-0000-0000-000026060000}"/>
    <cellStyle name="스타일 937" xfId="1576" xr:uid="{00000000-0005-0000-0000-000027060000}"/>
    <cellStyle name="스타일 938" xfId="1577" xr:uid="{00000000-0005-0000-0000-000028060000}"/>
    <cellStyle name="스타일 939" xfId="1578" xr:uid="{00000000-0005-0000-0000-000029060000}"/>
    <cellStyle name="스타일 94" xfId="1579" xr:uid="{00000000-0005-0000-0000-00002A060000}"/>
    <cellStyle name="스타일 940" xfId="1580" xr:uid="{00000000-0005-0000-0000-00002B060000}"/>
    <cellStyle name="스타일 941" xfId="1581" xr:uid="{00000000-0005-0000-0000-00002C060000}"/>
    <cellStyle name="스타일 942" xfId="1582" xr:uid="{00000000-0005-0000-0000-00002D060000}"/>
    <cellStyle name="스타일 943" xfId="1583" xr:uid="{00000000-0005-0000-0000-00002E060000}"/>
    <cellStyle name="스타일 944" xfId="1584" xr:uid="{00000000-0005-0000-0000-00002F060000}"/>
    <cellStyle name="스타일 945" xfId="1585" xr:uid="{00000000-0005-0000-0000-000030060000}"/>
    <cellStyle name="스타일 946" xfId="1586" xr:uid="{00000000-0005-0000-0000-000031060000}"/>
    <cellStyle name="스타일 947" xfId="1587" xr:uid="{00000000-0005-0000-0000-000032060000}"/>
    <cellStyle name="스타일 948" xfId="1588" xr:uid="{00000000-0005-0000-0000-000033060000}"/>
    <cellStyle name="스타일 949" xfId="1589" xr:uid="{00000000-0005-0000-0000-000034060000}"/>
    <cellStyle name="스타일 95" xfId="1590" xr:uid="{00000000-0005-0000-0000-000035060000}"/>
    <cellStyle name="스타일 950" xfId="1591" xr:uid="{00000000-0005-0000-0000-000036060000}"/>
    <cellStyle name="스타일 951" xfId="1592" xr:uid="{00000000-0005-0000-0000-000037060000}"/>
    <cellStyle name="스타일 952" xfId="1593" xr:uid="{00000000-0005-0000-0000-000038060000}"/>
    <cellStyle name="스타일 953" xfId="1594" xr:uid="{00000000-0005-0000-0000-000039060000}"/>
    <cellStyle name="스타일 954" xfId="1595" xr:uid="{00000000-0005-0000-0000-00003A060000}"/>
    <cellStyle name="스타일 955" xfId="1596" xr:uid="{00000000-0005-0000-0000-00003B060000}"/>
    <cellStyle name="스타일 956" xfId="1597" xr:uid="{00000000-0005-0000-0000-00003C060000}"/>
    <cellStyle name="스타일 957" xfId="1598" xr:uid="{00000000-0005-0000-0000-00003D060000}"/>
    <cellStyle name="스타일 958" xfId="1599" xr:uid="{00000000-0005-0000-0000-00003E060000}"/>
    <cellStyle name="스타일 959" xfId="1600" xr:uid="{00000000-0005-0000-0000-00003F060000}"/>
    <cellStyle name="스타일 96" xfId="1601" xr:uid="{00000000-0005-0000-0000-000040060000}"/>
    <cellStyle name="스타일 960" xfId="1602" xr:uid="{00000000-0005-0000-0000-000041060000}"/>
    <cellStyle name="스타일 961" xfId="1603" xr:uid="{00000000-0005-0000-0000-000042060000}"/>
    <cellStyle name="스타일 962" xfId="1604" xr:uid="{00000000-0005-0000-0000-000043060000}"/>
    <cellStyle name="스타일 963" xfId="1605" xr:uid="{00000000-0005-0000-0000-000044060000}"/>
    <cellStyle name="스타일 964" xfId="1606" xr:uid="{00000000-0005-0000-0000-000045060000}"/>
    <cellStyle name="스타일 965" xfId="1607" xr:uid="{00000000-0005-0000-0000-000046060000}"/>
    <cellStyle name="스타일 966" xfId="1608" xr:uid="{00000000-0005-0000-0000-000047060000}"/>
    <cellStyle name="스타일 967" xfId="1609" xr:uid="{00000000-0005-0000-0000-000048060000}"/>
    <cellStyle name="스타일 968" xfId="1610" xr:uid="{00000000-0005-0000-0000-000049060000}"/>
    <cellStyle name="스타일 969" xfId="1611" xr:uid="{00000000-0005-0000-0000-00004A060000}"/>
    <cellStyle name="스타일 97" xfId="1612" xr:uid="{00000000-0005-0000-0000-00004B060000}"/>
    <cellStyle name="스타일 970" xfId="1613" xr:uid="{00000000-0005-0000-0000-00004C060000}"/>
    <cellStyle name="스타일 971" xfId="1614" xr:uid="{00000000-0005-0000-0000-00004D060000}"/>
    <cellStyle name="스타일 972" xfId="1615" xr:uid="{00000000-0005-0000-0000-00004E060000}"/>
    <cellStyle name="스타일 973" xfId="1616" xr:uid="{00000000-0005-0000-0000-00004F060000}"/>
    <cellStyle name="스타일 974" xfId="1617" xr:uid="{00000000-0005-0000-0000-000050060000}"/>
    <cellStyle name="스타일 975" xfId="1618" xr:uid="{00000000-0005-0000-0000-000051060000}"/>
    <cellStyle name="스타일 976" xfId="1619" xr:uid="{00000000-0005-0000-0000-000052060000}"/>
    <cellStyle name="스타일 977" xfId="1620" xr:uid="{00000000-0005-0000-0000-000053060000}"/>
    <cellStyle name="스타일 978" xfId="1621" xr:uid="{00000000-0005-0000-0000-000054060000}"/>
    <cellStyle name="스타일 979" xfId="1622" xr:uid="{00000000-0005-0000-0000-000055060000}"/>
    <cellStyle name="스타일 98" xfId="1623" xr:uid="{00000000-0005-0000-0000-000056060000}"/>
    <cellStyle name="스타일 980" xfId="1624" xr:uid="{00000000-0005-0000-0000-000057060000}"/>
    <cellStyle name="스타일 981" xfId="1625" xr:uid="{00000000-0005-0000-0000-000058060000}"/>
    <cellStyle name="스타일 982" xfId="1626" xr:uid="{00000000-0005-0000-0000-000059060000}"/>
    <cellStyle name="스타일 983" xfId="1627" xr:uid="{00000000-0005-0000-0000-00005A060000}"/>
    <cellStyle name="스타일 984" xfId="1628" xr:uid="{00000000-0005-0000-0000-00005B060000}"/>
    <cellStyle name="스타일 985" xfId="1629" xr:uid="{00000000-0005-0000-0000-00005C060000}"/>
    <cellStyle name="스타일 986" xfId="1630" xr:uid="{00000000-0005-0000-0000-00005D060000}"/>
    <cellStyle name="스타일 987" xfId="1631" xr:uid="{00000000-0005-0000-0000-00005E060000}"/>
    <cellStyle name="스타일 988" xfId="1632" xr:uid="{00000000-0005-0000-0000-00005F060000}"/>
    <cellStyle name="스타일 989" xfId="1633" xr:uid="{00000000-0005-0000-0000-000060060000}"/>
    <cellStyle name="스타일 99" xfId="1634" xr:uid="{00000000-0005-0000-0000-000061060000}"/>
    <cellStyle name="스타일 990" xfId="1635" xr:uid="{00000000-0005-0000-0000-000062060000}"/>
    <cellStyle name="스타일 991" xfId="1636" xr:uid="{00000000-0005-0000-0000-000063060000}"/>
    <cellStyle name="스타일 992" xfId="1637" xr:uid="{00000000-0005-0000-0000-000064060000}"/>
    <cellStyle name="스타일 993" xfId="1638" xr:uid="{00000000-0005-0000-0000-000065060000}"/>
    <cellStyle name="스타일 994" xfId="1639" xr:uid="{00000000-0005-0000-0000-000066060000}"/>
    <cellStyle name="스타일 995" xfId="1640" xr:uid="{00000000-0005-0000-0000-000067060000}"/>
    <cellStyle name="스타일 996" xfId="1641" xr:uid="{00000000-0005-0000-0000-000068060000}"/>
    <cellStyle name="스타일 997" xfId="1642" xr:uid="{00000000-0005-0000-0000-000069060000}"/>
    <cellStyle name="스타일 998" xfId="1643" xr:uid="{00000000-0005-0000-0000-00006A060000}"/>
    <cellStyle name="스타일 999" xfId="1644" xr:uid="{00000000-0005-0000-0000-00006B060000}"/>
    <cellStyle name="자리수" xfId="1645" xr:uid="{00000000-0005-0000-0000-00006C060000}"/>
    <cellStyle name="자리수0" xfId="1646" xr:uid="{00000000-0005-0000-0000-00006D060000}"/>
    <cellStyle name="超级链接_Specification of Doo_san We've the state1" xfId="1647" xr:uid="{00000000-0005-0000-0000-00006E060000}"/>
    <cellStyle name="콤마 [0]_(type)총괄" xfId="1648" xr:uid="{00000000-0005-0000-0000-00006F060000}"/>
    <cellStyle name="콤마_(type)총괄" xfId="1649" xr:uid="{00000000-0005-0000-0000-000070060000}"/>
    <cellStyle name="通貨 [0.00]_ARC-2" xfId="1650" xr:uid="{00000000-0005-0000-0000-000071060000}"/>
    <cellStyle name="通貨_ARC-2" xfId="1651" xr:uid="{00000000-0005-0000-0000-000072060000}"/>
    <cellStyle name="퍼센트" xfId="1652" xr:uid="{00000000-0005-0000-0000-000073060000}"/>
    <cellStyle name="표준" xfId="0" builtinId="0"/>
    <cellStyle name="표준 2" xfId="2" xr:uid="{00000000-0005-0000-0000-000075060000}"/>
    <cellStyle name="標準_ARC-2" xfId="1653" xr:uid="{00000000-0005-0000-0000-000076060000}"/>
    <cellStyle name="표준_동양화재531" xfId="1659" xr:uid="{00000000-0005-0000-0000-000077060000}"/>
    <cellStyle name="합산" xfId="1654" xr:uid="{00000000-0005-0000-0000-000078060000}"/>
    <cellStyle name="桁区切り [0.00]_ARC-2" xfId="1655" xr:uid="{00000000-0005-0000-0000-000079060000}"/>
    <cellStyle name="桁区切り_ARC-2" xfId="1656" xr:uid="{00000000-0005-0000-0000-00007A060000}"/>
    <cellStyle name="화폐기호" xfId="1657" xr:uid="{00000000-0005-0000-0000-00007B060000}"/>
    <cellStyle name="화폐기호0" xfId="1658" xr:uid="{00000000-0005-0000-0000-00007C060000}"/>
  </cellStyles>
  <dxfs count="0"/>
  <tableStyles count="0" defaultTableStyle="TableStyleMedium2" defaultPivotStyle="PivotStyleLight16"/>
  <colors>
    <mruColors>
      <color rgb="FFFFFFCC"/>
      <color rgb="FFFFFF0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7</xdr:col>
      <xdr:colOff>134025</xdr:colOff>
      <xdr:row>45</xdr:row>
      <xdr:rowOff>936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B04CD41-48B8-43E8-AB45-7E66AD3B5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24150"/>
          <a:ext cx="4839375" cy="6706536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13</xdr:row>
      <xdr:rowOff>0</xdr:rowOff>
    </xdr:from>
    <xdr:to>
      <xdr:col>24</xdr:col>
      <xdr:colOff>324852</xdr:colOff>
      <xdr:row>25</xdr:row>
      <xdr:rowOff>7340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385F6BE-C475-4994-A129-A85F9790E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2775" y="2724150"/>
          <a:ext cx="5125452" cy="2521940"/>
        </a:xfrm>
        <a:prstGeom prst="rect">
          <a:avLst/>
        </a:prstGeom>
      </xdr:spPr>
    </xdr:pic>
    <xdr:clientData/>
  </xdr:twoCellAnchor>
  <xdr:twoCellAnchor editAs="oneCell">
    <xdr:from>
      <xdr:col>8</xdr:col>
      <xdr:colOff>113388</xdr:colOff>
      <xdr:row>13</xdr:row>
      <xdr:rowOff>0</xdr:rowOff>
    </xdr:from>
    <xdr:to>
      <xdr:col>16</xdr:col>
      <xdr:colOff>334235</xdr:colOff>
      <xdr:row>45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2D72A5F-FD16-415A-BCD0-FDB333AE0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3513" y="2724150"/>
          <a:ext cx="5707247" cy="6705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95250</xdr:rowOff>
    </xdr:from>
    <xdr:to>
      <xdr:col>9</xdr:col>
      <xdr:colOff>0</xdr:colOff>
      <xdr:row>3</xdr:row>
      <xdr:rowOff>140969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D9D3913-4A94-404D-8B86-0967BE51DEB5}"/>
            </a:ext>
          </a:extLst>
        </xdr:cNvPr>
        <xdr:cNvSpPr/>
      </xdr:nvSpPr>
      <xdr:spPr>
        <a:xfrm>
          <a:off x="3048000" y="742950"/>
          <a:ext cx="2400300" cy="45719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0</xdr:colOff>
      <xdr:row>7</xdr:row>
      <xdr:rowOff>180975</xdr:rowOff>
    </xdr:from>
    <xdr:to>
      <xdr:col>9</xdr:col>
      <xdr:colOff>0</xdr:colOff>
      <xdr:row>8</xdr:row>
      <xdr:rowOff>17144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726AF1A-A7DD-4078-8C98-1003BBDBAE98}"/>
            </a:ext>
          </a:extLst>
        </xdr:cNvPr>
        <xdr:cNvSpPr/>
      </xdr:nvSpPr>
      <xdr:spPr>
        <a:xfrm>
          <a:off x="4248150" y="1257300"/>
          <a:ext cx="1200150" cy="4571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0</xdr:colOff>
      <xdr:row>5</xdr:row>
      <xdr:rowOff>85725</xdr:rowOff>
    </xdr:from>
    <xdr:to>
      <xdr:col>9</xdr:col>
      <xdr:colOff>0</xdr:colOff>
      <xdr:row>5</xdr:row>
      <xdr:rowOff>131444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1685EAC-040A-4A4E-AED9-D8326EC53018}"/>
            </a:ext>
          </a:extLst>
        </xdr:cNvPr>
        <xdr:cNvSpPr/>
      </xdr:nvSpPr>
      <xdr:spPr>
        <a:xfrm>
          <a:off x="4248150" y="1162050"/>
          <a:ext cx="1200150" cy="4571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33</xdr:row>
      <xdr:rowOff>0</xdr:rowOff>
    </xdr:from>
    <xdr:to>
      <xdr:col>17</xdr:col>
      <xdr:colOff>317995</xdr:colOff>
      <xdr:row>49</xdr:row>
      <xdr:rowOff>76200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E972C0D-66C6-4EA4-9861-015725320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4875" y="10067925"/>
          <a:ext cx="5775820" cy="3467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6</xdr:col>
      <xdr:colOff>654377</xdr:colOff>
      <xdr:row>39</xdr:row>
      <xdr:rowOff>119172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7A19696-6884-44C5-A54D-7BAE074E6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067925"/>
          <a:ext cx="4502477" cy="1376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showZeros="0" tabSelected="1" view="pageBreakPreview" zoomScale="115" zoomScaleNormal="70" zoomScaleSheetLayoutView="115" workbookViewId="0">
      <selection activeCell="E18" sqref="E18"/>
    </sheetView>
  </sheetViews>
  <sheetFormatPr defaultRowHeight="16.5"/>
  <cols>
    <col min="1" max="2" width="4.625" customWidth="1"/>
    <col min="3" max="3" width="35.625" customWidth="1"/>
    <col min="4" max="4" width="22.125" customWidth="1"/>
    <col min="5" max="5" width="43.75" customWidth="1"/>
    <col min="6" max="6" width="11.25" customWidth="1"/>
    <col min="7" max="7" width="13" style="108" bestFit="1" customWidth="1"/>
  </cols>
  <sheetData>
    <row r="1" spans="1:7" s="111" customFormat="1" ht="24.95" customHeight="1">
      <c r="A1" s="227" t="s">
        <v>118</v>
      </c>
      <c r="B1" s="227"/>
      <c r="C1" s="227"/>
      <c r="D1" s="227"/>
      <c r="E1" s="227"/>
      <c r="F1" s="227"/>
      <c r="G1" s="112"/>
    </row>
    <row r="2" spans="1:7" s="109" customFormat="1" ht="24.95" customHeight="1">
      <c r="A2" s="228" t="s">
        <v>124</v>
      </c>
      <c r="B2" s="228"/>
      <c r="C2" s="228"/>
      <c r="D2" s="228"/>
      <c r="E2" s="229"/>
      <c r="F2" s="229"/>
      <c r="G2" s="110"/>
    </row>
    <row r="3" spans="1:7" s="106" customFormat="1" ht="24.95" customHeight="1">
      <c r="A3" s="230" t="s">
        <v>5</v>
      </c>
      <c r="B3" s="230"/>
      <c r="C3" s="230"/>
      <c r="D3" s="153" t="s">
        <v>119</v>
      </c>
      <c r="E3" s="153" t="s">
        <v>6</v>
      </c>
      <c r="F3" s="153" t="s">
        <v>7</v>
      </c>
      <c r="G3" s="107"/>
    </row>
    <row r="4" spans="1:7" s="106" customFormat="1" ht="24.95" customHeight="1">
      <c r="A4" s="237" t="s">
        <v>199</v>
      </c>
      <c r="B4" s="231" t="s">
        <v>192</v>
      </c>
      <c r="C4" s="232"/>
      <c r="D4" s="158">
        <f>산출근거!I3</f>
        <v>29810880</v>
      </c>
      <c r="E4" s="153"/>
      <c r="F4" s="153"/>
      <c r="G4" s="107"/>
    </row>
    <row r="5" spans="1:7" s="106" customFormat="1" ht="24.95" customHeight="1">
      <c r="A5" s="235"/>
      <c r="B5" s="231" t="s">
        <v>164</v>
      </c>
      <c r="C5" s="232"/>
      <c r="D5" s="158">
        <f>산출근거!I4</f>
        <v>3726360</v>
      </c>
      <c r="E5" s="153"/>
      <c r="F5" s="153"/>
      <c r="G5" s="107"/>
    </row>
    <row r="6" spans="1:7" s="106" customFormat="1" ht="24.95" customHeight="1">
      <c r="A6" s="236"/>
      <c r="B6" s="231" t="s">
        <v>203</v>
      </c>
      <c r="C6" s="232"/>
      <c r="D6" s="159">
        <f>SUM(D4:D5)</f>
        <v>33537240</v>
      </c>
      <c r="E6" s="113" t="s">
        <v>8</v>
      </c>
      <c r="F6" s="113"/>
      <c r="G6" s="107"/>
    </row>
    <row r="7" spans="1:7" s="106" customFormat="1" ht="24.95" customHeight="1">
      <c r="A7" s="235" t="s">
        <v>185</v>
      </c>
      <c r="B7" s="231" t="s">
        <v>198</v>
      </c>
      <c r="C7" s="232"/>
      <c r="D7" s="159">
        <f>TRUNC(D5*10%,0)</f>
        <v>372636</v>
      </c>
      <c r="E7" s="113" t="s">
        <v>200</v>
      </c>
      <c r="F7" s="113"/>
      <c r="G7" s="107"/>
    </row>
    <row r="8" spans="1:7" s="106" customFormat="1" ht="24.95" customHeight="1">
      <c r="A8" s="235"/>
      <c r="B8" s="231" t="s">
        <v>183</v>
      </c>
      <c r="C8" s="232"/>
      <c r="D8" s="159">
        <f>총괄집계표!F6</f>
        <v>225000</v>
      </c>
      <c r="E8" s="113"/>
      <c r="F8" s="113"/>
      <c r="G8" s="107"/>
    </row>
    <row r="9" spans="1:7" s="106" customFormat="1" ht="24.95" customHeight="1">
      <c r="A9" s="236"/>
      <c r="B9" s="231" t="s">
        <v>203</v>
      </c>
      <c r="C9" s="232"/>
      <c r="D9" s="159">
        <f>SUM(D7:D8)</f>
        <v>597636</v>
      </c>
      <c r="E9" s="113"/>
      <c r="F9" s="113"/>
      <c r="G9" s="107"/>
    </row>
    <row r="10" spans="1:7" s="106" customFormat="1" ht="24.95" customHeight="1">
      <c r="A10" s="234" t="s">
        <v>186</v>
      </c>
      <c r="B10" s="231"/>
      <c r="C10" s="232"/>
      <c r="D10" s="159">
        <f>TRUNC(D6*110%,0)</f>
        <v>36890964</v>
      </c>
      <c r="E10" s="113" t="s">
        <v>204</v>
      </c>
      <c r="F10" s="113"/>
      <c r="G10" s="107"/>
    </row>
    <row r="11" spans="1:7" s="106" customFormat="1" ht="24.95" customHeight="1">
      <c r="A11" s="234" t="s">
        <v>187</v>
      </c>
      <c r="B11" s="231"/>
      <c r="C11" s="232"/>
      <c r="D11" s="159">
        <f>TRUNC((D6+D10)*20%,0)</f>
        <v>14085640</v>
      </c>
      <c r="E11" s="113" t="s">
        <v>205</v>
      </c>
      <c r="F11" s="113"/>
      <c r="G11" s="107"/>
    </row>
    <row r="12" spans="1:7" s="106" customFormat="1" ht="24.95" customHeight="1">
      <c r="A12" s="234" t="s">
        <v>188</v>
      </c>
      <c r="B12" s="231"/>
      <c r="C12" s="232"/>
      <c r="D12" s="159">
        <f>총괄집계표!F7</f>
        <v>514924</v>
      </c>
      <c r="E12" s="113"/>
      <c r="F12" s="113"/>
      <c r="G12" s="107"/>
    </row>
    <row r="13" spans="1:7" s="106" customFormat="1" ht="24.95" customHeight="1">
      <c r="A13" s="234" t="s">
        <v>190</v>
      </c>
      <c r="B13" s="231"/>
      <c r="C13" s="232"/>
      <c r="D13" s="159">
        <f>TRUNC(D6+D9+D10+D11+D12,-6)</f>
        <v>85000000</v>
      </c>
      <c r="E13" s="113" t="s">
        <v>8</v>
      </c>
      <c r="F13" s="113"/>
      <c r="G13" s="107"/>
    </row>
    <row r="14" spans="1:7" s="106" customFormat="1" ht="24.95" customHeight="1">
      <c r="A14" s="233" t="s">
        <v>117</v>
      </c>
      <c r="B14" s="233"/>
      <c r="C14" s="233"/>
      <c r="D14" s="159">
        <f>TRUNC(D13*10%,0)</f>
        <v>8500000</v>
      </c>
      <c r="E14" s="113" t="s">
        <v>115</v>
      </c>
      <c r="F14" s="113"/>
      <c r="G14" s="107"/>
    </row>
    <row r="15" spans="1:7" s="106" customFormat="1" ht="24.95" customHeight="1">
      <c r="A15" s="233" t="s">
        <v>189</v>
      </c>
      <c r="B15" s="233"/>
      <c r="C15" s="233"/>
      <c r="D15" s="159">
        <f>D13+D14</f>
        <v>93500000</v>
      </c>
      <c r="E15" s="116" t="s">
        <v>123</v>
      </c>
      <c r="F15" s="117"/>
      <c r="G15" s="107"/>
    </row>
    <row r="16" spans="1:7">
      <c r="F16" t="s">
        <v>8</v>
      </c>
    </row>
    <row r="17" spans="3:3">
      <c r="C17" s="118"/>
    </row>
  </sheetData>
  <mergeCells count="18">
    <mergeCell ref="B7:C7"/>
    <mergeCell ref="B8:C8"/>
    <mergeCell ref="B9:C9"/>
    <mergeCell ref="A7:A9"/>
    <mergeCell ref="A4:A6"/>
    <mergeCell ref="B4:C4"/>
    <mergeCell ref="B6:C6"/>
    <mergeCell ref="A15:C15"/>
    <mergeCell ref="A14:C14"/>
    <mergeCell ref="A12:C12"/>
    <mergeCell ref="A13:C13"/>
    <mergeCell ref="A10:C10"/>
    <mergeCell ref="A11:C11"/>
    <mergeCell ref="A1:F1"/>
    <mergeCell ref="A2:D2"/>
    <mergeCell ref="E2:F2"/>
    <mergeCell ref="A3:C3"/>
    <mergeCell ref="B5:C5"/>
  </mergeCells>
  <phoneticPr fontId="18" type="noConversion"/>
  <printOptions horizontalCentered="1"/>
  <pageMargins left="0.23622047244094491" right="0.23622047244094491" top="0.74803149606299213" bottom="0.43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003B1-DA78-426B-B5F0-28DED89001B9}">
  <dimension ref="A1:AJ32"/>
  <sheetViews>
    <sheetView view="pageBreakPreview" zoomScale="80" zoomScaleNormal="70" zoomScaleSheetLayoutView="80" workbookViewId="0">
      <selection activeCell="E7" sqref="E7"/>
    </sheetView>
  </sheetViews>
  <sheetFormatPr defaultColWidth="6.875" defaultRowHeight="18" customHeight="1"/>
  <cols>
    <col min="1" max="1" width="35.625" style="171" customWidth="1"/>
    <col min="2" max="2" width="13" style="171" bestFit="1" customWidth="1"/>
    <col min="3" max="3" width="8.5" style="171" customWidth="1"/>
    <col min="4" max="4" width="8" style="176" customWidth="1"/>
    <col min="5" max="5" width="14" style="171" bestFit="1" customWidth="1"/>
    <col min="6" max="6" width="15" style="171" bestFit="1" customWidth="1"/>
    <col min="7" max="7" width="15.875" style="171" customWidth="1"/>
    <col min="8" max="15" width="19.625" style="170" customWidth="1"/>
    <col min="16" max="28" width="6.875" style="170"/>
    <col min="29" max="16384" width="6.875" style="171"/>
  </cols>
  <sheetData>
    <row r="1" spans="1:36" s="100" customFormat="1" ht="30" customHeight="1">
      <c r="A1" s="240" t="s">
        <v>116</v>
      </c>
      <c r="B1" s="240"/>
      <c r="C1" s="240"/>
      <c r="D1" s="240"/>
      <c r="E1" s="240"/>
      <c r="F1" s="240"/>
      <c r="G1" s="240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J1" s="101"/>
    </row>
    <row r="2" spans="1:36" s="100" customFormat="1" ht="18.75">
      <c r="A2" s="167"/>
      <c r="B2" s="167"/>
      <c r="C2" s="167"/>
      <c r="D2" s="167"/>
      <c r="E2" s="167"/>
      <c r="F2" s="168"/>
      <c r="G2" s="169" t="s">
        <v>113</v>
      </c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J2" s="101"/>
    </row>
    <row r="3" spans="1:36" s="102" customFormat="1" ht="30" customHeight="1">
      <c r="A3" s="123" t="s">
        <v>0</v>
      </c>
      <c r="B3" s="123" t="s">
        <v>111</v>
      </c>
      <c r="C3" s="123" t="s">
        <v>1</v>
      </c>
      <c r="D3" s="123" t="s">
        <v>2</v>
      </c>
      <c r="E3" s="124" t="s">
        <v>3</v>
      </c>
      <c r="F3" s="124" t="s">
        <v>4</v>
      </c>
      <c r="G3" s="124" t="s">
        <v>112</v>
      </c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6"/>
      <c r="AD3" s="126"/>
      <c r="AE3" s="126"/>
      <c r="AF3" s="126"/>
      <c r="AG3" s="126"/>
      <c r="AJ3" s="103"/>
    </row>
    <row r="4" spans="1:36" ht="29.25" customHeight="1">
      <c r="A4" s="115" t="str">
        <f>산출근거!C3</f>
        <v>상주 건설사업관리 기술인</v>
      </c>
      <c r="B4" s="122" t="s">
        <v>147</v>
      </c>
      <c r="C4" s="104" t="s">
        <v>122</v>
      </c>
      <c r="D4" s="177">
        <f>산출근거!E3</f>
        <v>3.6</v>
      </c>
      <c r="E4" s="3">
        <f>산출근거!G3</f>
        <v>8280800</v>
      </c>
      <c r="F4" s="119">
        <f>E4*D4</f>
        <v>29810880</v>
      </c>
      <c r="G4" s="121"/>
    </row>
    <row r="5" spans="1:36" ht="29.25" customHeight="1">
      <c r="A5" s="115" t="str">
        <f>산출근거!C4</f>
        <v>기술지원 건설사업관리기술인</v>
      </c>
      <c r="B5" s="122" t="s">
        <v>147</v>
      </c>
      <c r="C5" s="104" t="s">
        <v>121</v>
      </c>
      <c r="D5" s="177">
        <f>산출근거!E4</f>
        <v>0.44999999999999996</v>
      </c>
      <c r="E5" s="3">
        <f>산출근거!G4</f>
        <v>8280800</v>
      </c>
      <c r="F5" s="119">
        <f>E5*D5</f>
        <v>3726359.9999999995</v>
      </c>
      <c r="G5" s="2"/>
    </row>
    <row r="6" spans="1:36" ht="29.25" customHeight="1">
      <c r="A6" s="115" t="str">
        <f>산출근거!B8</f>
        <v>인쇄비</v>
      </c>
      <c r="B6" s="4"/>
      <c r="C6" s="104" t="s">
        <v>9</v>
      </c>
      <c r="D6" s="5">
        <v>1</v>
      </c>
      <c r="E6" s="3">
        <f>산출근거!I9</f>
        <v>225000</v>
      </c>
      <c r="F6" s="119">
        <f t="shared" ref="F6:F7" si="0">E6*D6</f>
        <v>225000</v>
      </c>
      <c r="G6" s="2"/>
    </row>
    <row r="7" spans="1:36" ht="29.25" customHeight="1">
      <c r="A7" s="115" t="str">
        <f>산출근거!B12</f>
        <v>손해배상보험료</v>
      </c>
      <c r="B7" s="4"/>
      <c r="C7" s="104" t="s">
        <v>9</v>
      </c>
      <c r="D7" s="5">
        <v>1</v>
      </c>
      <c r="E7" s="3">
        <f>산출근거!I12</f>
        <v>514924</v>
      </c>
      <c r="F7" s="119">
        <f t="shared" si="0"/>
        <v>514924</v>
      </c>
      <c r="G7" s="2"/>
    </row>
    <row r="8" spans="1:36" ht="29.25" customHeight="1">
      <c r="A8" s="115"/>
      <c r="B8" s="4"/>
      <c r="C8" s="104"/>
      <c r="D8" s="5"/>
      <c r="E8" s="3"/>
      <c r="F8" s="119"/>
      <c r="G8" s="2"/>
    </row>
    <row r="9" spans="1:36" ht="29.25" customHeight="1">
      <c r="A9" s="115"/>
      <c r="B9" s="4"/>
      <c r="C9" s="104"/>
      <c r="D9" s="5"/>
      <c r="E9" s="3"/>
      <c r="F9" s="119"/>
      <c r="G9" s="1"/>
    </row>
    <row r="10" spans="1:36" ht="29.25" customHeight="1">
      <c r="A10" s="115"/>
      <c r="B10" s="4"/>
      <c r="C10" s="104"/>
      <c r="D10" s="5"/>
      <c r="E10" s="119"/>
      <c r="F10" s="119"/>
      <c r="G10" s="1"/>
    </row>
    <row r="11" spans="1:36" ht="29.25" customHeight="1">
      <c r="A11" s="115"/>
      <c r="B11" s="4"/>
      <c r="C11" s="104"/>
      <c r="D11" s="5"/>
      <c r="E11" s="119"/>
      <c r="F11" s="119"/>
      <c r="G11" s="1"/>
    </row>
    <row r="12" spans="1:36" ht="29.25" customHeight="1">
      <c r="A12" s="115"/>
      <c r="B12" s="4"/>
      <c r="C12" s="104"/>
      <c r="D12" s="5"/>
      <c r="E12" s="119"/>
      <c r="F12" s="119"/>
      <c r="G12" s="1"/>
    </row>
    <row r="13" spans="1:36" ht="29.25" customHeight="1">
      <c r="A13" s="115"/>
      <c r="B13" s="4"/>
      <c r="C13" s="104"/>
      <c r="D13" s="5"/>
      <c r="E13" s="119"/>
      <c r="F13" s="119"/>
      <c r="G13" s="1"/>
    </row>
    <row r="14" spans="1:36" ht="29.25" customHeight="1">
      <c r="A14" s="96"/>
      <c r="B14" s="4"/>
      <c r="C14" s="104"/>
      <c r="D14" s="5"/>
      <c r="E14" s="119"/>
      <c r="F14" s="119"/>
      <c r="G14" s="1"/>
    </row>
    <row r="15" spans="1:36" ht="29.25" customHeight="1">
      <c r="A15" s="96"/>
      <c r="B15" s="4"/>
      <c r="C15" s="104"/>
      <c r="D15" s="5"/>
      <c r="E15" s="119"/>
      <c r="F15" s="119"/>
      <c r="G15" s="1"/>
    </row>
    <row r="16" spans="1:36" ht="29.25" customHeight="1">
      <c r="A16" s="238" t="s">
        <v>114</v>
      </c>
      <c r="B16" s="239"/>
      <c r="C16" s="99"/>
      <c r="D16" s="97"/>
      <c r="E16" s="120"/>
      <c r="F16" s="120">
        <f>SUM(F4:F15)</f>
        <v>34277164</v>
      </c>
      <c r="G16" s="98"/>
    </row>
    <row r="17" spans="4:28" s="172" customFormat="1" ht="18" customHeight="1">
      <c r="D17" s="173"/>
      <c r="E17" s="174"/>
      <c r="F17" s="174"/>
      <c r="G17" s="174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</row>
    <row r="18" spans="4:28" s="172" customFormat="1" ht="18" customHeight="1">
      <c r="D18" s="173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  <c r="Z18" s="175"/>
      <c r="AA18" s="175"/>
      <c r="AB18" s="175"/>
    </row>
    <row r="19" spans="4:28" s="172" customFormat="1" ht="18" customHeight="1">
      <c r="D19" s="173"/>
      <c r="H19" s="175"/>
      <c r="I19" s="175"/>
      <c r="J19" s="17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  <c r="Z19" s="175"/>
      <c r="AA19" s="175"/>
      <c r="AB19" s="175"/>
    </row>
    <row r="20" spans="4:28" s="172" customFormat="1" ht="18" customHeight="1">
      <c r="D20" s="173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</row>
    <row r="21" spans="4:28" s="172" customFormat="1" ht="18" customHeight="1">
      <c r="D21" s="173"/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  <c r="Z21" s="175"/>
      <c r="AA21" s="175"/>
      <c r="AB21" s="175"/>
    </row>
    <row r="22" spans="4:28" s="172" customFormat="1" ht="18" customHeight="1">
      <c r="D22" s="173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</row>
    <row r="23" spans="4:28" s="172" customFormat="1" ht="18" customHeight="1">
      <c r="D23" s="173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</row>
    <row r="24" spans="4:28" s="172" customFormat="1" ht="18" customHeight="1">
      <c r="D24" s="173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</row>
    <row r="25" spans="4:28" s="172" customFormat="1" ht="18" customHeight="1">
      <c r="D25" s="173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</row>
    <row r="26" spans="4:28" s="172" customFormat="1" ht="18" customHeight="1">
      <c r="D26" s="173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</row>
    <row r="27" spans="4:28" s="172" customFormat="1" ht="18" customHeight="1">
      <c r="D27" s="173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</row>
    <row r="28" spans="4:28" s="172" customFormat="1" ht="18" customHeight="1">
      <c r="D28" s="173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</row>
    <row r="29" spans="4:28" s="172" customFormat="1" ht="18" customHeight="1">
      <c r="D29" s="173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</row>
    <row r="30" spans="4:28" s="172" customFormat="1" ht="18" customHeight="1">
      <c r="D30" s="173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</row>
    <row r="31" spans="4:28" s="172" customFormat="1" ht="18" customHeight="1">
      <c r="D31" s="173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</row>
    <row r="32" spans="4:28" s="172" customFormat="1" ht="18" customHeight="1">
      <c r="D32" s="173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</row>
  </sheetData>
  <mergeCells count="2">
    <mergeCell ref="A16:B16"/>
    <mergeCell ref="A1:G1"/>
  </mergeCells>
  <phoneticPr fontId="18" type="noConversion"/>
  <printOptions horizontalCentered="1"/>
  <pageMargins left="0.70866141732283472" right="0.39370078740157483" top="0.74803149606299213" bottom="0.55118110236220474" header="0.51181102362204722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4C2-4595-4601-9E7F-59566D8CFDF2}">
  <dimension ref="A2:P17"/>
  <sheetViews>
    <sheetView workbookViewId="0">
      <selection activeCell="C5" sqref="C5"/>
    </sheetView>
  </sheetViews>
  <sheetFormatPr defaultRowHeight="16.5"/>
  <cols>
    <col min="1" max="1" width="2.875" bestFit="1" customWidth="1"/>
    <col min="2" max="2" width="3.125" customWidth="1"/>
    <col min="3" max="3" width="28.25" bestFit="1" customWidth="1"/>
    <col min="4" max="4" width="1.875" bestFit="1" customWidth="1"/>
    <col min="5" max="5" width="11.875" bestFit="1" customWidth="1"/>
    <col min="6" max="6" width="2.875" bestFit="1" customWidth="1"/>
    <col min="7" max="7" width="10.875" bestFit="1" customWidth="1"/>
    <col min="8" max="8" width="2.875" bestFit="1" customWidth="1"/>
    <col min="9" max="9" width="14.625" bestFit="1" customWidth="1"/>
    <col min="10" max="10" width="3.375" bestFit="1" customWidth="1"/>
  </cols>
  <sheetData>
    <row r="2" spans="1:16">
      <c r="A2" s="154" t="s">
        <v>191</v>
      </c>
      <c r="B2" s="242" t="s">
        <v>181</v>
      </c>
      <c r="C2" s="242"/>
    </row>
    <row r="3" spans="1:16">
      <c r="C3" s="156" t="s">
        <v>253</v>
      </c>
      <c r="D3" s="127" t="s">
        <v>193</v>
      </c>
      <c r="E3" s="127">
        <f>'건설사업관리기술자수 산정'!D68</f>
        <v>3.6</v>
      </c>
      <c r="F3" s="127" t="s">
        <v>194</v>
      </c>
      <c r="G3" s="157">
        <f>376400*22</f>
        <v>8280800</v>
      </c>
      <c r="H3" s="155" t="s">
        <v>195</v>
      </c>
      <c r="I3" s="108">
        <f>TRUNC(G3*E3,0)</f>
        <v>29810880</v>
      </c>
      <c r="J3" t="s">
        <v>197</v>
      </c>
    </row>
    <row r="4" spans="1:16">
      <c r="C4" s="156" t="s">
        <v>254</v>
      </c>
      <c r="D4" s="127" t="s">
        <v>193</v>
      </c>
      <c r="E4" s="127">
        <f>'건설사업관리기술자수 산정'!D69</f>
        <v>0.44999999999999996</v>
      </c>
      <c r="F4" s="127" t="s">
        <v>194</v>
      </c>
      <c r="G4" s="157">
        <f>376400*22</f>
        <v>8280800</v>
      </c>
      <c r="H4" s="155" t="s">
        <v>195</v>
      </c>
      <c r="I4" s="108">
        <f>TRUNC(G4*E4,0)</f>
        <v>3726360</v>
      </c>
      <c r="J4" s="114" t="s">
        <v>197</v>
      </c>
    </row>
    <row r="6" spans="1:16" s="114" customFormat="1">
      <c r="A6" s="154" t="s">
        <v>196</v>
      </c>
      <c r="B6" s="114" t="s">
        <v>184</v>
      </c>
    </row>
    <row r="7" spans="1:16" s="114" customFormat="1" ht="16.5" customHeight="1">
      <c r="B7" s="244" t="s">
        <v>182</v>
      </c>
      <c r="C7" s="244"/>
      <c r="D7" s="127" t="s">
        <v>193</v>
      </c>
      <c r="E7" s="160">
        <f>I4</f>
        <v>3726360</v>
      </c>
      <c r="F7" s="127" t="s">
        <v>194</v>
      </c>
      <c r="G7" s="161">
        <v>0.1</v>
      </c>
      <c r="H7" s="127" t="s">
        <v>195</v>
      </c>
      <c r="I7" s="165">
        <f>TRUNC(G7*E7,0)</f>
        <v>372636</v>
      </c>
      <c r="J7" s="166" t="s">
        <v>197</v>
      </c>
      <c r="K7" s="241" t="s">
        <v>200</v>
      </c>
      <c r="L7" s="241"/>
      <c r="M7" s="241"/>
      <c r="N7" s="241"/>
      <c r="O7" s="241"/>
      <c r="P7" s="241"/>
    </row>
    <row r="8" spans="1:16">
      <c r="A8" s="154"/>
      <c r="B8" s="242" t="s">
        <v>183</v>
      </c>
      <c r="C8" s="242"/>
      <c r="E8" t="s">
        <v>210</v>
      </c>
      <c r="K8" s="226"/>
      <c r="L8" s="226"/>
      <c r="M8" s="226"/>
      <c r="N8" s="226"/>
      <c r="O8" s="226"/>
    </row>
    <row r="9" spans="1:16">
      <c r="C9" s="156" t="s">
        <v>201</v>
      </c>
      <c r="D9" s="127" t="s">
        <v>193</v>
      </c>
      <c r="E9" s="243" t="s">
        <v>202</v>
      </c>
      <c r="F9" s="243"/>
      <c r="G9" s="243"/>
      <c r="H9" s="155" t="s">
        <v>195</v>
      </c>
      <c r="I9" s="157">
        <v>225000</v>
      </c>
      <c r="J9" t="s">
        <v>197</v>
      </c>
      <c r="K9" s="226"/>
      <c r="L9" s="226"/>
      <c r="M9" s="226"/>
      <c r="N9" s="226"/>
      <c r="O9" s="226"/>
    </row>
    <row r="10" spans="1:16" s="114" customFormat="1">
      <c r="A10" s="154" t="s">
        <v>206</v>
      </c>
      <c r="B10" s="242" t="s">
        <v>186</v>
      </c>
      <c r="C10" s="242"/>
      <c r="D10" s="127" t="s">
        <v>193</v>
      </c>
      <c r="E10" s="162">
        <f>I3+I4</f>
        <v>33537240</v>
      </c>
      <c r="F10" s="127" t="s">
        <v>194</v>
      </c>
      <c r="G10" s="163">
        <v>1.1000000000000001</v>
      </c>
      <c r="H10" s="155" t="s">
        <v>195</v>
      </c>
      <c r="I10" s="108">
        <f>TRUNC(G10*E10,0)</f>
        <v>36890964</v>
      </c>
      <c r="J10" s="166" t="s">
        <v>197</v>
      </c>
      <c r="K10" s="241" t="s">
        <v>204</v>
      </c>
      <c r="L10" s="241"/>
      <c r="M10" s="241"/>
      <c r="N10" s="241"/>
      <c r="O10" s="241"/>
    </row>
    <row r="11" spans="1:16" s="114" customFormat="1">
      <c r="A11" s="154" t="s">
        <v>208</v>
      </c>
      <c r="B11" s="242" t="s">
        <v>187</v>
      </c>
      <c r="C11" s="242"/>
      <c r="D11" s="127" t="s">
        <v>193</v>
      </c>
      <c r="E11" s="162">
        <f>I3+I4+I10</f>
        <v>70428204</v>
      </c>
      <c r="F11" s="127" t="s">
        <v>194</v>
      </c>
      <c r="G11" s="163">
        <v>0.2</v>
      </c>
      <c r="H11" s="155" t="s">
        <v>195</v>
      </c>
      <c r="I11" s="108">
        <f>TRUNC(G11*E11,0)</f>
        <v>14085640</v>
      </c>
      <c r="J11" s="166" t="s">
        <v>197</v>
      </c>
      <c r="K11" s="241" t="s">
        <v>205</v>
      </c>
      <c r="L11" s="241"/>
      <c r="M11" s="241"/>
      <c r="N11" s="241"/>
      <c r="O11" s="241"/>
    </row>
    <row r="12" spans="1:16">
      <c r="A12" s="154" t="s">
        <v>209</v>
      </c>
      <c r="B12" t="s">
        <v>207</v>
      </c>
      <c r="D12" s="127" t="s">
        <v>193</v>
      </c>
      <c r="E12" s="160">
        <f>I3+I4+I7+I9+I10+I11</f>
        <v>85111480</v>
      </c>
      <c r="F12" s="127" t="s">
        <v>194</v>
      </c>
      <c r="G12" s="164">
        <f>(0.508+0.097)%</f>
        <v>6.0499999999999998E-3</v>
      </c>
      <c r="H12" s="155" t="s">
        <v>195</v>
      </c>
      <c r="I12" s="108">
        <f>TRUNC(G12*E12,0)</f>
        <v>514924</v>
      </c>
      <c r="J12" s="114" t="s">
        <v>197</v>
      </c>
    </row>
    <row r="13" spans="1:16">
      <c r="C13" s="156"/>
      <c r="D13" s="127"/>
    </row>
    <row r="17" spans="10:10">
      <c r="J17" s="114"/>
    </row>
  </sheetData>
  <mergeCells count="9">
    <mergeCell ref="K10:O10"/>
    <mergeCell ref="K11:O11"/>
    <mergeCell ref="B2:C2"/>
    <mergeCell ref="B8:C8"/>
    <mergeCell ref="E9:G9"/>
    <mergeCell ref="B7:C7"/>
    <mergeCell ref="B10:C10"/>
    <mergeCell ref="B11:C11"/>
    <mergeCell ref="K7:P7"/>
  </mergeCells>
  <phoneticPr fontId="18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680B6-99E0-4212-874F-11219837673A}">
  <dimension ref="A1:J9"/>
  <sheetViews>
    <sheetView workbookViewId="0">
      <selection activeCell="H13" sqref="H13"/>
    </sheetView>
  </sheetViews>
  <sheetFormatPr defaultRowHeight="16.5"/>
  <cols>
    <col min="1" max="1" width="11" bestFit="1" customWidth="1"/>
    <col min="2" max="2" width="23.75" customWidth="1"/>
    <col min="3" max="3" width="5.25" bestFit="1" customWidth="1"/>
    <col min="4" max="9" width="5.25" customWidth="1"/>
    <col min="10" max="10" width="9.625" bestFit="1" customWidth="1"/>
  </cols>
  <sheetData>
    <row r="1" spans="1:10" ht="17.25" thickBot="1">
      <c r="A1" s="245" t="s">
        <v>231</v>
      </c>
      <c r="B1" s="245"/>
      <c r="C1" s="245"/>
      <c r="D1" s="245"/>
      <c r="E1" s="245"/>
      <c r="F1" s="245"/>
      <c r="G1" s="245"/>
      <c r="H1" s="245"/>
      <c r="I1" s="245"/>
      <c r="J1" s="245"/>
    </row>
    <row r="2" spans="1:10">
      <c r="A2" s="246" t="s">
        <v>120</v>
      </c>
      <c r="B2" s="248" t="s">
        <v>232</v>
      </c>
      <c r="C2" s="248" t="s">
        <v>233</v>
      </c>
      <c r="D2" s="248" t="s">
        <v>234</v>
      </c>
      <c r="E2" s="248"/>
      <c r="F2" s="248"/>
      <c r="G2" s="248"/>
      <c r="H2" s="248"/>
      <c r="I2" s="250"/>
      <c r="J2" s="251" t="s">
        <v>235</v>
      </c>
    </row>
    <row r="3" spans="1:10" ht="17.25" thickBot="1">
      <c r="A3" s="247"/>
      <c r="B3" s="249"/>
      <c r="C3" s="249"/>
      <c r="D3" s="211">
        <v>1</v>
      </c>
      <c r="E3" s="211">
        <v>2</v>
      </c>
      <c r="F3" s="211">
        <v>3</v>
      </c>
      <c r="G3" s="211">
        <v>4</v>
      </c>
      <c r="H3" s="211">
        <v>5</v>
      </c>
      <c r="I3" s="217">
        <v>6</v>
      </c>
      <c r="J3" s="252"/>
    </row>
    <row r="4" spans="1:10" ht="17.25" thickTop="1">
      <c r="A4" s="263" t="s">
        <v>252</v>
      </c>
      <c r="B4" s="265" t="s">
        <v>258</v>
      </c>
      <c r="C4" s="266">
        <v>1</v>
      </c>
      <c r="D4" s="215"/>
      <c r="E4" s="212"/>
      <c r="F4" s="212"/>
      <c r="G4" s="212"/>
      <c r="H4" s="212"/>
      <c r="I4" s="216"/>
      <c r="J4" s="253" t="s">
        <v>237</v>
      </c>
    </row>
    <row r="5" spans="1:10" s="114" customFormat="1">
      <c r="A5" s="263"/>
      <c r="B5" s="265"/>
      <c r="C5" s="266"/>
      <c r="D5" s="215"/>
      <c r="E5" s="212"/>
      <c r="F5" s="267" t="s">
        <v>256</v>
      </c>
      <c r="G5" s="267"/>
      <c r="H5" s="212"/>
      <c r="I5" s="216"/>
      <c r="J5" s="253"/>
    </row>
    <row r="6" spans="1:10" s="114" customFormat="1">
      <c r="A6" s="263"/>
      <c r="B6" s="265"/>
      <c r="C6" s="266"/>
      <c r="D6" s="215"/>
      <c r="E6" s="212"/>
      <c r="F6" s="212"/>
      <c r="G6" s="212"/>
      <c r="H6" s="212"/>
      <c r="I6" s="216"/>
      <c r="J6" s="253"/>
    </row>
    <row r="7" spans="1:10" s="114" customFormat="1">
      <c r="A7" s="264"/>
      <c r="B7" s="259"/>
      <c r="C7" s="261"/>
      <c r="D7" s="213"/>
      <c r="E7" s="214"/>
      <c r="F7" s="214"/>
      <c r="G7" s="268" t="s">
        <v>257</v>
      </c>
      <c r="H7" s="268"/>
      <c r="I7" s="269"/>
      <c r="J7" s="254"/>
    </row>
    <row r="8" spans="1:10" s="114" customFormat="1">
      <c r="A8" s="257" t="s">
        <v>236</v>
      </c>
      <c r="B8" s="259" t="s">
        <v>259</v>
      </c>
      <c r="C8" s="261">
        <v>2</v>
      </c>
      <c r="D8" s="212"/>
      <c r="E8" s="212"/>
      <c r="F8" s="212"/>
      <c r="G8" s="212"/>
      <c r="H8" s="212"/>
      <c r="I8" s="212"/>
      <c r="J8" s="255" t="s">
        <v>238</v>
      </c>
    </row>
    <row r="9" spans="1:10" ht="17.25" thickBot="1">
      <c r="A9" s="258"/>
      <c r="B9" s="260"/>
      <c r="C9" s="262"/>
      <c r="D9" s="185"/>
      <c r="E9" s="185"/>
      <c r="F9" s="185"/>
      <c r="G9" s="185"/>
      <c r="H9" s="185"/>
      <c r="I9" s="185"/>
      <c r="J9" s="256"/>
    </row>
  </sheetData>
  <mergeCells count="16">
    <mergeCell ref="J4:J7"/>
    <mergeCell ref="J8:J9"/>
    <mergeCell ref="A8:A9"/>
    <mergeCell ref="B8:B9"/>
    <mergeCell ref="C8:C9"/>
    <mergeCell ref="A4:A7"/>
    <mergeCell ref="B4:B7"/>
    <mergeCell ref="C4:C7"/>
    <mergeCell ref="F5:G5"/>
    <mergeCell ref="G7:I7"/>
    <mergeCell ref="A1:J1"/>
    <mergeCell ref="A2:A3"/>
    <mergeCell ref="C2:C3"/>
    <mergeCell ref="B2:B3"/>
    <mergeCell ref="D2:I2"/>
    <mergeCell ref="J2:J3"/>
  </mergeCells>
  <phoneticPr fontId="18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E9C3-9433-40CD-A477-8329F4284D49}">
  <dimension ref="A1:N69"/>
  <sheetViews>
    <sheetView workbookViewId="0">
      <selection activeCell="Q29" sqref="Q29"/>
    </sheetView>
  </sheetViews>
  <sheetFormatPr defaultRowHeight="16.5"/>
  <cols>
    <col min="1" max="1" width="9" style="114"/>
    <col min="2" max="2" width="14" style="114" customWidth="1"/>
    <col min="3" max="3" width="9.375" style="114" bestFit="1" customWidth="1"/>
    <col min="4" max="4" width="4.5" style="114" bestFit="1" customWidth="1"/>
    <col min="5" max="5" width="8.625" style="114" customWidth="1"/>
    <col min="6" max="6" width="5" style="114" bestFit="1" customWidth="1"/>
    <col min="7" max="7" width="10.25" style="114" bestFit="1" customWidth="1"/>
    <col min="8" max="11" width="7.125" customWidth="1"/>
    <col min="12" max="12" width="7.125" style="114" customWidth="1"/>
    <col min="13" max="13" width="7.125" customWidth="1"/>
  </cols>
  <sheetData>
    <row r="1" spans="1:13" s="114" customFormat="1" ht="17.25" thickBot="1">
      <c r="A1" s="245" t="s">
        <v>161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</row>
    <row r="2" spans="1:13" s="114" customFormat="1" ht="24.95" customHeight="1">
      <c r="A2" s="303" t="s">
        <v>141</v>
      </c>
      <c r="B2" s="304"/>
      <c r="C2" s="304"/>
      <c r="D2" s="305"/>
      <c r="E2" s="314" t="s">
        <v>142</v>
      </c>
      <c r="F2" s="315"/>
      <c r="G2" s="129" t="s">
        <v>159</v>
      </c>
      <c r="H2" s="306" t="s">
        <v>143</v>
      </c>
      <c r="I2" s="304"/>
      <c r="J2" s="305"/>
      <c r="K2" s="307" t="s">
        <v>144</v>
      </c>
      <c r="L2" s="312" t="s">
        <v>158</v>
      </c>
      <c r="M2" s="309" t="s">
        <v>160</v>
      </c>
    </row>
    <row r="3" spans="1:13" s="114" customFormat="1" ht="24.95" customHeight="1" thickBot="1">
      <c r="A3" s="209" t="s">
        <v>145</v>
      </c>
      <c r="B3" s="311" t="s">
        <v>146</v>
      </c>
      <c r="C3" s="311"/>
      <c r="D3" s="311"/>
      <c r="E3" s="316"/>
      <c r="F3" s="317"/>
      <c r="G3" s="210" t="s">
        <v>147</v>
      </c>
      <c r="H3" s="210" t="s">
        <v>148</v>
      </c>
      <c r="I3" s="210" t="s">
        <v>149</v>
      </c>
      <c r="J3" s="210" t="s">
        <v>150</v>
      </c>
      <c r="K3" s="308"/>
      <c r="L3" s="313"/>
      <c r="M3" s="310"/>
    </row>
    <row r="4" spans="1:13" s="114" customFormat="1" ht="24.95" customHeight="1" thickTop="1">
      <c r="A4" s="328" t="s">
        <v>211</v>
      </c>
      <c r="B4" s="330" t="s">
        <v>212</v>
      </c>
      <c r="C4" s="330"/>
      <c r="D4" s="330"/>
      <c r="E4" s="184" t="s">
        <v>126</v>
      </c>
      <c r="F4" s="207"/>
      <c r="G4" s="184">
        <v>7</v>
      </c>
      <c r="H4" s="207"/>
      <c r="I4" s="207"/>
      <c r="J4" s="207"/>
      <c r="K4" s="208"/>
      <c r="L4" s="184">
        <v>1</v>
      </c>
      <c r="M4" s="133">
        <f t="shared" ref="M4:M11" si="0">ROUND(PRODUCT(F4:K4,L4),1)</f>
        <v>7</v>
      </c>
    </row>
    <row r="5" spans="1:13" s="114" customFormat="1" ht="24.95" customHeight="1">
      <c r="A5" s="329"/>
      <c r="B5" s="318" t="s">
        <v>213</v>
      </c>
      <c r="C5" s="318"/>
      <c r="D5" s="318"/>
      <c r="E5" s="181" t="s">
        <v>126</v>
      </c>
      <c r="F5" s="179"/>
      <c r="G5" s="181">
        <v>20.5</v>
      </c>
      <c r="H5" s="179"/>
      <c r="I5" s="179"/>
      <c r="J5" s="179"/>
      <c r="K5" s="180"/>
      <c r="L5" s="181">
        <v>1</v>
      </c>
      <c r="M5" s="133">
        <f t="shared" si="0"/>
        <v>20.5</v>
      </c>
    </row>
    <row r="6" spans="1:13" s="114" customFormat="1" ht="24.95" customHeight="1">
      <c r="A6" s="329"/>
      <c r="B6" s="318" t="s">
        <v>214</v>
      </c>
      <c r="C6" s="318"/>
      <c r="D6" s="318"/>
      <c r="E6" s="181" t="s">
        <v>126</v>
      </c>
      <c r="F6" s="179"/>
      <c r="G6" s="181">
        <v>27.3</v>
      </c>
      <c r="H6" s="179"/>
      <c r="I6" s="179"/>
      <c r="J6" s="179"/>
      <c r="K6" s="180"/>
      <c r="L6" s="181">
        <v>0</v>
      </c>
      <c r="M6" s="133">
        <f t="shared" si="0"/>
        <v>0</v>
      </c>
    </row>
    <row r="7" spans="1:13" s="114" customFormat="1" ht="24.95" customHeight="1">
      <c r="A7" s="329"/>
      <c r="B7" s="318" t="s">
        <v>215</v>
      </c>
      <c r="C7" s="318"/>
      <c r="D7" s="318"/>
      <c r="E7" s="181" t="s">
        <v>126</v>
      </c>
      <c r="F7" s="179"/>
      <c r="G7" s="181">
        <v>22.3</v>
      </c>
      <c r="H7" s="179"/>
      <c r="I7" s="179"/>
      <c r="J7" s="179"/>
      <c r="K7" s="130">
        <f>$E$44</f>
        <v>2.9918447428235295E-2</v>
      </c>
      <c r="L7" s="181">
        <v>0</v>
      </c>
      <c r="M7" s="133">
        <f t="shared" si="0"/>
        <v>0</v>
      </c>
    </row>
    <row r="8" spans="1:13" s="114" customFormat="1" ht="24.95" customHeight="1">
      <c r="A8" s="329"/>
      <c r="B8" s="318" t="s">
        <v>216</v>
      </c>
      <c r="C8" s="318"/>
      <c r="D8" s="318"/>
      <c r="E8" s="181" t="s">
        <v>221</v>
      </c>
      <c r="F8" s="179"/>
      <c r="G8" s="181">
        <v>0.3</v>
      </c>
      <c r="H8" s="179"/>
      <c r="I8" s="179"/>
      <c r="J8" s="179"/>
      <c r="K8" s="130">
        <f>$E$44</f>
        <v>2.9918447428235295E-2</v>
      </c>
      <c r="L8" s="181">
        <v>0</v>
      </c>
      <c r="M8" s="133">
        <f t="shared" si="0"/>
        <v>0</v>
      </c>
    </row>
    <row r="9" spans="1:13" s="114" customFormat="1" ht="24.95" customHeight="1">
      <c r="A9" s="329"/>
      <c r="B9" s="318" t="s">
        <v>217</v>
      </c>
      <c r="C9" s="318"/>
      <c r="D9" s="318"/>
      <c r="E9" s="181" t="s">
        <v>126</v>
      </c>
      <c r="F9" s="179"/>
      <c r="G9" s="181">
        <v>31</v>
      </c>
      <c r="H9" s="179"/>
      <c r="I9" s="179"/>
      <c r="J9" s="179"/>
      <c r="K9" s="180"/>
      <c r="L9" s="181">
        <v>0</v>
      </c>
      <c r="M9" s="133">
        <f t="shared" si="0"/>
        <v>0</v>
      </c>
    </row>
    <row r="10" spans="1:13" s="114" customFormat="1" ht="24.95" customHeight="1">
      <c r="A10" s="329"/>
      <c r="B10" s="318" t="s">
        <v>218</v>
      </c>
      <c r="C10" s="318" t="s">
        <v>219</v>
      </c>
      <c r="D10" s="318"/>
      <c r="E10" s="181" t="s">
        <v>126</v>
      </c>
      <c r="F10" s="179"/>
      <c r="G10" s="181">
        <v>27.3</v>
      </c>
      <c r="H10" s="179"/>
      <c r="I10" s="179"/>
      <c r="J10" s="179"/>
      <c r="K10" s="180"/>
      <c r="L10" s="181">
        <v>0</v>
      </c>
      <c r="M10" s="133">
        <f t="shared" si="0"/>
        <v>0</v>
      </c>
    </row>
    <row r="11" spans="1:13" s="114" customFormat="1" ht="24.95" customHeight="1">
      <c r="A11" s="329"/>
      <c r="B11" s="318"/>
      <c r="C11" s="318" t="s">
        <v>220</v>
      </c>
      <c r="D11" s="318"/>
      <c r="E11" s="181" t="s">
        <v>126</v>
      </c>
      <c r="F11" s="179"/>
      <c r="G11" s="181">
        <v>54.6</v>
      </c>
      <c r="H11" s="179"/>
      <c r="I11" s="179"/>
      <c r="J11" s="179"/>
      <c r="K11" s="180"/>
      <c r="L11" s="181">
        <v>1</v>
      </c>
      <c r="M11" s="133">
        <f t="shared" si="0"/>
        <v>54.6</v>
      </c>
    </row>
    <row r="12" spans="1:13" ht="24.95" customHeight="1">
      <c r="A12" s="292" t="s">
        <v>151</v>
      </c>
      <c r="B12" s="302" t="s">
        <v>125</v>
      </c>
      <c r="C12" s="302"/>
      <c r="D12" s="302"/>
      <c r="E12" s="187" t="s">
        <v>126</v>
      </c>
      <c r="F12" s="188"/>
      <c r="G12" s="189">
        <v>72.7</v>
      </c>
      <c r="H12" s="190"/>
      <c r="I12" s="190"/>
      <c r="J12" s="190"/>
      <c r="K12" s="191"/>
      <c r="L12" s="192">
        <v>1</v>
      </c>
      <c r="M12" s="193">
        <f>ROUND(PRODUCT(F12:K12,L12),1)</f>
        <v>72.7</v>
      </c>
    </row>
    <row r="13" spans="1:13" ht="24.95" customHeight="1">
      <c r="A13" s="293"/>
      <c r="B13" s="295" t="s">
        <v>152</v>
      </c>
      <c r="C13" s="295"/>
      <c r="D13" s="295"/>
      <c r="E13" s="194" t="s">
        <v>153</v>
      </c>
      <c r="F13" s="195">
        <v>183</v>
      </c>
      <c r="G13" s="195">
        <v>2.9</v>
      </c>
      <c r="H13" s="196">
        <v>1</v>
      </c>
      <c r="I13" s="196">
        <v>1</v>
      </c>
      <c r="J13" s="196">
        <v>1</v>
      </c>
      <c r="K13" s="197">
        <f t="shared" ref="K13:K21" si="1">$E$44</f>
        <v>2.9918447428235295E-2</v>
      </c>
      <c r="L13" s="198">
        <v>1</v>
      </c>
      <c r="M13" s="199">
        <f t="shared" ref="M13:M31" si="2">ROUND(PRODUCT(F13:K13,L13),1)</f>
        <v>15.9</v>
      </c>
    </row>
    <row r="14" spans="1:13" ht="24.95" customHeight="1">
      <c r="A14" s="293"/>
      <c r="B14" s="295" t="s">
        <v>127</v>
      </c>
      <c r="C14" s="295"/>
      <c r="D14" s="295"/>
      <c r="E14" s="194" t="s">
        <v>154</v>
      </c>
      <c r="F14" s="195">
        <v>6</v>
      </c>
      <c r="G14" s="195">
        <v>10</v>
      </c>
      <c r="H14" s="196">
        <v>1</v>
      </c>
      <c r="I14" s="196">
        <v>1</v>
      </c>
      <c r="J14" s="196"/>
      <c r="K14" s="197">
        <f t="shared" si="1"/>
        <v>2.9918447428235295E-2</v>
      </c>
      <c r="L14" s="198">
        <v>1</v>
      </c>
      <c r="M14" s="199">
        <f t="shared" si="2"/>
        <v>1.8</v>
      </c>
    </row>
    <row r="15" spans="1:13" ht="24.95" customHeight="1">
      <c r="A15" s="293"/>
      <c r="B15" s="295" t="s">
        <v>128</v>
      </c>
      <c r="C15" s="295"/>
      <c r="D15" s="295"/>
      <c r="E15" s="194" t="s">
        <v>154</v>
      </c>
      <c r="F15" s="195">
        <v>6</v>
      </c>
      <c r="G15" s="195">
        <v>12.6</v>
      </c>
      <c r="H15" s="196">
        <v>1</v>
      </c>
      <c r="I15" s="196"/>
      <c r="J15" s="196"/>
      <c r="K15" s="197">
        <f t="shared" si="1"/>
        <v>2.9918447428235295E-2</v>
      </c>
      <c r="L15" s="198">
        <v>1</v>
      </c>
      <c r="M15" s="199">
        <f t="shared" si="2"/>
        <v>2.2999999999999998</v>
      </c>
    </row>
    <row r="16" spans="1:13" ht="24.95" customHeight="1">
      <c r="A16" s="293"/>
      <c r="B16" s="295" t="s">
        <v>129</v>
      </c>
      <c r="C16" s="295"/>
      <c r="D16" s="295"/>
      <c r="E16" s="194" t="s">
        <v>154</v>
      </c>
      <c r="F16" s="195">
        <v>6</v>
      </c>
      <c r="G16" s="195">
        <v>8.8000000000000007</v>
      </c>
      <c r="H16" s="196">
        <v>1</v>
      </c>
      <c r="I16" s="196">
        <v>1</v>
      </c>
      <c r="J16" s="196">
        <v>1</v>
      </c>
      <c r="K16" s="197">
        <f t="shared" si="1"/>
        <v>2.9918447428235295E-2</v>
      </c>
      <c r="L16" s="198">
        <v>1</v>
      </c>
      <c r="M16" s="199">
        <f t="shared" si="2"/>
        <v>1.6</v>
      </c>
    </row>
    <row r="17" spans="1:13" ht="24.95" customHeight="1">
      <c r="A17" s="293"/>
      <c r="B17" s="295" t="s">
        <v>130</v>
      </c>
      <c r="C17" s="295"/>
      <c r="D17" s="295"/>
      <c r="E17" s="194" t="s">
        <v>154</v>
      </c>
      <c r="F17" s="195">
        <v>6</v>
      </c>
      <c r="G17" s="195">
        <v>10.1</v>
      </c>
      <c r="H17" s="196">
        <v>1</v>
      </c>
      <c r="I17" s="196"/>
      <c r="J17" s="196"/>
      <c r="K17" s="197">
        <f t="shared" si="1"/>
        <v>2.9918447428235295E-2</v>
      </c>
      <c r="L17" s="198">
        <v>1</v>
      </c>
      <c r="M17" s="199">
        <f t="shared" si="2"/>
        <v>1.8</v>
      </c>
    </row>
    <row r="18" spans="1:13" s="114" customFormat="1" ht="24.95" customHeight="1">
      <c r="A18" s="293"/>
      <c r="B18" s="295" t="s">
        <v>131</v>
      </c>
      <c r="C18" s="295"/>
      <c r="D18" s="295"/>
      <c r="E18" s="194" t="s">
        <v>154</v>
      </c>
      <c r="F18" s="195">
        <v>6</v>
      </c>
      <c r="G18" s="195">
        <v>9</v>
      </c>
      <c r="H18" s="196">
        <v>1</v>
      </c>
      <c r="I18" s="196">
        <v>1</v>
      </c>
      <c r="J18" s="196"/>
      <c r="K18" s="197">
        <f t="shared" si="1"/>
        <v>2.9918447428235295E-2</v>
      </c>
      <c r="L18" s="198">
        <v>1</v>
      </c>
      <c r="M18" s="199">
        <f t="shared" si="2"/>
        <v>1.6</v>
      </c>
    </row>
    <row r="19" spans="1:13" ht="24.95" customHeight="1">
      <c r="A19" s="293"/>
      <c r="B19" s="295" t="s">
        <v>132</v>
      </c>
      <c r="C19" s="295"/>
      <c r="D19" s="295"/>
      <c r="E19" s="194" t="s">
        <v>154</v>
      </c>
      <c r="F19" s="200">
        <v>3</v>
      </c>
      <c r="G19" s="195">
        <v>7.9</v>
      </c>
      <c r="H19" s="196"/>
      <c r="I19" s="196">
        <v>1</v>
      </c>
      <c r="J19" s="196"/>
      <c r="K19" s="197">
        <f t="shared" si="1"/>
        <v>2.9918447428235295E-2</v>
      </c>
      <c r="L19" s="198">
        <v>1</v>
      </c>
      <c r="M19" s="199">
        <f t="shared" si="2"/>
        <v>0.7</v>
      </c>
    </row>
    <row r="20" spans="1:13" s="114" customFormat="1" ht="24.95" customHeight="1">
      <c r="A20" s="293"/>
      <c r="B20" s="297" t="s">
        <v>155</v>
      </c>
      <c r="C20" s="297"/>
      <c r="D20" s="297"/>
      <c r="E20" s="194" t="s">
        <v>154</v>
      </c>
      <c r="F20" s="195">
        <v>6</v>
      </c>
      <c r="G20" s="195">
        <v>5.3</v>
      </c>
      <c r="H20" s="196"/>
      <c r="I20" s="196">
        <v>1</v>
      </c>
      <c r="J20" s="196"/>
      <c r="K20" s="197">
        <f t="shared" si="1"/>
        <v>2.9918447428235295E-2</v>
      </c>
      <c r="L20" s="198">
        <v>1</v>
      </c>
      <c r="M20" s="199">
        <f t="shared" si="2"/>
        <v>1</v>
      </c>
    </row>
    <row r="21" spans="1:13" s="114" customFormat="1" ht="24.95" customHeight="1">
      <c r="A21" s="293"/>
      <c r="B21" s="295" t="s">
        <v>133</v>
      </c>
      <c r="C21" s="295"/>
      <c r="D21" s="295"/>
      <c r="E21" s="194" t="s">
        <v>154</v>
      </c>
      <c r="F21" s="195">
        <v>6</v>
      </c>
      <c r="G21" s="195">
        <v>7.5</v>
      </c>
      <c r="H21" s="196"/>
      <c r="I21" s="196"/>
      <c r="J21" s="196">
        <v>1</v>
      </c>
      <c r="K21" s="197">
        <f t="shared" si="1"/>
        <v>2.9918447428235295E-2</v>
      </c>
      <c r="L21" s="198">
        <v>1</v>
      </c>
      <c r="M21" s="199">
        <f t="shared" si="2"/>
        <v>1.3</v>
      </c>
    </row>
    <row r="22" spans="1:13" s="114" customFormat="1" ht="24.95" customHeight="1">
      <c r="A22" s="293"/>
      <c r="B22" s="295" t="s">
        <v>134</v>
      </c>
      <c r="C22" s="295"/>
      <c r="D22" s="295"/>
      <c r="E22" s="194" t="s">
        <v>135</v>
      </c>
      <c r="F22" s="195">
        <v>1</v>
      </c>
      <c r="G22" s="195">
        <v>6.6</v>
      </c>
      <c r="H22" s="196"/>
      <c r="I22" s="196"/>
      <c r="J22" s="196"/>
      <c r="K22" s="197"/>
      <c r="L22" s="198">
        <v>1</v>
      </c>
      <c r="M22" s="199">
        <f t="shared" si="2"/>
        <v>6.6</v>
      </c>
    </row>
    <row r="23" spans="1:13" ht="24.95" customHeight="1">
      <c r="A23" s="293"/>
      <c r="B23" s="295" t="s">
        <v>136</v>
      </c>
      <c r="C23" s="295"/>
      <c r="D23" s="295"/>
      <c r="E23" s="194" t="s">
        <v>126</v>
      </c>
      <c r="F23" s="195"/>
      <c r="G23" s="195">
        <v>3.8</v>
      </c>
      <c r="H23" s="196"/>
      <c r="I23" s="196"/>
      <c r="J23" s="196"/>
      <c r="K23" s="197"/>
      <c r="L23" s="198">
        <v>1</v>
      </c>
      <c r="M23" s="199">
        <f t="shared" si="2"/>
        <v>3.8</v>
      </c>
    </row>
    <row r="24" spans="1:13" ht="24.95" customHeight="1">
      <c r="A24" s="293"/>
      <c r="B24" s="295" t="s">
        <v>137</v>
      </c>
      <c r="C24" s="295"/>
      <c r="D24" s="295"/>
      <c r="E24" s="194" t="s">
        <v>154</v>
      </c>
      <c r="F24" s="195"/>
      <c r="G24" s="195">
        <v>2.8</v>
      </c>
      <c r="H24" s="196">
        <v>1</v>
      </c>
      <c r="I24" s="196"/>
      <c r="J24" s="196"/>
      <c r="K24" s="197"/>
      <c r="L24" s="198">
        <v>0</v>
      </c>
      <c r="M24" s="199">
        <f t="shared" si="2"/>
        <v>0</v>
      </c>
    </row>
    <row r="25" spans="1:13" ht="24.95" customHeight="1">
      <c r="A25" s="293"/>
      <c r="B25" s="295" t="s">
        <v>138</v>
      </c>
      <c r="C25" s="295"/>
      <c r="D25" s="295"/>
      <c r="E25" s="194" t="s">
        <v>156</v>
      </c>
      <c r="F25" s="195"/>
      <c r="G25" s="195">
        <v>23</v>
      </c>
      <c r="H25" s="196"/>
      <c r="I25" s="196"/>
      <c r="J25" s="196"/>
      <c r="K25" s="197">
        <f>$E$44</f>
        <v>2.9918447428235295E-2</v>
      </c>
      <c r="L25" s="198">
        <v>0</v>
      </c>
      <c r="M25" s="199">
        <f t="shared" si="2"/>
        <v>0</v>
      </c>
    </row>
    <row r="26" spans="1:13" ht="24.95" customHeight="1">
      <c r="A26" s="293"/>
      <c r="B26" s="295" t="s">
        <v>139</v>
      </c>
      <c r="C26" s="295"/>
      <c r="D26" s="295"/>
      <c r="E26" s="194" t="s">
        <v>135</v>
      </c>
      <c r="F26" s="195">
        <v>1</v>
      </c>
      <c r="G26" s="195">
        <v>36.4</v>
      </c>
      <c r="H26" s="196"/>
      <c r="I26" s="196"/>
      <c r="J26" s="196"/>
      <c r="K26" s="197">
        <f>$E$44</f>
        <v>2.9918447428235295E-2</v>
      </c>
      <c r="L26" s="198">
        <v>1</v>
      </c>
      <c r="M26" s="199">
        <f t="shared" si="2"/>
        <v>1.1000000000000001</v>
      </c>
    </row>
    <row r="27" spans="1:13" ht="24.95" customHeight="1">
      <c r="A27" s="294"/>
      <c r="B27" s="296" t="s">
        <v>140</v>
      </c>
      <c r="C27" s="296"/>
      <c r="D27" s="296"/>
      <c r="E27" s="201" t="s">
        <v>157</v>
      </c>
      <c r="F27" s="202">
        <v>183</v>
      </c>
      <c r="G27" s="202">
        <v>1.6</v>
      </c>
      <c r="H27" s="203"/>
      <c r="I27" s="203"/>
      <c r="J27" s="203"/>
      <c r="K27" s="204">
        <f>$E$44</f>
        <v>2.9918447428235295E-2</v>
      </c>
      <c r="L27" s="205">
        <v>1</v>
      </c>
      <c r="M27" s="206">
        <f t="shared" si="2"/>
        <v>8.8000000000000007</v>
      </c>
    </row>
    <row r="28" spans="1:13" s="114" customFormat="1" ht="24.95" customHeight="1">
      <c r="A28" s="319" t="s">
        <v>222</v>
      </c>
      <c r="B28" s="322" t="s">
        <v>228</v>
      </c>
      <c r="C28" s="323"/>
      <c r="D28" s="324"/>
      <c r="E28" s="181" t="s">
        <v>126</v>
      </c>
      <c r="F28" s="128"/>
      <c r="G28" s="128">
        <v>13.6</v>
      </c>
      <c r="H28" s="131">
        <v>1</v>
      </c>
      <c r="I28" s="131"/>
      <c r="J28" s="131"/>
      <c r="K28" s="130"/>
      <c r="L28" s="132">
        <v>1</v>
      </c>
      <c r="M28" s="182">
        <f t="shared" si="2"/>
        <v>13.6</v>
      </c>
    </row>
    <row r="29" spans="1:13" s="114" customFormat="1" ht="24.95" customHeight="1">
      <c r="A29" s="320"/>
      <c r="B29" s="322" t="s">
        <v>223</v>
      </c>
      <c r="C29" s="323"/>
      <c r="D29" s="324"/>
      <c r="E29" s="181" t="s">
        <v>126</v>
      </c>
      <c r="F29" s="128"/>
      <c r="G29" s="128">
        <v>32.6</v>
      </c>
      <c r="H29" s="131"/>
      <c r="I29" s="131"/>
      <c r="J29" s="131"/>
      <c r="K29" s="130"/>
      <c r="L29" s="132">
        <v>1</v>
      </c>
      <c r="M29" s="182">
        <f t="shared" si="2"/>
        <v>32.6</v>
      </c>
    </row>
    <row r="30" spans="1:13" s="114" customFormat="1" ht="24.95" customHeight="1">
      <c r="A30" s="320"/>
      <c r="B30" s="322" t="s">
        <v>224</v>
      </c>
      <c r="C30" s="323"/>
      <c r="D30" s="324"/>
      <c r="E30" s="181" t="s">
        <v>126</v>
      </c>
      <c r="F30" s="128"/>
      <c r="G30" s="128">
        <v>20.8</v>
      </c>
      <c r="H30" s="131"/>
      <c r="I30" s="131"/>
      <c r="J30" s="131"/>
      <c r="K30" s="130"/>
      <c r="L30" s="132">
        <v>0</v>
      </c>
      <c r="M30" s="182">
        <f t="shared" si="2"/>
        <v>0</v>
      </c>
    </row>
    <row r="31" spans="1:13" s="114" customFormat="1" ht="24.95" customHeight="1" thickBot="1">
      <c r="A31" s="321"/>
      <c r="B31" s="325" t="s">
        <v>225</v>
      </c>
      <c r="C31" s="326"/>
      <c r="D31" s="327"/>
      <c r="E31" s="183" t="s">
        <v>126</v>
      </c>
      <c r="F31" s="134"/>
      <c r="G31" s="134">
        <v>27.2</v>
      </c>
      <c r="H31" s="135"/>
      <c r="I31" s="135"/>
      <c r="J31" s="135"/>
      <c r="K31" s="178"/>
      <c r="L31" s="136">
        <v>1</v>
      </c>
      <c r="M31" s="137">
        <f t="shared" si="2"/>
        <v>27.2</v>
      </c>
    </row>
    <row r="32" spans="1:13" s="114" customFormat="1">
      <c r="A32" s="139"/>
      <c r="B32" s="140"/>
      <c r="C32" s="140"/>
      <c r="D32" s="140"/>
      <c r="E32" s="141"/>
      <c r="F32" s="142"/>
      <c r="G32" s="142"/>
      <c r="H32" s="143"/>
      <c r="I32" s="143"/>
      <c r="J32" s="143"/>
      <c r="K32" s="144"/>
      <c r="L32" s="145"/>
      <c r="M32" s="146"/>
    </row>
    <row r="33" spans="1:13" s="114" customFormat="1">
      <c r="A33" s="138" t="s">
        <v>172</v>
      </c>
      <c r="B33" s="140"/>
      <c r="C33" s="140"/>
      <c r="D33" s="140"/>
      <c r="E33" s="141"/>
      <c r="F33" s="142"/>
      <c r="G33" s="142"/>
      <c r="I33" s="138" t="s">
        <v>171</v>
      </c>
      <c r="J33" s="143"/>
      <c r="K33" s="144"/>
      <c r="L33" s="145"/>
      <c r="M33" s="146"/>
    </row>
    <row r="34" spans="1:13" s="114" customFormat="1">
      <c r="B34" s="140"/>
      <c r="C34" s="140"/>
      <c r="D34" s="140"/>
      <c r="E34" s="141"/>
      <c r="F34" s="142"/>
      <c r="G34" s="142"/>
      <c r="H34" s="143"/>
      <c r="I34" s="143"/>
      <c r="J34" s="143"/>
      <c r="K34" s="144"/>
      <c r="L34" s="145"/>
      <c r="M34" s="146"/>
    </row>
    <row r="35" spans="1:13" s="114" customFormat="1">
      <c r="A35" s="139"/>
      <c r="B35" s="140"/>
      <c r="C35" s="140"/>
      <c r="D35" s="140"/>
      <c r="E35" s="141"/>
      <c r="F35" s="142"/>
      <c r="G35" s="142"/>
      <c r="H35" s="143"/>
      <c r="J35" s="143"/>
      <c r="K35" s="144"/>
      <c r="L35" s="145"/>
      <c r="M35" s="146"/>
    </row>
    <row r="36" spans="1:13" s="114" customFormat="1">
      <c r="A36" s="139"/>
      <c r="B36" s="140"/>
      <c r="C36" s="140"/>
      <c r="D36" s="140"/>
      <c r="E36" s="141"/>
      <c r="F36" s="142"/>
      <c r="G36" s="142"/>
      <c r="H36" s="143"/>
      <c r="I36" s="143"/>
      <c r="J36" s="143"/>
      <c r="K36" s="144"/>
      <c r="L36" s="145"/>
      <c r="M36" s="146"/>
    </row>
    <row r="37" spans="1:13" s="114" customFormat="1">
      <c r="A37" s="139"/>
      <c r="B37" s="140"/>
      <c r="C37" s="140"/>
      <c r="D37" s="140"/>
      <c r="E37" s="141"/>
      <c r="F37" s="142"/>
      <c r="G37" s="142"/>
      <c r="H37" s="143"/>
      <c r="I37" s="143"/>
      <c r="J37" s="143"/>
      <c r="K37" s="144"/>
      <c r="L37" s="145"/>
      <c r="M37" s="146"/>
    </row>
    <row r="38" spans="1:13" s="114" customFormat="1">
      <c r="A38" s="139"/>
      <c r="B38" s="140"/>
      <c r="C38" s="140"/>
      <c r="D38" s="140"/>
      <c r="E38" s="141"/>
      <c r="F38" s="142"/>
      <c r="G38" s="142"/>
      <c r="H38" s="143"/>
      <c r="I38" s="143"/>
      <c r="J38" s="143"/>
      <c r="K38" s="144"/>
      <c r="L38" s="145"/>
      <c r="M38" s="146"/>
    </row>
    <row r="39" spans="1:13" s="114" customFormat="1">
      <c r="A39" s="139"/>
      <c r="B39" s="140"/>
      <c r="C39" s="140"/>
      <c r="D39" s="140"/>
      <c r="E39" s="141"/>
      <c r="F39" s="142"/>
      <c r="G39" s="142"/>
      <c r="H39" s="143"/>
      <c r="I39" s="143"/>
      <c r="J39" s="143"/>
      <c r="K39" s="144"/>
      <c r="L39" s="145"/>
      <c r="M39" s="146"/>
    </row>
    <row r="40" spans="1:13" s="114" customFormat="1">
      <c r="A40" s="139"/>
      <c r="B40" s="140"/>
      <c r="C40" s="140"/>
      <c r="D40" s="140"/>
      <c r="E40" s="141"/>
      <c r="F40" s="142"/>
      <c r="G40" s="142"/>
      <c r="H40" s="143"/>
      <c r="I40" s="143"/>
      <c r="J40" s="143"/>
      <c r="K40" s="144"/>
      <c r="L40" s="145"/>
      <c r="M40" s="146"/>
    </row>
    <row r="41" spans="1:13" s="114" customFormat="1">
      <c r="A41" s="139"/>
      <c r="B41" s="140"/>
      <c r="C41" s="140"/>
      <c r="D41" s="140"/>
      <c r="E41" s="141"/>
      <c r="F41" s="142"/>
      <c r="G41" s="142"/>
      <c r="H41" s="143"/>
      <c r="I41" s="143"/>
      <c r="J41" s="143"/>
      <c r="K41" s="144"/>
      <c r="L41" s="145"/>
      <c r="M41" s="146"/>
    </row>
    <row r="42" spans="1:13" ht="17.25" thickBot="1">
      <c r="A42" s="152" t="s">
        <v>174</v>
      </c>
    </row>
    <row r="43" spans="1:13">
      <c r="A43" s="272" t="s">
        <v>120</v>
      </c>
      <c r="B43" s="273"/>
      <c r="C43" s="273"/>
      <c r="D43" s="273"/>
      <c r="E43" s="273" t="s">
        <v>175</v>
      </c>
      <c r="F43" s="274"/>
    </row>
    <row r="44" spans="1:13" ht="17.25" thickBot="1">
      <c r="A44" s="147" t="s">
        <v>163</v>
      </c>
      <c r="B44" s="275" t="s">
        <v>176</v>
      </c>
      <c r="C44" s="275"/>
      <c r="D44" s="275"/>
      <c r="E44" s="276">
        <f>0.011*B47/10*(1-0.0025*B47/10)+(B48+(0.5*B49)+0.2)*(B47/10*0.2)</f>
        <v>2.9918447428235295E-2</v>
      </c>
      <c r="F44" s="277"/>
    </row>
    <row r="46" spans="1:13" ht="17.25" thickBot="1">
      <c r="A46" s="152" t="s">
        <v>177</v>
      </c>
    </row>
    <row r="47" spans="1:13">
      <c r="A47" s="148" t="s">
        <v>178</v>
      </c>
      <c r="B47" s="300">
        <v>4.68</v>
      </c>
      <c r="C47" s="300"/>
      <c r="D47" s="301"/>
      <c r="E47" s="149"/>
      <c r="F47" s="149"/>
    </row>
    <row r="48" spans="1:13">
      <c r="A48" s="150" t="s">
        <v>179</v>
      </c>
      <c r="B48" s="298">
        <f>(17-6)/17*0.1</f>
        <v>6.4705882352941183E-2</v>
      </c>
      <c r="C48" s="298"/>
      <c r="D48" s="299"/>
      <c r="E48" s="149"/>
      <c r="F48" s="149"/>
    </row>
    <row r="49" spans="1:14" ht="17.25" thickBot="1">
      <c r="A49" s="151" t="s">
        <v>180</v>
      </c>
      <c r="B49" s="270">
        <v>0</v>
      </c>
      <c r="C49" s="270"/>
      <c r="D49" s="271"/>
    </row>
    <row r="51" spans="1:14" s="114" customFormat="1" ht="17.25" thickBot="1">
      <c r="A51" s="152" t="s">
        <v>173</v>
      </c>
    </row>
    <row r="52" spans="1:14" s="114" customFormat="1">
      <c r="A52" s="331" t="s">
        <v>169</v>
      </c>
      <c r="B52" s="186" t="s">
        <v>226</v>
      </c>
      <c r="C52" s="333" t="s">
        <v>162</v>
      </c>
      <c r="D52" s="333"/>
      <c r="E52" s="333"/>
      <c r="F52" s="334">
        <f>SUM(M28:M31,M4:M11)</f>
        <v>155.5</v>
      </c>
      <c r="G52" s="335"/>
    </row>
    <row r="53" spans="1:14" ht="16.5" customHeight="1">
      <c r="A53" s="279"/>
      <c r="B53" s="284" t="s">
        <v>163</v>
      </c>
      <c r="C53" s="284" t="s">
        <v>162</v>
      </c>
      <c r="D53" s="284"/>
      <c r="E53" s="284"/>
      <c r="F53" s="290">
        <f>F55-F54</f>
        <v>82.279999999999987</v>
      </c>
      <c r="G53" s="291"/>
    </row>
    <row r="54" spans="1:14">
      <c r="A54" s="279"/>
      <c r="B54" s="284"/>
      <c r="C54" s="284" t="s">
        <v>164</v>
      </c>
      <c r="D54" s="284"/>
      <c r="E54" s="284"/>
      <c r="F54" s="290">
        <f>F55*15%</f>
        <v>14.519999999999996</v>
      </c>
      <c r="G54" s="291"/>
      <c r="H54" s="138" t="s">
        <v>230</v>
      </c>
    </row>
    <row r="55" spans="1:14" s="114" customFormat="1">
      <c r="A55" s="279"/>
      <c r="B55" s="284"/>
      <c r="C55" s="284" t="s">
        <v>227</v>
      </c>
      <c r="D55" s="284"/>
      <c r="E55" s="284"/>
      <c r="F55" s="290">
        <f>SUM(M12:M27)*0.8</f>
        <v>96.799999999999983</v>
      </c>
      <c r="G55" s="291"/>
      <c r="H55" s="138" t="s">
        <v>229</v>
      </c>
    </row>
    <row r="56" spans="1:14" ht="17.25" thickBot="1">
      <c r="A56" s="332"/>
      <c r="B56" s="336" t="s">
        <v>165</v>
      </c>
      <c r="C56" s="336"/>
      <c r="D56" s="336"/>
      <c r="E56" s="336"/>
      <c r="F56" s="337">
        <f>F55+F52</f>
        <v>252.29999999999998</v>
      </c>
      <c r="G56" s="338"/>
      <c r="H56" s="138"/>
    </row>
    <row r="57" spans="1:14" ht="17.25" thickTop="1">
      <c r="A57" s="278" t="s">
        <v>170</v>
      </c>
      <c r="B57" s="281" t="s">
        <v>166</v>
      </c>
      <c r="C57" s="281"/>
      <c r="D57" s="281"/>
      <c r="E57" s="281"/>
      <c r="F57" s="282">
        <f>ROUNDUP((F53+F52)/22,2)</f>
        <v>10.81</v>
      </c>
      <c r="G57" s="283"/>
    </row>
    <row r="58" spans="1:14">
      <c r="A58" s="279"/>
      <c r="B58" s="284" t="s">
        <v>167</v>
      </c>
      <c r="C58" s="284"/>
      <c r="D58" s="284"/>
      <c r="E58" s="284"/>
      <c r="F58" s="285">
        <f>ROUNDUP(F54/22,2)</f>
        <v>0.66</v>
      </c>
      <c r="G58" s="286"/>
    </row>
    <row r="59" spans="1:14" ht="17.25" thickBot="1">
      <c r="A59" s="280"/>
      <c r="B59" s="287" t="s">
        <v>168</v>
      </c>
      <c r="C59" s="287"/>
      <c r="D59" s="287"/>
      <c r="E59" s="287"/>
      <c r="F59" s="288">
        <f>SUM(F57:G58)</f>
        <v>11.47</v>
      </c>
      <c r="G59" s="289"/>
    </row>
    <row r="61" spans="1:14">
      <c r="A61" s="152" t="s">
        <v>239</v>
      </c>
    </row>
    <row r="62" spans="1:14">
      <c r="A62" s="138" t="s">
        <v>240</v>
      </c>
    </row>
    <row r="63" spans="1:14" ht="16.5" customHeight="1">
      <c r="A63" s="220" t="s">
        <v>243</v>
      </c>
      <c r="B63" s="340" t="s">
        <v>251</v>
      </c>
      <c r="C63" s="340"/>
      <c r="D63" s="340"/>
      <c r="E63" s="218">
        <v>0.6</v>
      </c>
      <c r="F63" s="138" t="s">
        <v>241</v>
      </c>
      <c r="G63" s="339" t="s">
        <v>255</v>
      </c>
      <c r="H63" s="339"/>
      <c r="I63" s="339"/>
      <c r="J63" s="339"/>
      <c r="K63" s="339"/>
      <c r="L63" s="339"/>
      <c r="M63" s="339"/>
      <c r="N63" s="339"/>
    </row>
    <row r="64" spans="1:14">
      <c r="A64" s="138" t="s">
        <v>242</v>
      </c>
      <c r="E64" s="218"/>
      <c r="G64" s="339"/>
      <c r="H64" s="339"/>
      <c r="I64" s="339"/>
      <c r="J64" s="339"/>
      <c r="K64" s="339"/>
      <c r="L64" s="339"/>
      <c r="M64" s="339"/>
      <c r="N64" s="339"/>
    </row>
    <row r="65" spans="1:12">
      <c r="A65" s="138" t="s">
        <v>243</v>
      </c>
      <c r="B65" s="340" t="s">
        <v>244</v>
      </c>
      <c r="C65" s="340"/>
      <c r="D65" s="340"/>
      <c r="E65" s="221">
        <v>3</v>
      </c>
      <c r="F65" s="138" t="s">
        <v>241</v>
      </c>
      <c r="G65" s="225"/>
      <c r="H65" s="225"/>
      <c r="I65" s="225"/>
      <c r="J65" s="225"/>
      <c r="K65" s="224"/>
    </row>
    <row r="66" spans="1:12">
      <c r="E66" s="218"/>
      <c r="H66" s="223"/>
      <c r="I66" s="223"/>
      <c r="J66" s="223"/>
      <c r="K66" s="223"/>
      <c r="L66" s="223"/>
    </row>
    <row r="67" spans="1:12">
      <c r="A67" s="152" t="s">
        <v>245</v>
      </c>
    </row>
    <row r="68" spans="1:12">
      <c r="A68" s="341" t="s">
        <v>246</v>
      </c>
      <c r="B68" s="341"/>
      <c r="C68" s="219" t="s">
        <v>248</v>
      </c>
      <c r="D68" s="222">
        <f>E63+E65</f>
        <v>3.6</v>
      </c>
      <c r="E68" s="138" t="s">
        <v>241</v>
      </c>
    </row>
    <row r="69" spans="1:12">
      <c r="A69" s="341" t="s">
        <v>247</v>
      </c>
      <c r="B69" s="341"/>
      <c r="C69" s="219" t="s">
        <v>249</v>
      </c>
      <c r="D69" s="218">
        <f>E65*15%</f>
        <v>0.44999999999999996</v>
      </c>
      <c r="E69" s="138" t="s">
        <v>250</v>
      </c>
    </row>
  </sheetData>
  <mergeCells count="71">
    <mergeCell ref="G63:N64"/>
    <mergeCell ref="B63:D63"/>
    <mergeCell ref="B65:D65"/>
    <mergeCell ref="A68:B68"/>
    <mergeCell ref="A69:B69"/>
    <mergeCell ref="A52:A56"/>
    <mergeCell ref="C52:E52"/>
    <mergeCell ref="F52:G52"/>
    <mergeCell ref="B53:B55"/>
    <mergeCell ref="C55:E55"/>
    <mergeCell ref="F55:G55"/>
    <mergeCell ref="B56:E56"/>
    <mergeCell ref="F56:G56"/>
    <mergeCell ref="B10:B11"/>
    <mergeCell ref="A28:A31"/>
    <mergeCell ref="B28:D28"/>
    <mergeCell ref="B29:D29"/>
    <mergeCell ref="B30:D30"/>
    <mergeCell ref="B31:D31"/>
    <mergeCell ref="A4:A11"/>
    <mergeCell ref="B4:D4"/>
    <mergeCell ref="B5:D5"/>
    <mergeCell ref="B6:D6"/>
    <mergeCell ref="B7:D7"/>
    <mergeCell ref="B8:D8"/>
    <mergeCell ref="B9:D9"/>
    <mergeCell ref="C10:D10"/>
    <mergeCell ref="C11:D11"/>
    <mergeCell ref="B22:D22"/>
    <mergeCell ref="A2:D2"/>
    <mergeCell ref="H2:J2"/>
    <mergeCell ref="K2:K3"/>
    <mergeCell ref="M2:M3"/>
    <mergeCell ref="B3:D3"/>
    <mergeCell ref="L2:L3"/>
    <mergeCell ref="E2:F3"/>
    <mergeCell ref="B23:D23"/>
    <mergeCell ref="B12:D12"/>
    <mergeCell ref="B13:D13"/>
    <mergeCell ref="B14:D14"/>
    <mergeCell ref="B15:D15"/>
    <mergeCell ref="B16:D16"/>
    <mergeCell ref="B17:D17"/>
    <mergeCell ref="A1:M1"/>
    <mergeCell ref="C53:E53"/>
    <mergeCell ref="F53:G53"/>
    <mergeCell ref="C54:E54"/>
    <mergeCell ref="F54:G54"/>
    <mergeCell ref="A12:A27"/>
    <mergeCell ref="B24:D24"/>
    <mergeCell ref="B25:D25"/>
    <mergeCell ref="B26:D26"/>
    <mergeCell ref="B27:D27"/>
    <mergeCell ref="B18:D18"/>
    <mergeCell ref="B19:D19"/>
    <mergeCell ref="B20:D20"/>
    <mergeCell ref="B21:D21"/>
    <mergeCell ref="B48:D48"/>
    <mergeCell ref="B47:D47"/>
    <mergeCell ref="A57:A59"/>
    <mergeCell ref="B57:E57"/>
    <mergeCell ref="F57:G57"/>
    <mergeCell ref="B58:E58"/>
    <mergeCell ref="F58:G58"/>
    <mergeCell ref="B59:E59"/>
    <mergeCell ref="F59:G59"/>
    <mergeCell ref="B49:D49"/>
    <mergeCell ref="A43:D43"/>
    <mergeCell ref="E43:F43"/>
    <mergeCell ref="B44:D44"/>
    <mergeCell ref="E44:F44"/>
  </mergeCells>
  <phoneticPr fontId="18" type="noConversion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Z73"/>
  <sheetViews>
    <sheetView showGridLines="0" view="pageBreakPreview" zoomScale="70" zoomScaleNormal="100" zoomScaleSheetLayoutView="70" workbookViewId="0">
      <selection activeCell="O23" sqref="O23"/>
    </sheetView>
  </sheetViews>
  <sheetFormatPr defaultRowHeight="16.5"/>
  <cols>
    <col min="1" max="1" width="1.5" customWidth="1"/>
    <col min="2" max="2" width="6.125" customWidth="1"/>
    <col min="3" max="3" width="14.125" customWidth="1"/>
    <col min="4" max="4" width="38.875" bestFit="1" customWidth="1"/>
    <col min="5" max="5" width="9.5" customWidth="1"/>
    <col min="6" max="6" width="13" bestFit="1" customWidth="1"/>
    <col min="7" max="7" width="5.625" bestFit="1" customWidth="1"/>
    <col min="8" max="9" width="13" bestFit="1" customWidth="1"/>
    <col min="10" max="10" width="5.625" bestFit="1" customWidth="1"/>
    <col min="11" max="12" width="13" bestFit="1" customWidth="1"/>
    <col min="13" max="13" width="5.625" bestFit="1" customWidth="1"/>
    <col min="14" max="15" width="13" bestFit="1" customWidth="1"/>
    <col min="16" max="16" width="5.625" bestFit="1" customWidth="1"/>
    <col min="17" max="17" width="13" bestFit="1" customWidth="1"/>
    <col min="18" max="18" width="11.75" bestFit="1" customWidth="1"/>
    <col min="19" max="19" width="5.625" bestFit="1" customWidth="1"/>
    <col min="20" max="21" width="11.75" bestFit="1" customWidth="1"/>
    <col min="22" max="22" width="5.625" bestFit="1" customWidth="1"/>
    <col min="23" max="24" width="11.75" bestFit="1" customWidth="1"/>
    <col min="25" max="25" width="5.625" bestFit="1" customWidth="1"/>
    <col min="26" max="26" width="11.75" bestFit="1" customWidth="1"/>
  </cols>
  <sheetData>
    <row r="1" spans="2:26" s="8" customFormat="1" ht="21" customHeight="1">
      <c r="B1" s="6" t="s">
        <v>50</v>
      </c>
      <c r="C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2:26" ht="12" customHeight="1" thickBo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2:26" s="10" customFormat="1" ht="21" customHeight="1">
      <c r="B3" s="359" t="s">
        <v>51</v>
      </c>
      <c r="C3" s="360"/>
      <c r="D3" s="392" t="s">
        <v>52</v>
      </c>
      <c r="E3" s="393"/>
      <c r="F3" s="394" t="s">
        <v>53</v>
      </c>
      <c r="G3" s="395"/>
      <c r="H3" s="396"/>
      <c r="I3" s="394" t="s">
        <v>53</v>
      </c>
      <c r="J3" s="395"/>
      <c r="K3" s="396"/>
      <c r="L3" s="394" t="s">
        <v>54</v>
      </c>
      <c r="M3" s="395"/>
      <c r="N3" s="396"/>
      <c r="O3" s="394" t="s">
        <v>55</v>
      </c>
      <c r="P3" s="395"/>
      <c r="Q3" s="396"/>
      <c r="R3" s="394" t="s">
        <v>53</v>
      </c>
      <c r="S3" s="395"/>
      <c r="T3" s="396"/>
      <c r="U3" s="394" t="s">
        <v>56</v>
      </c>
      <c r="V3" s="395"/>
      <c r="W3" s="396"/>
      <c r="X3" s="394" t="s">
        <v>56</v>
      </c>
      <c r="Y3" s="395"/>
      <c r="Z3" s="396"/>
    </row>
    <row r="4" spans="2:26" s="10" customFormat="1">
      <c r="B4" s="361"/>
      <c r="C4" s="362"/>
      <c r="D4" s="384" t="s">
        <v>57</v>
      </c>
      <c r="E4" s="385"/>
      <c r="F4" s="389" t="s">
        <v>58</v>
      </c>
      <c r="G4" s="390"/>
      <c r="H4" s="391"/>
      <c r="I4" s="389" t="s">
        <v>59</v>
      </c>
      <c r="J4" s="390"/>
      <c r="K4" s="391"/>
      <c r="L4" s="389">
        <v>7</v>
      </c>
      <c r="M4" s="390"/>
      <c r="N4" s="391"/>
      <c r="O4" s="389">
        <v>8</v>
      </c>
      <c r="P4" s="390"/>
      <c r="Q4" s="391"/>
      <c r="R4" s="389" t="s">
        <v>60</v>
      </c>
      <c r="S4" s="390"/>
      <c r="T4" s="391"/>
      <c r="U4" s="389">
        <v>11</v>
      </c>
      <c r="V4" s="390"/>
      <c r="W4" s="391"/>
      <c r="X4" s="389">
        <v>24</v>
      </c>
      <c r="Y4" s="390"/>
      <c r="Z4" s="391"/>
    </row>
    <row r="5" spans="2:26" s="10" customFormat="1" ht="18" customHeight="1">
      <c r="B5" s="361"/>
      <c r="C5" s="362"/>
      <c r="D5" s="379" t="s">
        <v>61</v>
      </c>
      <c r="E5" s="380"/>
      <c r="F5" s="381" t="s">
        <v>62</v>
      </c>
      <c r="G5" s="382"/>
      <c r="H5" s="383"/>
      <c r="I5" s="381" t="s">
        <v>62</v>
      </c>
      <c r="J5" s="382"/>
      <c r="K5" s="383"/>
      <c r="L5" s="381" t="s">
        <v>63</v>
      </c>
      <c r="M5" s="382"/>
      <c r="N5" s="383"/>
      <c r="O5" s="381" t="s">
        <v>62</v>
      </c>
      <c r="P5" s="382"/>
      <c r="Q5" s="383"/>
      <c r="R5" s="381" t="s">
        <v>64</v>
      </c>
      <c r="S5" s="382"/>
      <c r="T5" s="383"/>
      <c r="U5" s="381" t="s">
        <v>65</v>
      </c>
      <c r="V5" s="382"/>
      <c r="W5" s="383"/>
      <c r="X5" s="381" t="s">
        <v>66</v>
      </c>
      <c r="Y5" s="382"/>
      <c r="Z5" s="383"/>
    </row>
    <row r="6" spans="2:26" s="10" customFormat="1" ht="18" customHeight="1">
      <c r="B6" s="361"/>
      <c r="C6" s="362"/>
      <c r="D6" s="384" t="s">
        <v>67</v>
      </c>
      <c r="E6" s="385"/>
      <c r="F6" s="386">
        <v>180</v>
      </c>
      <c r="G6" s="387"/>
      <c r="H6" s="388"/>
      <c r="I6" s="386">
        <v>180</v>
      </c>
      <c r="J6" s="387"/>
      <c r="K6" s="388"/>
      <c r="L6" s="386">
        <v>150</v>
      </c>
      <c r="M6" s="387"/>
      <c r="N6" s="388"/>
      <c r="O6" s="386">
        <v>150</v>
      </c>
      <c r="P6" s="387"/>
      <c r="Q6" s="388"/>
      <c r="R6" s="386">
        <v>60</v>
      </c>
      <c r="S6" s="387"/>
      <c r="T6" s="388"/>
      <c r="U6" s="386">
        <v>45</v>
      </c>
      <c r="V6" s="387"/>
      <c r="W6" s="388"/>
      <c r="X6" s="386">
        <v>30</v>
      </c>
      <c r="Y6" s="387"/>
      <c r="Z6" s="388"/>
    </row>
    <row r="7" spans="2:26" s="10" customFormat="1" ht="18" customHeight="1">
      <c r="B7" s="361"/>
      <c r="C7" s="362"/>
      <c r="D7" s="384" t="s">
        <v>68</v>
      </c>
      <c r="E7" s="385"/>
      <c r="F7" s="386">
        <v>19</v>
      </c>
      <c r="G7" s="387"/>
      <c r="H7" s="388"/>
      <c r="I7" s="386">
        <v>23</v>
      </c>
      <c r="J7" s="387"/>
      <c r="K7" s="388"/>
      <c r="L7" s="386">
        <v>25</v>
      </c>
      <c r="M7" s="387"/>
      <c r="N7" s="388"/>
      <c r="O7" s="386">
        <v>25</v>
      </c>
      <c r="P7" s="387"/>
      <c r="Q7" s="388"/>
      <c r="R7" s="386">
        <v>6</v>
      </c>
      <c r="S7" s="387"/>
      <c r="T7" s="388"/>
      <c r="U7" s="386">
        <v>2</v>
      </c>
      <c r="V7" s="387"/>
      <c r="W7" s="388"/>
      <c r="X7" s="386">
        <v>2</v>
      </c>
      <c r="Y7" s="387"/>
      <c r="Z7" s="388"/>
    </row>
    <row r="8" spans="2:26" s="10" customFormat="1" ht="18" customHeight="1" thickBot="1">
      <c r="B8" s="363"/>
      <c r="C8" s="364"/>
      <c r="D8" s="365" t="s">
        <v>69</v>
      </c>
      <c r="E8" s="366"/>
      <c r="F8" s="367">
        <v>3</v>
      </c>
      <c r="G8" s="368"/>
      <c r="H8" s="369"/>
      <c r="I8" s="367">
        <v>3</v>
      </c>
      <c r="J8" s="368"/>
      <c r="K8" s="369"/>
      <c r="L8" s="367">
        <v>1</v>
      </c>
      <c r="M8" s="368"/>
      <c r="N8" s="369"/>
      <c r="O8" s="367">
        <v>1</v>
      </c>
      <c r="P8" s="368"/>
      <c r="Q8" s="369"/>
      <c r="R8" s="367">
        <v>2</v>
      </c>
      <c r="S8" s="368"/>
      <c r="T8" s="369"/>
      <c r="U8" s="367">
        <v>1</v>
      </c>
      <c r="V8" s="368"/>
      <c r="W8" s="369"/>
      <c r="X8" s="367">
        <v>1</v>
      </c>
      <c r="Y8" s="368"/>
      <c r="Z8" s="369"/>
    </row>
    <row r="9" spans="2:26" s="10" customFormat="1" ht="18" customHeight="1">
      <c r="B9" s="11" t="s">
        <v>70</v>
      </c>
      <c r="C9" s="12" t="s">
        <v>71</v>
      </c>
      <c r="D9" s="13" t="s">
        <v>72</v>
      </c>
      <c r="E9" s="14" t="s">
        <v>73</v>
      </c>
      <c r="F9" s="12" t="s">
        <v>74</v>
      </c>
      <c r="G9" s="12" t="s">
        <v>75</v>
      </c>
      <c r="H9" s="15" t="s">
        <v>76</v>
      </c>
      <c r="I9" s="12" t="s">
        <v>74</v>
      </c>
      <c r="J9" s="12" t="s">
        <v>75</v>
      </c>
      <c r="K9" s="15" t="s">
        <v>76</v>
      </c>
      <c r="L9" s="12" t="s">
        <v>74</v>
      </c>
      <c r="M9" s="12" t="s">
        <v>75</v>
      </c>
      <c r="N9" s="15" t="s">
        <v>76</v>
      </c>
      <c r="O9" s="12" t="s">
        <v>74</v>
      </c>
      <c r="P9" s="12" t="s">
        <v>75</v>
      </c>
      <c r="Q9" s="15" t="s">
        <v>76</v>
      </c>
      <c r="R9" s="12" t="s">
        <v>74</v>
      </c>
      <c r="S9" s="12" t="s">
        <v>75</v>
      </c>
      <c r="T9" s="15" t="s">
        <v>76</v>
      </c>
      <c r="U9" s="12" t="s">
        <v>74</v>
      </c>
      <c r="V9" s="12" t="s">
        <v>75</v>
      </c>
      <c r="W9" s="15" t="s">
        <v>76</v>
      </c>
      <c r="X9" s="12" t="s">
        <v>74</v>
      </c>
      <c r="Y9" s="12" t="s">
        <v>75</v>
      </c>
      <c r="Z9" s="15" t="s">
        <v>76</v>
      </c>
    </row>
    <row r="10" spans="2:26" s="10" customFormat="1" ht="18" customHeight="1">
      <c r="B10" s="16">
        <v>1</v>
      </c>
      <c r="C10" s="17" t="s">
        <v>77</v>
      </c>
      <c r="D10" s="18" t="s">
        <v>78</v>
      </c>
      <c r="E10" s="19" t="s">
        <v>79</v>
      </c>
      <c r="F10" s="20">
        <v>12000000</v>
      </c>
      <c r="G10" s="21">
        <f t="shared" ref="G10:G16" si="0">IF($E10="재사용",0,1)</f>
        <v>1</v>
      </c>
      <c r="H10" s="22">
        <f t="shared" ref="H10:H58" si="1">F10*G10</f>
        <v>12000000</v>
      </c>
      <c r="I10" s="20">
        <v>12000000</v>
      </c>
      <c r="J10" s="21">
        <f t="shared" ref="J10:J16" si="2">IF($E10="재사용",0,1)</f>
        <v>1</v>
      </c>
      <c r="K10" s="22">
        <f t="shared" ref="K10:K58" si="3">I10*J10</f>
        <v>12000000</v>
      </c>
      <c r="L10" s="20">
        <v>12500000</v>
      </c>
      <c r="M10" s="21">
        <f t="shared" ref="M10:M16" si="4">IF($E10="재사용",0,1)</f>
        <v>1</v>
      </c>
      <c r="N10" s="22">
        <f t="shared" ref="N10:N58" si="5">L10*M10</f>
        <v>12500000</v>
      </c>
      <c r="O10" s="20">
        <v>12500000</v>
      </c>
      <c r="P10" s="21">
        <f t="shared" ref="P10:P16" si="6">IF($E10="재사용",0,1)</f>
        <v>1</v>
      </c>
      <c r="Q10" s="22">
        <f t="shared" ref="Q10:Q58" si="7">O10*P10</f>
        <v>12500000</v>
      </c>
      <c r="R10" s="20">
        <v>5600000</v>
      </c>
      <c r="S10" s="21">
        <f t="shared" ref="S10:S16" si="8">IF($E10="재사용",0,1)</f>
        <v>1</v>
      </c>
      <c r="T10" s="22">
        <f t="shared" ref="T10:T58" si="9">R10*S10</f>
        <v>5600000</v>
      </c>
      <c r="U10" s="20">
        <v>6200000</v>
      </c>
      <c r="V10" s="21">
        <f t="shared" ref="V10:V16" si="10">IF($E10="재사용",0,1)</f>
        <v>1</v>
      </c>
      <c r="W10" s="22">
        <f t="shared" ref="W10:W59" si="11">U10*V10</f>
        <v>6200000</v>
      </c>
      <c r="X10" s="20">
        <v>6800000</v>
      </c>
      <c r="Y10" s="21">
        <f t="shared" ref="Y10:Y16" si="12">IF($E10="재사용",0,1)</f>
        <v>1</v>
      </c>
      <c r="Z10" s="22">
        <f t="shared" ref="Z10:Z59" si="13">X10*Y10</f>
        <v>6800000</v>
      </c>
    </row>
    <row r="11" spans="2:26" s="10" customFormat="1" ht="18" customHeight="1">
      <c r="B11" s="23">
        <v>2</v>
      </c>
      <c r="C11" s="24"/>
      <c r="D11" s="25" t="s">
        <v>13</v>
      </c>
      <c r="E11" s="26" t="s">
        <v>14</v>
      </c>
      <c r="F11" s="27">
        <v>10800000</v>
      </c>
      <c r="G11" s="28">
        <f t="shared" si="0"/>
        <v>1</v>
      </c>
      <c r="H11" s="29">
        <f t="shared" si="1"/>
        <v>10800000</v>
      </c>
      <c r="I11" s="27">
        <v>10800000</v>
      </c>
      <c r="J11" s="28">
        <f t="shared" si="2"/>
        <v>1</v>
      </c>
      <c r="K11" s="29">
        <f t="shared" si="3"/>
        <v>10800000</v>
      </c>
      <c r="L11" s="27">
        <v>11500000</v>
      </c>
      <c r="M11" s="28">
        <f t="shared" si="4"/>
        <v>1</v>
      </c>
      <c r="N11" s="29">
        <f t="shared" si="5"/>
        <v>11500000</v>
      </c>
      <c r="O11" s="27">
        <v>11500000</v>
      </c>
      <c r="P11" s="28">
        <f t="shared" si="6"/>
        <v>1</v>
      </c>
      <c r="Q11" s="29">
        <f t="shared" si="7"/>
        <v>11500000</v>
      </c>
      <c r="R11" s="27">
        <v>4900000</v>
      </c>
      <c r="S11" s="28">
        <f t="shared" si="8"/>
        <v>1</v>
      </c>
      <c r="T11" s="29">
        <f t="shared" si="9"/>
        <v>4900000</v>
      </c>
      <c r="U11" s="27">
        <v>5400000</v>
      </c>
      <c r="V11" s="28">
        <f t="shared" si="10"/>
        <v>1</v>
      </c>
      <c r="W11" s="29">
        <f t="shared" si="11"/>
        <v>5400000</v>
      </c>
      <c r="X11" s="27">
        <v>5800000</v>
      </c>
      <c r="Y11" s="28">
        <f t="shared" si="12"/>
        <v>1</v>
      </c>
      <c r="Z11" s="29">
        <f t="shared" si="13"/>
        <v>5800000</v>
      </c>
    </row>
    <row r="12" spans="2:26" s="10" customFormat="1" ht="18" customHeight="1">
      <c r="B12" s="30">
        <v>3</v>
      </c>
      <c r="C12" s="24"/>
      <c r="D12" s="25" t="s">
        <v>15</v>
      </c>
      <c r="E12" s="26" t="s">
        <v>14</v>
      </c>
      <c r="F12" s="27">
        <v>450000</v>
      </c>
      <c r="G12" s="28">
        <f t="shared" si="0"/>
        <v>1</v>
      </c>
      <c r="H12" s="29">
        <f t="shared" si="1"/>
        <v>450000</v>
      </c>
      <c r="I12" s="27">
        <v>450000</v>
      </c>
      <c r="J12" s="28">
        <f t="shared" si="2"/>
        <v>1</v>
      </c>
      <c r="K12" s="29">
        <f t="shared" si="3"/>
        <v>450000</v>
      </c>
      <c r="L12" s="27">
        <v>450000</v>
      </c>
      <c r="M12" s="28">
        <f t="shared" si="4"/>
        <v>1</v>
      </c>
      <c r="N12" s="29">
        <f t="shared" si="5"/>
        <v>450000</v>
      </c>
      <c r="O12" s="27">
        <v>450000</v>
      </c>
      <c r="P12" s="28">
        <f t="shared" si="6"/>
        <v>1</v>
      </c>
      <c r="Q12" s="29">
        <f t="shared" si="7"/>
        <v>450000</v>
      </c>
      <c r="R12" s="27">
        <v>350000</v>
      </c>
      <c r="S12" s="28">
        <f t="shared" si="8"/>
        <v>1</v>
      </c>
      <c r="T12" s="29">
        <f t="shared" si="9"/>
        <v>350000</v>
      </c>
      <c r="U12" s="27">
        <v>300000</v>
      </c>
      <c r="V12" s="28">
        <f t="shared" si="10"/>
        <v>1</v>
      </c>
      <c r="W12" s="29">
        <f t="shared" si="11"/>
        <v>300000</v>
      </c>
      <c r="X12" s="27">
        <v>320000</v>
      </c>
      <c r="Y12" s="28">
        <f t="shared" si="12"/>
        <v>1</v>
      </c>
      <c r="Z12" s="29">
        <f t="shared" si="13"/>
        <v>320000</v>
      </c>
    </row>
    <row r="13" spans="2:26" s="10" customFormat="1" ht="18" customHeight="1">
      <c r="B13" s="30">
        <v>4</v>
      </c>
      <c r="C13" s="24"/>
      <c r="D13" s="25" t="s">
        <v>16</v>
      </c>
      <c r="E13" s="26" t="s">
        <v>14</v>
      </c>
      <c r="F13" s="27">
        <v>230000</v>
      </c>
      <c r="G13" s="28">
        <f t="shared" si="0"/>
        <v>1</v>
      </c>
      <c r="H13" s="29">
        <f t="shared" si="1"/>
        <v>230000</v>
      </c>
      <c r="I13" s="27">
        <v>230000</v>
      </c>
      <c r="J13" s="28">
        <f t="shared" si="2"/>
        <v>1</v>
      </c>
      <c r="K13" s="29">
        <f t="shared" si="3"/>
        <v>230000</v>
      </c>
      <c r="L13" s="27">
        <v>230000</v>
      </c>
      <c r="M13" s="28">
        <f t="shared" si="4"/>
        <v>1</v>
      </c>
      <c r="N13" s="29">
        <f t="shared" si="5"/>
        <v>230000</v>
      </c>
      <c r="O13" s="27">
        <v>230000</v>
      </c>
      <c r="P13" s="28">
        <f t="shared" si="6"/>
        <v>1</v>
      </c>
      <c r="Q13" s="29">
        <f t="shared" si="7"/>
        <v>230000</v>
      </c>
      <c r="R13" s="27">
        <v>200000</v>
      </c>
      <c r="S13" s="28">
        <f t="shared" si="8"/>
        <v>1</v>
      </c>
      <c r="T13" s="29">
        <f t="shared" si="9"/>
        <v>200000</v>
      </c>
      <c r="U13" s="27">
        <v>200000</v>
      </c>
      <c r="V13" s="28">
        <f t="shared" si="10"/>
        <v>1</v>
      </c>
      <c r="W13" s="29">
        <f t="shared" si="11"/>
        <v>200000</v>
      </c>
      <c r="X13" s="27">
        <v>200000</v>
      </c>
      <c r="Y13" s="28">
        <f t="shared" si="12"/>
        <v>1</v>
      </c>
      <c r="Z13" s="29">
        <f t="shared" si="13"/>
        <v>200000</v>
      </c>
    </row>
    <row r="14" spans="2:26" s="10" customFormat="1" ht="18" customHeight="1">
      <c r="B14" s="30">
        <v>5</v>
      </c>
      <c r="C14" s="24"/>
      <c r="D14" s="25" t="s">
        <v>17</v>
      </c>
      <c r="E14" s="26" t="s">
        <v>14</v>
      </c>
      <c r="F14" s="27">
        <v>1250000</v>
      </c>
      <c r="G14" s="28">
        <f t="shared" si="0"/>
        <v>1</v>
      </c>
      <c r="H14" s="29">
        <f t="shared" si="1"/>
        <v>1250000</v>
      </c>
      <c r="I14" s="27">
        <v>1250000</v>
      </c>
      <c r="J14" s="28">
        <f t="shared" si="2"/>
        <v>1</v>
      </c>
      <c r="K14" s="29">
        <f t="shared" si="3"/>
        <v>1250000</v>
      </c>
      <c r="L14" s="27">
        <v>1250000</v>
      </c>
      <c r="M14" s="28">
        <f t="shared" si="4"/>
        <v>1</v>
      </c>
      <c r="N14" s="29">
        <f t="shared" si="5"/>
        <v>1250000</v>
      </c>
      <c r="O14" s="27">
        <v>1250000</v>
      </c>
      <c r="P14" s="28">
        <f t="shared" si="6"/>
        <v>1</v>
      </c>
      <c r="Q14" s="29">
        <f t="shared" si="7"/>
        <v>1250000</v>
      </c>
      <c r="R14" s="27">
        <v>750000</v>
      </c>
      <c r="S14" s="28">
        <f t="shared" si="8"/>
        <v>1</v>
      </c>
      <c r="T14" s="29">
        <f t="shared" si="9"/>
        <v>750000</v>
      </c>
      <c r="U14" s="27">
        <v>550000</v>
      </c>
      <c r="V14" s="28">
        <f t="shared" si="10"/>
        <v>1</v>
      </c>
      <c r="W14" s="29">
        <f t="shared" si="11"/>
        <v>550000</v>
      </c>
      <c r="X14" s="27">
        <v>550000</v>
      </c>
      <c r="Y14" s="28">
        <f t="shared" si="12"/>
        <v>1</v>
      </c>
      <c r="Z14" s="29">
        <f t="shared" si="13"/>
        <v>550000</v>
      </c>
    </row>
    <row r="15" spans="2:26" s="10" customFormat="1" ht="18" customHeight="1">
      <c r="B15" s="30">
        <v>6</v>
      </c>
      <c r="C15" s="24"/>
      <c r="D15" s="25" t="s">
        <v>18</v>
      </c>
      <c r="E15" s="26" t="s">
        <v>14</v>
      </c>
      <c r="F15" s="27">
        <v>380000</v>
      </c>
      <c r="G15" s="28">
        <f t="shared" si="0"/>
        <v>1</v>
      </c>
      <c r="H15" s="29">
        <f t="shared" si="1"/>
        <v>380000</v>
      </c>
      <c r="I15" s="27">
        <v>380000</v>
      </c>
      <c r="J15" s="28">
        <f t="shared" si="2"/>
        <v>1</v>
      </c>
      <c r="K15" s="29">
        <f t="shared" si="3"/>
        <v>380000</v>
      </c>
      <c r="L15" s="27">
        <v>380000</v>
      </c>
      <c r="M15" s="28">
        <f t="shared" si="4"/>
        <v>1</v>
      </c>
      <c r="N15" s="29">
        <f t="shared" si="5"/>
        <v>380000</v>
      </c>
      <c r="O15" s="27">
        <v>380000</v>
      </c>
      <c r="P15" s="28">
        <f t="shared" si="6"/>
        <v>1</v>
      </c>
      <c r="Q15" s="29">
        <f t="shared" si="7"/>
        <v>380000</v>
      </c>
      <c r="R15" s="27">
        <v>280000</v>
      </c>
      <c r="S15" s="28">
        <f t="shared" si="8"/>
        <v>1</v>
      </c>
      <c r="T15" s="29">
        <f t="shared" si="9"/>
        <v>280000</v>
      </c>
      <c r="U15" s="27">
        <v>250000</v>
      </c>
      <c r="V15" s="28">
        <f t="shared" si="10"/>
        <v>1</v>
      </c>
      <c r="W15" s="29">
        <f t="shared" si="11"/>
        <v>250000</v>
      </c>
      <c r="X15" s="27">
        <v>260000</v>
      </c>
      <c r="Y15" s="28">
        <f t="shared" si="12"/>
        <v>1</v>
      </c>
      <c r="Z15" s="29">
        <f t="shared" si="13"/>
        <v>260000</v>
      </c>
    </row>
    <row r="16" spans="2:26" s="10" customFormat="1" ht="18" customHeight="1">
      <c r="B16" s="23">
        <v>7</v>
      </c>
      <c r="C16" s="24"/>
      <c r="D16" s="31" t="s">
        <v>19</v>
      </c>
      <c r="E16" s="32" t="s">
        <v>14</v>
      </c>
      <c r="F16" s="33"/>
      <c r="G16" s="34">
        <f t="shared" si="0"/>
        <v>1</v>
      </c>
      <c r="H16" s="35">
        <f t="shared" si="1"/>
        <v>0</v>
      </c>
      <c r="I16" s="33"/>
      <c r="J16" s="34">
        <f t="shared" si="2"/>
        <v>1</v>
      </c>
      <c r="K16" s="35">
        <f t="shared" si="3"/>
        <v>0</v>
      </c>
      <c r="L16" s="33"/>
      <c r="M16" s="34">
        <f t="shared" si="4"/>
        <v>1</v>
      </c>
      <c r="N16" s="35">
        <f t="shared" si="5"/>
        <v>0</v>
      </c>
      <c r="O16" s="33"/>
      <c r="P16" s="34">
        <f t="shared" si="6"/>
        <v>1</v>
      </c>
      <c r="Q16" s="35">
        <f t="shared" si="7"/>
        <v>0</v>
      </c>
      <c r="R16" s="33"/>
      <c r="S16" s="34">
        <f t="shared" si="8"/>
        <v>1</v>
      </c>
      <c r="T16" s="35">
        <f t="shared" si="9"/>
        <v>0</v>
      </c>
      <c r="U16" s="33"/>
      <c r="V16" s="34">
        <f t="shared" si="10"/>
        <v>1</v>
      </c>
      <c r="W16" s="35">
        <f t="shared" si="11"/>
        <v>0</v>
      </c>
      <c r="X16" s="33"/>
      <c r="Y16" s="34">
        <f t="shared" si="12"/>
        <v>1</v>
      </c>
      <c r="Z16" s="35">
        <f t="shared" si="13"/>
        <v>0</v>
      </c>
    </row>
    <row r="17" spans="2:26" s="10" customFormat="1" ht="18" customHeight="1">
      <c r="B17" s="36">
        <v>8</v>
      </c>
      <c r="C17" s="37" t="s">
        <v>20</v>
      </c>
      <c r="D17" s="38" t="s">
        <v>21</v>
      </c>
      <c r="E17" s="39" t="s">
        <v>12</v>
      </c>
      <c r="F17" s="40">
        <v>4800000</v>
      </c>
      <c r="G17" s="41">
        <v>1</v>
      </c>
      <c r="H17" s="42">
        <f t="shared" si="1"/>
        <v>4800000</v>
      </c>
      <c r="I17" s="40">
        <v>4800000</v>
      </c>
      <c r="J17" s="41">
        <v>1</v>
      </c>
      <c r="K17" s="42">
        <f t="shared" si="3"/>
        <v>4800000</v>
      </c>
      <c r="L17" s="40">
        <v>4500000</v>
      </c>
      <c r="M17" s="41">
        <v>1</v>
      </c>
      <c r="N17" s="42">
        <f t="shared" si="5"/>
        <v>4500000</v>
      </c>
      <c r="O17" s="40">
        <v>4800000</v>
      </c>
      <c r="P17" s="41">
        <v>1</v>
      </c>
      <c r="Q17" s="42">
        <f t="shared" si="7"/>
        <v>4800000</v>
      </c>
      <c r="R17" s="40">
        <v>3800000</v>
      </c>
      <c r="S17" s="41">
        <v>1</v>
      </c>
      <c r="T17" s="42">
        <f t="shared" si="9"/>
        <v>3800000</v>
      </c>
      <c r="U17" s="40">
        <v>3200000</v>
      </c>
      <c r="V17" s="41">
        <v>1</v>
      </c>
      <c r="W17" s="42">
        <f t="shared" si="11"/>
        <v>3200000</v>
      </c>
      <c r="X17" s="40">
        <v>3600000</v>
      </c>
      <c r="Y17" s="41">
        <v>1</v>
      </c>
      <c r="Z17" s="42">
        <f t="shared" si="13"/>
        <v>3600000</v>
      </c>
    </row>
    <row r="18" spans="2:26" s="10" customFormat="1" ht="18" customHeight="1">
      <c r="B18" s="43">
        <v>9</v>
      </c>
      <c r="C18" s="44" t="s">
        <v>22</v>
      </c>
      <c r="D18" s="45" t="s">
        <v>23</v>
      </c>
      <c r="E18" s="46" t="s">
        <v>14</v>
      </c>
      <c r="F18" s="47">
        <v>1400000</v>
      </c>
      <c r="G18" s="48">
        <f t="shared" ref="G18:G38" si="14">IF($E18="재사용",0,1)</f>
        <v>1</v>
      </c>
      <c r="H18" s="49">
        <f t="shared" si="1"/>
        <v>1400000</v>
      </c>
      <c r="I18" s="47">
        <v>1400000</v>
      </c>
      <c r="J18" s="48">
        <f t="shared" ref="J18:J38" si="15">IF($E18="재사용",0,1)</f>
        <v>1</v>
      </c>
      <c r="K18" s="49">
        <f t="shared" si="3"/>
        <v>1400000</v>
      </c>
      <c r="L18" s="47">
        <v>1400000</v>
      </c>
      <c r="M18" s="48">
        <f t="shared" ref="M18:M38" si="16">IF($E18="재사용",0,1)</f>
        <v>1</v>
      </c>
      <c r="N18" s="49">
        <f t="shared" si="5"/>
        <v>1400000</v>
      </c>
      <c r="O18" s="47">
        <v>1400000</v>
      </c>
      <c r="P18" s="48">
        <f t="shared" ref="P18:P38" si="17">IF($E18="재사용",0,1)</f>
        <v>1</v>
      </c>
      <c r="Q18" s="49">
        <f t="shared" si="7"/>
        <v>1400000</v>
      </c>
      <c r="R18" s="47">
        <v>800000</v>
      </c>
      <c r="S18" s="48">
        <f t="shared" ref="S18:S38" si="18">IF($E18="재사용",0,1)</f>
        <v>1</v>
      </c>
      <c r="T18" s="49">
        <f t="shared" si="9"/>
        <v>800000</v>
      </c>
      <c r="U18" s="47">
        <v>800000</v>
      </c>
      <c r="V18" s="48">
        <f t="shared" ref="V18:V38" si="19">IF($E18="재사용",0,1)</f>
        <v>1</v>
      </c>
      <c r="W18" s="49">
        <f t="shared" si="11"/>
        <v>800000</v>
      </c>
      <c r="X18" s="47">
        <v>800000</v>
      </c>
      <c r="Y18" s="48">
        <f t="shared" ref="Y18:Y38" si="20">IF($E18="재사용",0,1)</f>
        <v>1</v>
      </c>
      <c r="Z18" s="49">
        <f t="shared" si="13"/>
        <v>800000</v>
      </c>
    </row>
    <row r="19" spans="2:26" s="10" customFormat="1" ht="18" customHeight="1">
      <c r="B19" s="50">
        <v>10</v>
      </c>
      <c r="C19" s="51"/>
      <c r="D19" s="52" t="s">
        <v>24</v>
      </c>
      <c r="E19" s="53" t="s">
        <v>14</v>
      </c>
      <c r="F19" s="54">
        <v>800000</v>
      </c>
      <c r="G19" s="55">
        <f t="shared" si="14"/>
        <v>1</v>
      </c>
      <c r="H19" s="56">
        <f t="shared" si="1"/>
        <v>800000</v>
      </c>
      <c r="I19" s="54">
        <v>800000</v>
      </c>
      <c r="J19" s="55">
        <f t="shared" si="15"/>
        <v>1</v>
      </c>
      <c r="K19" s="56">
        <f t="shared" si="3"/>
        <v>800000</v>
      </c>
      <c r="L19" s="54">
        <v>800000</v>
      </c>
      <c r="M19" s="55">
        <f t="shared" si="16"/>
        <v>1</v>
      </c>
      <c r="N19" s="56">
        <f t="shared" si="5"/>
        <v>800000</v>
      </c>
      <c r="O19" s="54">
        <v>800000</v>
      </c>
      <c r="P19" s="55">
        <f t="shared" si="17"/>
        <v>1</v>
      </c>
      <c r="Q19" s="56">
        <f t="shared" si="7"/>
        <v>800000</v>
      </c>
      <c r="R19" s="54">
        <v>600000</v>
      </c>
      <c r="S19" s="55">
        <f t="shared" si="18"/>
        <v>1</v>
      </c>
      <c r="T19" s="56">
        <f t="shared" si="9"/>
        <v>600000</v>
      </c>
      <c r="U19" s="54">
        <v>600000</v>
      </c>
      <c r="V19" s="55">
        <f t="shared" si="19"/>
        <v>1</v>
      </c>
      <c r="W19" s="56">
        <f t="shared" si="11"/>
        <v>600000</v>
      </c>
      <c r="X19" s="54">
        <v>600000</v>
      </c>
      <c r="Y19" s="55">
        <f t="shared" si="20"/>
        <v>1</v>
      </c>
      <c r="Z19" s="56">
        <f t="shared" si="13"/>
        <v>600000</v>
      </c>
    </row>
    <row r="20" spans="2:26" s="10" customFormat="1" ht="18" customHeight="1">
      <c r="B20" s="43">
        <v>11</v>
      </c>
      <c r="C20" s="24" t="s">
        <v>25</v>
      </c>
      <c r="D20" s="45" t="s">
        <v>26</v>
      </c>
      <c r="E20" s="46" t="s">
        <v>14</v>
      </c>
      <c r="F20" s="57">
        <v>2200000</v>
      </c>
      <c r="G20" s="48">
        <f t="shared" si="14"/>
        <v>1</v>
      </c>
      <c r="H20" s="49">
        <f t="shared" si="1"/>
        <v>2200000</v>
      </c>
      <c r="I20" s="57">
        <v>2200000</v>
      </c>
      <c r="J20" s="48">
        <f t="shared" si="15"/>
        <v>1</v>
      </c>
      <c r="K20" s="49">
        <f t="shared" si="3"/>
        <v>2200000</v>
      </c>
      <c r="L20" s="57">
        <v>2000000</v>
      </c>
      <c r="M20" s="48">
        <f t="shared" si="16"/>
        <v>1</v>
      </c>
      <c r="N20" s="49">
        <f t="shared" si="5"/>
        <v>2000000</v>
      </c>
      <c r="O20" s="57">
        <v>2000000</v>
      </c>
      <c r="P20" s="48">
        <f t="shared" si="17"/>
        <v>1</v>
      </c>
      <c r="Q20" s="49">
        <f t="shared" si="7"/>
        <v>2000000</v>
      </c>
      <c r="R20" s="57">
        <v>1400000</v>
      </c>
      <c r="S20" s="48">
        <f t="shared" si="18"/>
        <v>1</v>
      </c>
      <c r="T20" s="49">
        <f t="shared" si="9"/>
        <v>1400000</v>
      </c>
      <c r="U20" s="57">
        <v>1200000</v>
      </c>
      <c r="V20" s="48">
        <f t="shared" si="19"/>
        <v>1</v>
      </c>
      <c r="W20" s="49">
        <f t="shared" si="11"/>
        <v>1200000</v>
      </c>
      <c r="X20" s="57">
        <v>1300000</v>
      </c>
      <c r="Y20" s="48">
        <f t="shared" si="20"/>
        <v>1</v>
      </c>
      <c r="Z20" s="49">
        <f t="shared" si="13"/>
        <v>1300000</v>
      </c>
    </row>
    <row r="21" spans="2:26" s="10" customFormat="1" ht="18" customHeight="1">
      <c r="B21" s="30">
        <v>12</v>
      </c>
      <c r="C21" s="24"/>
      <c r="D21" s="45" t="s">
        <v>27</v>
      </c>
      <c r="E21" s="26" t="s">
        <v>12</v>
      </c>
      <c r="F21" s="27">
        <v>680000</v>
      </c>
      <c r="G21" s="28">
        <f t="shared" si="14"/>
        <v>1</v>
      </c>
      <c r="H21" s="49">
        <f t="shared" si="1"/>
        <v>680000</v>
      </c>
      <c r="I21" s="27">
        <v>680000</v>
      </c>
      <c r="J21" s="28">
        <f t="shared" si="15"/>
        <v>1</v>
      </c>
      <c r="K21" s="49">
        <f t="shared" si="3"/>
        <v>680000</v>
      </c>
      <c r="L21" s="27">
        <v>780000</v>
      </c>
      <c r="M21" s="28">
        <f t="shared" si="16"/>
        <v>1</v>
      </c>
      <c r="N21" s="49">
        <f t="shared" si="5"/>
        <v>780000</v>
      </c>
      <c r="O21" s="27">
        <v>480000</v>
      </c>
      <c r="P21" s="28">
        <f t="shared" si="17"/>
        <v>1</v>
      </c>
      <c r="Q21" s="49">
        <f t="shared" si="7"/>
        <v>480000</v>
      </c>
      <c r="R21" s="27">
        <v>380000</v>
      </c>
      <c r="S21" s="28">
        <f t="shared" si="18"/>
        <v>1</v>
      </c>
      <c r="T21" s="49">
        <f t="shared" si="9"/>
        <v>380000</v>
      </c>
      <c r="U21" s="27">
        <v>540000</v>
      </c>
      <c r="V21" s="28">
        <f t="shared" si="19"/>
        <v>1</v>
      </c>
      <c r="W21" s="49">
        <f t="shared" si="11"/>
        <v>540000</v>
      </c>
      <c r="X21" s="27">
        <v>560000</v>
      </c>
      <c r="Y21" s="28">
        <f t="shared" si="20"/>
        <v>1</v>
      </c>
      <c r="Z21" s="49">
        <f t="shared" si="13"/>
        <v>560000</v>
      </c>
    </row>
    <row r="22" spans="2:26" s="10" customFormat="1" ht="18" customHeight="1">
      <c r="B22" s="58">
        <v>13</v>
      </c>
      <c r="C22" s="59"/>
      <c r="D22" s="60" t="s">
        <v>28</v>
      </c>
      <c r="E22" s="61" t="s">
        <v>14</v>
      </c>
      <c r="F22" s="54">
        <v>1400000</v>
      </c>
      <c r="G22" s="55">
        <f t="shared" si="14"/>
        <v>1</v>
      </c>
      <c r="H22" s="56">
        <f t="shared" si="1"/>
        <v>1400000</v>
      </c>
      <c r="I22" s="54">
        <v>1400000</v>
      </c>
      <c r="J22" s="55">
        <f t="shared" si="15"/>
        <v>1</v>
      </c>
      <c r="K22" s="56">
        <f t="shared" si="3"/>
        <v>1400000</v>
      </c>
      <c r="L22" s="54">
        <v>1400000</v>
      </c>
      <c r="M22" s="55">
        <f t="shared" si="16"/>
        <v>1</v>
      </c>
      <c r="N22" s="56">
        <f t="shared" si="5"/>
        <v>1400000</v>
      </c>
      <c r="O22" s="54">
        <v>1400000</v>
      </c>
      <c r="P22" s="55">
        <f t="shared" si="17"/>
        <v>1</v>
      </c>
      <c r="Q22" s="56">
        <f t="shared" si="7"/>
        <v>1400000</v>
      </c>
      <c r="R22" s="54">
        <v>1200000</v>
      </c>
      <c r="S22" s="55">
        <f t="shared" si="18"/>
        <v>1</v>
      </c>
      <c r="T22" s="56">
        <f t="shared" si="9"/>
        <v>1200000</v>
      </c>
      <c r="U22" s="54">
        <v>1200000</v>
      </c>
      <c r="V22" s="55">
        <f t="shared" si="19"/>
        <v>1</v>
      </c>
      <c r="W22" s="56">
        <f t="shared" si="11"/>
        <v>1200000</v>
      </c>
      <c r="X22" s="54">
        <v>1200000</v>
      </c>
      <c r="Y22" s="55">
        <f t="shared" si="20"/>
        <v>1</v>
      </c>
      <c r="Z22" s="56">
        <f t="shared" si="13"/>
        <v>1200000</v>
      </c>
    </row>
    <row r="23" spans="2:26" s="10" customFormat="1" ht="18" customHeight="1">
      <c r="B23" s="30">
        <v>14</v>
      </c>
      <c r="C23" s="24" t="s">
        <v>29</v>
      </c>
      <c r="D23" s="45" t="s">
        <v>11</v>
      </c>
      <c r="E23" s="46" t="s">
        <v>14</v>
      </c>
      <c r="F23" s="57">
        <v>2400000</v>
      </c>
      <c r="G23" s="48">
        <f t="shared" si="14"/>
        <v>1</v>
      </c>
      <c r="H23" s="49">
        <f t="shared" si="1"/>
        <v>2400000</v>
      </c>
      <c r="I23" s="57">
        <v>2400000</v>
      </c>
      <c r="J23" s="48">
        <f t="shared" si="15"/>
        <v>1</v>
      </c>
      <c r="K23" s="49">
        <f t="shared" si="3"/>
        <v>2400000</v>
      </c>
      <c r="L23" s="57">
        <v>2800000</v>
      </c>
      <c r="M23" s="48">
        <f t="shared" si="16"/>
        <v>1</v>
      </c>
      <c r="N23" s="49">
        <f t="shared" si="5"/>
        <v>2800000</v>
      </c>
      <c r="O23" s="57">
        <v>2000000</v>
      </c>
      <c r="P23" s="48">
        <f t="shared" si="17"/>
        <v>1</v>
      </c>
      <c r="Q23" s="49">
        <f t="shared" si="7"/>
        <v>2000000</v>
      </c>
      <c r="R23" s="57">
        <v>1200000</v>
      </c>
      <c r="S23" s="48">
        <f t="shared" si="18"/>
        <v>1</v>
      </c>
      <c r="T23" s="49">
        <f t="shared" si="9"/>
        <v>1200000</v>
      </c>
      <c r="U23" s="57">
        <v>2400000</v>
      </c>
      <c r="V23" s="48">
        <f t="shared" si="19"/>
        <v>1</v>
      </c>
      <c r="W23" s="49">
        <f t="shared" si="11"/>
        <v>2400000</v>
      </c>
      <c r="X23" s="57">
        <v>2600000</v>
      </c>
      <c r="Y23" s="48">
        <f t="shared" si="20"/>
        <v>1</v>
      </c>
      <c r="Z23" s="49">
        <f t="shared" si="13"/>
        <v>2600000</v>
      </c>
    </row>
    <row r="24" spans="2:26" s="10" customFormat="1" ht="18" customHeight="1">
      <c r="B24" s="30">
        <v>15</v>
      </c>
      <c r="C24" s="24"/>
      <c r="D24" s="62" t="s">
        <v>30</v>
      </c>
      <c r="E24" s="26" t="s">
        <v>14</v>
      </c>
      <c r="F24" s="27"/>
      <c r="G24" s="28">
        <f t="shared" si="14"/>
        <v>1</v>
      </c>
      <c r="H24" s="29">
        <f t="shared" si="1"/>
        <v>0</v>
      </c>
      <c r="I24" s="27">
        <v>450000</v>
      </c>
      <c r="J24" s="28">
        <f t="shared" si="15"/>
        <v>1</v>
      </c>
      <c r="K24" s="29">
        <f t="shared" si="3"/>
        <v>450000</v>
      </c>
      <c r="L24" s="27"/>
      <c r="M24" s="28">
        <f t="shared" si="16"/>
        <v>1</v>
      </c>
      <c r="N24" s="29">
        <f t="shared" si="5"/>
        <v>0</v>
      </c>
      <c r="O24" s="27"/>
      <c r="P24" s="28">
        <f t="shared" si="17"/>
        <v>1</v>
      </c>
      <c r="Q24" s="29">
        <f t="shared" si="7"/>
        <v>0</v>
      </c>
      <c r="R24" s="27">
        <v>450000</v>
      </c>
      <c r="S24" s="28">
        <f t="shared" si="18"/>
        <v>1</v>
      </c>
      <c r="T24" s="29">
        <f t="shared" si="9"/>
        <v>450000</v>
      </c>
      <c r="U24" s="27">
        <v>450000</v>
      </c>
      <c r="V24" s="28">
        <f t="shared" si="19"/>
        <v>1</v>
      </c>
      <c r="W24" s="29">
        <f t="shared" si="11"/>
        <v>450000</v>
      </c>
      <c r="X24" s="27">
        <v>450000</v>
      </c>
      <c r="Y24" s="28">
        <f t="shared" si="20"/>
        <v>1</v>
      </c>
      <c r="Z24" s="29">
        <f t="shared" si="13"/>
        <v>450000</v>
      </c>
    </row>
    <row r="25" spans="2:26" s="10" customFormat="1" ht="18" customHeight="1">
      <c r="B25" s="30">
        <v>16</v>
      </c>
      <c r="C25" s="24"/>
      <c r="D25" s="62" t="s">
        <v>31</v>
      </c>
      <c r="E25" s="26" t="s">
        <v>14</v>
      </c>
      <c r="F25" s="27">
        <v>5500000</v>
      </c>
      <c r="G25" s="28">
        <f t="shared" si="14"/>
        <v>1</v>
      </c>
      <c r="H25" s="29">
        <f t="shared" si="1"/>
        <v>5500000</v>
      </c>
      <c r="I25" s="27">
        <v>5500000</v>
      </c>
      <c r="J25" s="28">
        <f t="shared" si="15"/>
        <v>1</v>
      </c>
      <c r="K25" s="29">
        <f t="shared" si="3"/>
        <v>5500000</v>
      </c>
      <c r="L25" s="27">
        <v>7500000</v>
      </c>
      <c r="M25" s="28">
        <f t="shared" si="16"/>
        <v>1</v>
      </c>
      <c r="N25" s="29">
        <f t="shared" si="5"/>
        <v>7500000</v>
      </c>
      <c r="O25" s="27">
        <v>4500000</v>
      </c>
      <c r="P25" s="28">
        <f t="shared" si="17"/>
        <v>1</v>
      </c>
      <c r="Q25" s="29">
        <f t="shared" si="7"/>
        <v>4500000</v>
      </c>
      <c r="R25" s="27">
        <v>3500000</v>
      </c>
      <c r="S25" s="28">
        <f t="shared" si="18"/>
        <v>1</v>
      </c>
      <c r="T25" s="29">
        <f t="shared" si="9"/>
        <v>3500000</v>
      </c>
      <c r="U25" s="27">
        <v>4800000</v>
      </c>
      <c r="V25" s="28">
        <f t="shared" si="19"/>
        <v>1</v>
      </c>
      <c r="W25" s="29">
        <f t="shared" si="11"/>
        <v>4800000</v>
      </c>
      <c r="X25" s="27">
        <v>5200000</v>
      </c>
      <c r="Y25" s="28">
        <f t="shared" si="20"/>
        <v>1</v>
      </c>
      <c r="Z25" s="29">
        <f t="shared" si="13"/>
        <v>5200000</v>
      </c>
    </row>
    <row r="26" spans="2:26" s="10" customFormat="1" ht="18" customHeight="1">
      <c r="B26" s="30">
        <v>17</v>
      </c>
      <c r="C26" s="24"/>
      <c r="D26" s="62" t="s">
        <v>32</v>
      </c>
      <c r="E26" s="26" t="s">
        <v>14</v>
      </c>
      <c r="F26" s="27">
        <v>2500000</v>
      </c>
      <c r="G26" s="28">
        <f t="shared" si="14"/>
        <v>1</v>
      </c>
      <c r="H26" s="29">
        <f t="shared" si="1"/>
        <v>2500000</v>
      </c>
      <c r="I26" s="27">
        <v>2500000</v>
      </c>
      <c r="J26" s="28">
        <f t="shared" si="15"/>
        <v>1</v>
      </c>
      <c r="K26" s="29">
        <f t="shared" si="3"/>
        <v>2500000</v>
      </c>
      <c r="L26" s="27">
        <v>2800000</v>
      </c>
      <c r="M26" s="28">
        <f t="shared" si="16"/>
        <v>1</v>
      </c>
      <c r="N26" s="29">
        <f t="shared" si="5"/>
        <v>2800000</v>
      </c>
      <c r="O26" s="27">
        <v>1500000</v>
      </c>
      <c r="P26" s="28">
        <f t="shared" si="17"/>
        <v>1</v>
      </c>
      <c r="Q26" s="29">
        <f t="shared" si="7"/>
        <v>1500000</v>
      </c>
      <c r="R26" s="27">
        <v>800000</v>
      </c>
      <c r="S26" s="28">
        <f t="shared" si="18"/>
        <v>1</v>
      </c>
      <c r="T26" s="29">
        <f t="shared" si="9"/>
        <v>800000</v>
      </c>
      <c r="U26" s="27">
        <v>600000</v>
      </c>
      <c r="V26" s="28">
        <f t="shared" si="19"/>
        <v>1</v>
      </c>
      <c r="W26" s="29">
        <f t="shared" si="11"/>
        <v>600000</v>
      </c>
      <c r="X26" s="27">
        <v>700000</v>
      </c>
      <c r="Y26" s="28">
        <f t="shared" si="20"/>
        <v>1</v>
      </c>
      <c r="Z26" s="29">
        <f t="shared" si="13"/>
        <v>700000</v>
      </c>
    </row>
    <row r="27" spans="2:26" s="10" customFormat="1" ht="18" customHeight="1">
      <c r="B27" s="30">
        <v>18</v>
      </c>
      <c r="C27" s="24"/>
      <c r="D27" s="62" t="s">
        <v>33</v>
      </c>
      <c r="E27" s="26" t="s">
        <v>14</v>
      </c>
      <c r="F27" s="63">
        <v>550000</v>
      </c>
      <c r="G27" s="28">
        <f t="shared" si="14"/>
        <v>1</v>
      </c>
      <c r="H27" s="29">
        <f t="shared" si="1"/>
        <v>550000</v>
      </c>
      <c r="I27" s="63">
        <v>550000</v>
      </c>
      <c r="J27" s="28">
        <f t="shared" si="15"/>
        <v>1</v>
      </c>
      <c r="K27" s="29">
        <f t="shared" si="3"/>
        <v>550000</v>
      </c>
      <c r="L27" s="63">
        <v>750000</v>
      </c>
      <c r="M27" s="28">
        <f t="shared" si="16"/>
        <v>1</v>
      </c>
      <c r="N27" s="29">
        <f t="shared" si="5"/>
        <v>750000</v>
      </c>
      <c r="O27" s="63">
        <v>350000</v>
      </c>
      <c r="P27" s="28">
        <f t="shared" si="17"/>
        <v>1</v>
      </c>
      <c r="Q27" s="29">
        <f t="shared" si="7"/>
        <v>350000</v>
      </c>
      <c r="R27" s="63">
        <v>250000</v>
      </c>
      <c r="S27" s="28">
        <f t="shared" si="18"/>
        <v>1</v>
      </c>
      <c r="T27" s="29">
        <f t="shared" si="9"/>
        <v>250000</v>
      </c>
      <c r="U27" s="63">
        <v>250000</v>
      </c>
      <c r="V27" s="28">
        <f t="shared" si="19"/>
        <v>1</v>
      </c>
      <c r="W27" s="29">
        <f t="shared" si="11"/>
        <v>250000</v>
      </c>
      <c r="X27" s="63">
        <v>250000</v>
      </c>
      <c r="Y27" s="28">
        <f t="shared" si="20"/>
        <v>1</v>
      </c>
      <c r="Z27" s="29">
        <f t="shared" si="13"/>
        <v>250000</v>
      </c>
    </row>
    <row r="28" spans="2:26" s="10" customFormat="1" ht="18" customHeight="1">
      <c r="B28" s="30">
        <v>19</v>
      </c>
      <c r="C28" s="24"/>
      <c r="D28" s="45" t="s">
        <v>34</v>
      </c>
      <c r="E28" s="26" t="s">
        <v>14</v>
      </c>
      <c r="F28" s="57">
        <v>800000</v>
      </c>
      <c r="G28" s="48">
        <f t="shared" si="14"/>
        <v>1</v>
      </c>
      <c r="H28" s="49">
        <f t="shared" si="1"/>
        <v>800000</v>
      </c>
      <c r="I28" s="57">
        <v>800000</v>
      </c>
      <c r="J28" s="48">
        <f t="shared" si="15"/>
        <v>1</v>
      </c>
      <c r="K28" s="49">
        <f t="shared" si="3"/>
        <v>800000</v>
      </c>
      <c r="L28" s="57">
        <v>800000</v>
      </c>
      <c r="M28" s="48">
        <f t="shared" si="16"/>
        <v>1</v>
      </c>
      <c r="N28" s="49">
        <f t="shared" si="5"/>
        <v>800000</v>
      </c>
      <c r="O28" s="57">
        <v>800000</v>
      </c>
      <c r="P28" s="48">
        <f t="shared" si="17"/>
        <v>1</v>
      </c>
      <c r="Q28" s="49">
        <f t="shared" si="7"/>
        <v>800000</v>
      </c>
      <c r="R28" s="57">
        <v>600000</v>
      </c>
      <c r="S28" s="48">
        <f t="shared" si="18"/>
        <v>1</v>
      </c>
      <c r="T28" s="49">
        <f t="shared" si="9"/>
        <v>600000</v>
      </c>
      <c r="U28" s="57">
        <v>600000</v>
      </c>
      <c r="V28" s="48">
        <f t="shared" si="19"/>
        <v>1</v>
      </c>
      <c r="W28" s="49">
        <f t="shared" si="11"/>
        <v>600000</v>
      </c>
      <c r="X28" s="57">
        <v>600000</v>
      </c>
      <c r="Y28" s="48">
        <f t="shared" si="20"/>
        <v>1</v>
      </c>
      <c r="Z28" s="49">
        <f t="shared" si="13"/>
        <v>600000</v>
      </c>
    </row>
    <row r="29" spans="2:26" s="10" customFormat="1" ht="18" customHeight="1">
      <c r="B29" s="30">
        <v>20</v>
      </c>
      <c r="C29" s="24"/>
      <c r="D29" s="62" t="s">
        <v>35</v>
      </c>
      <c r="E29" s="26" t="s">
        <v>14</v>
      </c>
      <c r="F29" s="27">
        <v>1000000</v>
      </c>
      <c r="G29" s="28">
        <f t="shared" si="14"/>
        <v>1</v>
      </c>
      <c r="H29" s="29">
        <f t="shared" si="1"/>
        <v>1000000</v>
      </c>
      <c r="I29" s="27">
        <v>1000000</v>
      </c>
      <c r="J29" s="28">
        <f t="shared" si="15"/>
        <v>1</v>
      </c>
      <c r="K29" s="29">
        <f t="shared" si="3"/>
        <v>1000000</v>
      </c>
      <c r="L29" s="27">
        <v>1000000</v>
      </c>
      <c r="M29" s="28">
        <f t="shared" si="16"/>
        <v>1</v>
      </c>
      <c r="N29" s="29">
        <f t="shared" si="5"/>
        <v>1000000</v>
      </c>
      <c r="O29" s="27">
        <v>800000</v>
      </c>
      <c r="P29" s="28">
        <f t="shared" si="17"/>
        <v>1</v>
      </c>
      <c r="Q29" s="29">
        <f t="shared" si="7"/>
        <v>800000</v>
      </c>
      <c r="R29" s="27">
        <v>500000</v>
      </c>
      <c r="S29" s="28">
        <f t="shared" si="18"/>
        <v>1</v>
      </c>
      <c r="T29" s="29">
        <f t="shared" si="9"/>
        <v>500000</v>
      </c>
      <c r="U29" s="27">
        <v>500000</v>
      </c>
      <c r="V29" s="28">
        <f t="shared" si="19"/>
        <v>1</v>
      </c>
      <c r="W29" s="29">
        <f t="shared" si="11"/>
        <v>500000</v>
      </c>
      <c r="X29" s="27">
        <v>500000</v>
      </c>
      <c r="Y29" s="28">
        <f t="shared" si="20"/>
        <v>1</v>
      </c>
      <c r="Z29" s="29">
        <f t="shared" si="13"/>
        <v>500000</v>
      </c>
    </row>
    <row r="30" spans="2:26" s="10" customFormat="1" ht="18" customHeight="1">
      <c r="B30" s="58">
        <v>21</v>
      </c>
      <c r="C30" s="59"/>
      <c r="D30" s="60" t="s">
        <v>36</v>
      </c>
      <c r="E30" s="61" t="s">
        <v>14</v>
      </c>
      <c r="F30" s="54">
        <v>1800000</v>
      </c>
      <c r="G30" s="55">
        <f t="shared" si="14"/>
        <v>1</v>
      </c>
      <c r="H30" s="56">
        <f t="shared" si="1"/>
        <v>1800000</v>
      </c>
      <c r="I30" s="54">
        <v>2000000</v>
      </c>
      <c r="J30" s="55">
        <f t="shared" si="15"/>
        <v>1</v>
      </c>
      <c r="K30" s="56">
        <f t="shared" si="3"/>
        <v>2000000</v>
      </c>
      <c r="L30" s="54">
        <v>2400000</v>
      </c>
      <c r="M30" s="55">
        <f t="shared" si="16"/>
        <v>1</v>
      </c>
      <c r="N30" s="56">
        <f t="shared" si="5"/>
        <v>2400000</v>
      </c>
      <c r="O30" s="54">
        <v>2400000</v>
      </c>
      <c r="P30" s="55">
        <f t="shared" si="17"/>
        <v>1</v>
      </c>
      <c r="Q30" s="56">
        <f t="shared" si="7"/>
        <v>2400000</v>
      </c>
      <c r="R30" s="54">
        <v>1400000</v>
      </c>
      <c r="S30" s="55">
        <f t="shared" si="18"/>
        <v>1</v>
      </c>
      <c r="T30" s="56">
        <f t="shared" si="9"/>
        <v>1400000</v>
      </c>
      <c r="U30" s="54">
        <v>1400000</v>
      </c>
      <c r="V30" s="55">
        <f t="shared" si="19"/>
        <v>1</v>
      </c>
      <c r="W30" s="56">
        <f t="shared" si="11"/>
        <v>1400000</v>
      </c>
      <c r="X30" s="54">
        <v>1400000</v>
      </c>
      <c r="Y30" s="55">
        <f t="shared" si="20"/>
        <v>1</v>
      </c>
      <c r="Z30" s="56">
        <f t="shared" si="13"/>
        <v>1400000</v>
      </c>
    </row>
    <row r="31" spans="2:26" s="10" customFormat="1" ht="18" customHeight="1">
      <c r="B31" s="43">
        <v>22</v>
      </c>
      <c r="C31" s="24" t="s">
        <v>10</v>
      </c>
      <c r="D31" s="45" t="s">
        <v>37</v>
      </c>
      <c r="E31" s="46" t="s">
        <v>14</v>
      </c>
      <c r="F31" s="57">
        <v>3200000</v>
      </c>
      <c r="G31" s="48">
        <f t="shared" si="14"/>
        <v>1</v>
      </c>
      <c r="H31" s="49">
        <f t="shared" si="1"/>
        <v>3200000</v>
      </c>
      <c r="I31" s="57">
        <v>3600000</v>
      </c>
      <c r="J31" s="48">
        <f t="shared" si="15"/>
        <v>1</v>
      </c>
      <c r="K31" s="49">
        <f t="shared" si="3"/>
        <v>3600000</v>
      </c>
      <c r="L31" s="57">
        <v>3800000</v>
      </c>
      <c r="M31" s="48">
        <f t="shared" si="16"/>
        <v>1</v>
      </c>
      <c r="N31" s="49">
        <f t="shared" si="5"/>
        <v>3800000</v>
      </c>
      <c r="O31" s="57">
        <v>3800000</v>
      </c>
      <c r="P31" s="48">
        <f t="shared" si="17"/>
        <v>1</v>
      </c>
      <c r="Q31" s="49">
        <f t="shared" si="7"/>
        <v>3800000</v>
      </c>
      <c r="R31" s="57">
        <v>2800000</v>
      </c>
      <c r="S31" s="48">
        <f t="shared" si="18"/>
        <v>1</v>
      </c>
      <c r="T31" s="49">
        <f t="shared" si="9"/>
        <v>2800000</v>
      </c>
      <c r="U31" s="57">
        <v>2800000</v>
      </c>
      <c r="V31" s="48">
        <f t="shared" si="19"/>
        <v>1</v>
      </c>
      <c r="W31" s="49">
        <f t="shared" si="11"/>
        <v>2800000</v>
      </c>
      <c r="X31" s="57">
        <v>2800000</v>
      </c>
      <c r="Y31" s="48">
        <f t="shared" si="20"/>
        <v>1</v>
      </c>
      <c r="Z31" s="49">
        <f t="shared" si="13"/>
        <v>2800000</v>
      </c>
    </row>
    <row r="32" spans="2:26" s="10" customFormat="1" ht="18" customHeight="1">
      <c r="B32" s="30">
        <v>23</v>
      </c>
      <c r="C32" s="24"/>
      <c r="D32" s="62" t="s">
        <v>38</v>
      </c>
      <c r="E32" s="26" t="s">
        <v>14</v>
      </c>
      <c r="F32" s="27">
        <v>400000</v>
      </c>
      <c r="G32" s="28">
        <f t="shared" si="14"/>
        <v>1</v>
      </c>
      <c r="H32" s="29">
        <f t="shared" si="1"/>
        <v>400000</v>
      </c>
      <c r="I32" s="27">
        <v>440000</v>
      </c>
      <c r="J32" s="28">
        <f t="shared" si="15"/>
        <v>1</v>
      </c>
      <c r="K32" s="29">
        <f t="shared" si="3"/>
        <v>440000</v>
      </c>
      <c r="L32" s="27">
        <v>460000</v>
      </c>
      <c r="M32" s="28">
        <f t="shared" si="16"/>
        <v>1</v>
      </c>
      <c r="N32" s="29">
        <f t="shared" si="5"/>
        <v>460000</v>
      </c>
      <c r="O32" s="27">
        <v>460000</v>
      </c>
      <c r="P32" s="28">
        <f t="shared" si="17"/>
        <v>1</v>
      </c>
      <c r="Q32" s="29">
        <f t="shared" si="7"/>
        <v>460000</v>
      </c>
      <c r="R32" s="27">
        <v>260000</v>
      </c>
      <c r="S32" s="28">
        <f t="shared" si="18"/>
        <v>1</v>
      </c>
      <c r="T32" s="29">
        <f t="shared" si="9"/>
        <v>260000</v>
      </c>
      <c r="U32" s="27">
        <v>260000</v>
      </c>
      <c r="V32" s="28">
        <f t="shared" si="19"/>
        <v>1</v>
      </c>
      <c r="W32" s="29">
        <f t="shared" si="11"/>
        <v>260000</v>
      </c>
      <c r="X32" s="27">
        <v>260000</v>
      </c>
      <c r="Y32" s="28">
        <f t="shared" si="20"/>
        <v>1</v>
      </c>
      <c r="Z32" s="29">
        <f t="shared" si="13"/>
        <v>260000</v>
      </c>
    </row>
    <row r="33" spans="2:26" s="10" customFormat="1" ht="18" customHeight="1">
      <c r="B33" s="58">
        <v>24</v>
      </c>
      <c r="C33" s="59"/>
      <c r="D33" s="60" t="s">
        <v>39</v>
      </c>
      <c r="E33" s="61" t="s">
        <v>14</v>
      </c>
      <c r="F33" s="54">
        <v>380000</v>
      </c>
      <c r="G33" s="55">
        <f t="shared" si="14"/>
        <v>1</v>
      </c>
      <c r="H33" s="56">
        <f t="shared" si="1"/>
        <v>380000</v>
      </c>
      <c r="I33" s="54">
        <v>380000</v>
      </c>
      <c r="J33" s="55">
        <f t="shared" si="15"/>
        <v>1</v>
      </c>
      <c r="K33" s="56">
        <f t="shared" si="3"/>
        <v>380000</v>
      </c>
      <c r="L33" s="54">
        <v>380000</v>
      </c>
      <c r="M33" s="55">
        <f t="shared" si="16"/>
        <v>1</v>
      </c>
      <c r="N33" s="56">
        <f t="shared" si="5"/>
        <v>380000</v>
      </c>
      <c r="O33" s="54">
        <v>380000</v>
      </c>
      <c r="P33" s="55">
        <f t="shared" si="17"/>
        <v>1</v>
      </c>
      <c r="Q33" s="56">
        <f t="shared" si="7"/>
        <v>380000</v>
      </c>
      <c r="R33" s="54">
        <v>280000</v>
      </c>
      <c r="S33" s="55">
        <f t="shared" si="18"/>
        <v>1</v>
      </c>
      <c r="T33" s="56">
        <f t="shared" si="9"/>
        <v>280000</v>
      </c>
      <c r="U33" s="54">
        <v>280000</v>
      </c>
      <c r="V33" s="55">
        <f t="shared" si="19"/>
        <v>1</v>
      </c>
      <c r="W33" s="56">
        <f t="shared" si="11"/>
        <v>280000</v>
      </c>
      <c r="X33" s="54">
        <v>280000</v>
      </c>
      <c r="Y33" s="55">
        <f t="shared" si="20"/>
        <v>1</v>
      </c>
      <c r="Z33" s="56">
        <f t="shared" si="13"/>
        <v>280000</v>
      </c>
    </row>
    <row r="34" spans="2:26" s="10" customFormat="1" ht="18" customHeight="1">
      <c r="B34" s="30">
        <v>25</v>
      </c>
      <c r="C34" s="17" t="s">
        <v>40</v>
      </c>
      <c r="D34" s="25" t="s">
        <v>41</v>
      </c>
      <c r="E34" s="26" t="s">
        <v>14</v>
      </c>
      <c r="F34" s="27">
        <v>450000</v>
      </c>
      <c r="G34" s="48">
        <f t="shared" si="14"/>
        <v>1</v>
      </c>
      <c r="H34" s="29">
        <f t="shared" si="1"/>
        <v>450000</v>
      </c>
      <c r="I34" s="27">
        <v>490000</v>
      </c>
      <c r="J34" s="48">
        <f t="shared" si="15"/>
        <v>1</v>
      </c>
      <c r="K34" s="29">
        <f t="shared" si="3"/>
        <v>490000</v>
      </c>
      <c r="L34" s="27">
        <v>510000</v>
      </c>
      <c r="M34" s="48">
        <f t="shared" si="16"/>
        <v>1</v>
      </c>
      <c r="N34" s="29">
        <f t="shared" si="5"/>
        <v>510000</v>
      </c>
      <c r="O34" s="27">
        <v>510000</v>
      </c>
      <c r="P34" s="48">
        <f t="shared" si="17"/>
        <v>1</v>
      </c>
      <c r="Q34" s="29">
        <f t="shared" si="7"/>
        <v>510000</v>
      </c>
      <c r="R34" s="27">
        <v>410000</v>
      </c>
      <c r="S34" s="48">
        <f t="shared" si="18"/>
        <v>1</v>
      </c>
      <c r="T34" s="29">
        <f t="shared" si="9"/>
        <v>410000</v>
      </c>
      <c r="U34" s="27">
        <v>410000</v>
      </c>
      <c r="V34" s="48">
        <f t="shared" si="19"/>
        <v>1</v>
      </c>
      <c r="W34" s="29">
        <f t="shared" si="11"/>
        <v>410000</v>
      </c>
      <c r="X34" s="27">
        <v>410000</v>
      </c>
      <c r="Y34" s="48">
        <f t="shared" si="20"/>
        <v>1</v>
      </c>
      <c r="Z34" s="29">
        <f t="shared" si="13"/>
        <v>410000</v>
      </c>
    </row>
    <row r="35" spans="2:26" s="10" customFormat="1" ht="18" customHeight="1">
      <c r="B35" s="30">
        <v>26</v>
      </c>
      <c r="C35" s="24"/>
      <c r="D35" s="25" t="s">
        <v>42</v>
      </c>
      <c r="E35" s="26" t="s">
        <v>14</v>
      </c>
      <c r="F35" s="27">
        <v>360000</v>
      </c>
      <c r="G35" s="28">
        <f t="shared" si="14"/>
        <v>1</v>
      </c>
      <c r="H35" s="29">
        <f t="shared" si="1"/>
        <v>360000</v>
      </c>
      <c r="I35" s="27">
        <v>360000</v>
      </c>
      <c r="J35" s="28">
        <f t="shared" si="15"/>
        <v>1</v>
      </c>
      <c r="K35" s="29">
        <f t="shared" si="3"/>
        <v>360000</v>
      </c>
      <c r="L35" s="27">
        <v>360000</v>
      </c>
      <c r="M35" s="28">
        <f t="shared" si="16"/>
        <v>1</v>
      </c>
      <c r="N35" s="29">
        <f t="shared" si="5"/>
        <v>360000</v>
      </c>
      <c r="O35" s="27">
        <v>360000</v>
      </c>
      <c r="P35" s="28">
        <f t="shared" si="17"/>
        <v>1</v>
      </c>
      <c r="Q35" s="29">
        <f t="shared" si="7"/>
        <v>360000</v>
      </c>
      <c r="R35" s="27">
        <v>260000</v>
      </c>
      <c r="S35" s="28">
        <f t="shared" si="18"/>
        <v>1</v>
      </c>
      <c r="T35" s="29">
        <f t="shared" si="9"/>
        <v>260000</v>
      </c>
      <c r="U35" s="27">
        <v>260000</v>
      </c>
      <c r="V35" s="28">
        <f t="shared" si="19"/>
        <v>1</v>
      </c>
      <c r="W35" s="29">
        <f t="shared" si="11"/>
        <v>260000</v>
      </c>
      <c r="X35" s="27">
        <v>260000</v>
      </c>
      <c r="Y35" s="28">
        <f t="shared" si="20"/>
        <v>1</v>
      </c>
      <c r="Z35" s="29">
        <f t="shared" si="13"/>
        <v>260000</v>
      </c>
    </row>
    <row r="36" spans="2:26" s="10" customFormat="1" ht="18" customHeight="1">
      <c r="B36" s="30">
        <v>27</v>
      </c>
      <c r="C36" s="24"/>
      <c r="D36" s="64" t="s">
        <v>43</v>
      </c>
      <c r="E36" s="46" t="s">
        <v>14</v>
      </c>
      <c r="F36" s="57">
        <v>2400000</v>
      </c>
      <c r="G36" s="48">
        <f t="shared" si="14"/>
        <v>1</v>
      </c>
      <c r="H36" s="49">
        <f t="shared" si="1"/>
        <v>2400000</v>
      </c>
      <c r="I36" s="57">
        <v>2440000</v>
      </c>
      <c r="J36" s="48">
        <f t="shared" si="15"/>
        <v>1</v>
      </c>
      <c r="K36" s="49">
        <f t="shared" si="3"/>
        <v>2440000</v>
      </c>
      <c r="L36" s="57">
        <v>2460000</v>
      </c>
      <c r="M36" s="48">
        <f t="shared" si="16"/>
        <v>1</v>
      </c>
      <c r="N36" s="49">
        <f t="shared" si="5"/>
        <v>2460000</v>
      </c>
      <c r="O36" s="57">
        <v>2460000</v>
      </c>
      <c r="P36" s="48">
        <f t="shared" si="17"/>
        <v>1</v>
      </c>
      <c r="Q36" s="49">
        <f t="shared" si="7"/>
        <v>2460000</v>
      </c>
      <c r="R36" s="57">
        <v>1400000</v>
      </c>
      <c r="S36" s="48">
        <f t="shared" si="18"/>
        <v>1</v>
      </c>
      <c r="T36" s="49">
        <f t="shared" si="9"/>
        <v>1400000</v>
      </c>
      <c r="U36" s="57">
        <v>1400000</v>
      </c>
      <c r="V36" s="48">
        <f t="shared" si="19"/>
        <v>1</v>
      </c>
      <c r="W36" s="49">
        <f t="shared" si="11"/>
        <v>1400000</v>
      </c>
      <c r="X36" s="57">
        <v>1400000</v>
      </c>
      <c r="Y36" s="48">
        <f t="shared" si="20"/>
        <v>1</v>
      </c>
      <c r="Z36" s="49">
        <f t="shared" si="13"/>
        <v>1400000</v>
      </c>
    </row>
    <row r="37" spans="2:26" s="10" customFormat="1" ht="18" customHeight="1">
      <c r="B37" s="30">
        <v>28</v>
      </c>
      <c r="C37" s="24"/>
      <c r="D37" s="25" t="s">
        <v>44</v>
      </c>
      <c r="E37" s="26" t="s">
        <v>14</v>
      </c>
      <c r="F37" s="27">
        <v>1200000</v>
      </c>
      <c r="G37" s="28">
        <f t="shared" si="14"/>
        <v>1</v>
      </c>
      <c r="H37" s="29">
        <f t="shared" si="1"/>
        <v>1200000</v>
      </c>
      <c r="I37" s="27">
        <v>1240000</v>
      </c>
      <c r="J37" s="28">
        <f t="shared" si="15"/>
        <v>1</v>
      </c>
      <c r="K37" s="29">
        <f t="shared" si="3"/>
        <v>1240000</v>
      </c>
      <c r="L37" s="27">
        <v>1260000</v>
      </c>
      <c r="M37" s="28">
        <f t="shared" si="16"/>
        <v>1</v>
      </c>
      <c r="N37" s="29">
        <f t="shared" si="5"/>
        <v>1260000</v>
      </c>
      <c r="O37" s="27">
        <v>1260000</v>
      </c>
      <c r="P37" s="28">
        <f t="shared" si="17"/>
        <v>1</v>
      </c>
      <c r="Q37" s="29">
        <f t="shared" si="7"/>
        <v>1260000</v>
      </c>
      <c r="R37" s="27">
        <v>1000000</v>
      </c>
      <c r="S37" s="28">
        <f t="shared" si="18"/>
        <v>1</v>
      </c>
      <c r="T37" s="29">
        <f t="shared" si="9"/>
        <v>1000000</v>
      </c>
      <c r="U37" s="27">
        <v>1000000</v>
      </c>
      <c r="V37" s="28">
        <f t="shared" si="19"/>
        <v>1</v>
      </c>
      <c r="W37" s="29">
        <f t="shared" si="11"/>
        <v>1000000</v>
      </c>
      <c r="X37" s="27">
        <v>1000000</v>
      </c>
      <c r="Y37" s="28">
        <f t="shared" si="20"/>
        <v>1</v>
      </c>
      <c r="Z37" s="29">
        <f t="shared" si="13"/>
        <v>1000000</v>
      </c>
    </row>
    <row r="38" spans="2:26" s="10" customFormat="1" ht="18" customHeight="1">
      <c r="B38" s="58">
        <v>29</v>
      </c>
      <c r="C38" s="59"/>
      <c r="D38" s="65" t="s">
        <v>45</v>
      </c>
      <c r="E38" s="61" t="s">
        <v>14</v>
      </c>
      <c r="F38" s="54">
        <v>350000</v>
      </c>
      <c r="G38" s="55">
        <f t="shared" si="14"/>
        <v>1</v>
      </c>
      <c r="H38" s="56">
        <f t="shared" si="1"/>
        <v>350000</v>
      </c>
      <c r="I38" s="54">
        <v>350000</v>
      </c>
      <c r="J38" s="55">
        <f t="shared" si="15"/>
        <v>1</v>
      </c>
      <c r="K38" s="56">
        <f t="shared" si="3"/>
        <v>350000</v>
      </c>
      <c r="L38" s="54">
        <v>350000</v>
      </c>
      <c r="M38" s="55">
        <f t="shared" si="16"/>
        <v>1</v>
      </c>
      <c r="N38" s="56">
        <f t="shared" si="5"/>
        <v>350000</v>
      </c>
      <c r="O38" s="54">
        <v>350000</v>
      </c>
      <c r="P38" s="55">
        <f t="shared" si="17"/>
        <v>1</v>
      </c>
      <c r="Q38" s="56">
        <f t="shared" si="7"/>
        <v>350000</v>
      </c>
      <c r="R38" s="54">
        <v>250000</v>
      </c>
      <c r="S38" s="55">
        <f t="shared" si="18"/>
        <v>1</v>
      </c>
      <c r="T38" s="56">
        <f t="shared" si="9"/>
        <v>250000</v>
      </c>
      <c r="U38" s="54">
        <v>250000</v>
      </c>
      <c r="V38" s="55">
        <f t="shared" si="19"/>
        <v>1</v>
      </c>
      <c r="W38" s="56">
        <f t="shared" si="11"/>
        <v>250000</v>
      </c>
      <c r="X38" s="54">
        <v>250000</v>
      </c>
      <c r="Y38" s="55">
        <f t="shared" si="20"/>
        <v>1</v>
      </c>
      <c r="Z38" s="56">
        <f t="shared" si="13"/>
        <v>250000</v>
      </c>
    </row>
    <row r="39" spans="2:26" s="10" customFormat="1" ht="18" customHeight="1">
      <c r="B39" s="66">
        <v>30</v>
      </c>
      <c r="C39" s="17" t="s">
        <v>46</v>
      </c>
      <c r="D39" s="67" t="s">
        <v>47</v>
      </c>
      <c r="E39" s="68" t="s">
        <v>12</v>
      </c>
      <c r="F39" s="69">
        <v>200000</v>
      </c>
      <c r="G39" s="70">
        <f>F$7</f>
        <v>19</v>
      </c>
      <c r="H39" s="71">
        <f t="shared" si="1"/>
        <v>3800000</v>
      </c>
      <c r="I39" s="69">
        <v>200000</v>
      </c>
      <c r="J39" s="70">
        <f>I$7</f>
        <v>23</v>
      </c>
      <c r="K39" s="71">
        <f t="shared" si="3"/>
        <v>4600000</v>
      </c>
      <c r="L39" s="69">
        <v>200000</v>
      </c>
      <c r="M39" s="70">
        <f>L$7</f>
        <v>25</v>
      </c>
      <c r="N39" s="71">
        <f t="shared" si="5"/>
        <v>5000000</v>
      </c>
      <c r="O39" s="69">
        <v>200000</v>
      </c>
      <c r="P39" s="70">
        <f>O$7</f>
        <v>25</v>
      </c>
      <c r="Q39" s="71">
        <f t="shared" si="7"/>
        <v>5000000</v>
      </c>
      <c r="R39" s="69">
        <v>150000</v>
      </c>
      <c r="S39" s="70">
        <f>R$7</f>
        <v>6</v>
      </c>
      <c r="T39" s="71">
        <f t="shared" si="9"/>
        <v>900000</v>
      </c>
      <c r="U39" s="69">
        <v>150000</v>
      </c>
      <c r="V39" s="70">
        <f>U$7</f>
        <v>2</v>
      </c>
      <c r="W39" s="71">
        <f t="shared" si="11"/>
        <v>300000</v>
      </c>
      <c r="X39" s="69">
        <v>150000</v>
      </c>
      <c r="Y39" s="70">
        <f>X$7</f>
        <v>2</v>
      </c>
      <c r="Z39" s="71">
        <f t="shared" si="13"/>
        <v>300000</v>
      </c>
    </row>
    <row r="40" spans="2:26" s="10" customFormat="1" ht="18" customHeight="1">
      <c r="B40" s="30">
        <v>31</v>
      </c>
      <c r="C40" s="24"/>
      <c r="D40" s="25" t="s">
        <v>80</v>
      </c>
      <c r="E40" s="72" t="s">
        <v>81</v>
      </c>
      <c r="F40" s="27">
        <v>480000</v>
      </c>
      <c r="G40" s="28">
        <f>F$7</f>
        <v>19</v>
      </c>
      <c r="H40" s="29">
        <f t="shared" si="1"/>
        <v>9120000</v>
      </c>
      <c r="I40" s="27">
        <v>480000</v>
      </c>
      <c r="J40" s="28">
        <f>I$7</f>
        <v>23</v>
      </c>
      <c r="K40" s="29">
        <f t="shared" si="3"/>
        <v>11040000</v>
      </c>
      <c r="L40" s="27">
        <v>480000</v>
      </c>
      <c r="M40" s="28">
        <f>L$7</f>
        <v>25</v>
      </c>
      <c r="N40" s="29">
        <f t="shared" si="5"/>
        <v>12000000</v>
      </c>
      <c r="O40" s="27">
        <v>480000</v>
      </c>
      <c r="P40" s="28">
        <f>O$7</f>
        <v>25</v>
      </c>
      <c r="Q40" s="29">
        <f t="shared" si="7"/>
        <v>12000000</v>
      </c>
      <c r="R40" s="27">
        <v>380000</v>
      </c>
      <c r="S40" s="28">
        <f>R$7</f>
        <v>6</v>
      </c>
      <c r="T40" s="29">
        <f t="shared" si="9"/>
        <v>2280000</v>
      </c>
      <c r="U40" s="27">
        <v>380000</v>
      </c>
      <c r="V40" s="28">
        <f>U$7</f>
        <v>2</v>
      </c>
      <c r="W40" s="29">
        <f t="shared" si="11"/>
        <v>760000</v>
      </c>
      <c r="X40" s="27">
        <v>380000</v>
      </c>
      <c r="Y40" s="28">
        <f>X$7</f>
        <v>2</v>
      </c>
      <c r="Z40" s="29">
        <f t="shared" si="13"/>
        <v>760000</v>
      </c>
    </row>
    <row r="41" spans="2:26" s="10" customFormat="1" ht="18" customHeight="1">
      <c r="B41" s="30">
        <v>32</v>
      </c>
      <c r="C41" s="73"/>
      <c r="D41" s="25" t="s">
        <v>82</v>
      </c>
      <c r="E41" s="72" t="s">
        <v>14</v>
      </c>
      <c r="F41" s="27">
        <v>520000</v>
      </c>
      <c r="G41" s="28">
        <f>IF($E41="재사용",0,1)</f>
        <v>1</v>
      </c>
      <c r="H41" s="29">
        <f t="shared" si="1"/>
        <v>520000</v>
      </c>
      <c r="I41" s="27">
        <v>520000</v>
      </c>
      <c r="J41" s="28">
        <f>IF($E41="재사용",0,1)</f>
        <v>1</v>
      </c>
      <c r="K41" s="29">
        <f t="shared" si="3"/>
        <v>520000</v>
      </c>
      <c r="L41" s="27">
        <v>620000</v>
      </c>
      <c r="M41" s="28">
        <f>IF($E41="재사용",0,1)</f>
        <v>1</v>
      </c>
      <c r="N41" s="29">
        <f t="shared" si="5"/>
        <v>620000</v>
      </c>
      <c r="O41" s="27">
        <v>420000</v>
      </c>
      <c r="P41" s="28">
        <f>IF($E41="재사용",0,1)</f>
        <v>1</v>
      </c>
      <c r="Q41" s="29">
        <f t="shared" si="7"/>
        <v>420000</v>
      </c>
      <c r="R41" s="27">
        <v>320000</v>
      </c>
      <c r="S41" s="28">
        <f>IF($E41="재사용",0,1)</f>
        <v>1</v>
      </c>
      <c r="T41" s="29">
        <f t="shared" si="9"/>
        <v>320000</v>
      </c>
      <c r="U41" s="27">
        <v>540000</v>
      </c>
      <c r="V41" s="28">
        <f>IF($E41="재사용",0,1)</f>
        <v>1</v>
      </c>
      <c r="W41" s="29">
        <f t="shared" si="11"/>
        <v>540000</v>
      </c>
      <c r="X41" s="27">
        <v>560000</v>
      </c>
      <c r="Y41" s="28">
        <f>IF($E41="재사용",0,1)</f>
        <v>1</v>
      </c>
      <c r="Z41" s="29">
        <f t="shared" si="13"/>
        <v>560000</v>
      </c>
    </row>
    <row r="42" spans="2:26" s="10" customFormat="1" ht="18" customHeight="1">
      <c r="B42" s="30">
        <v>33</v>
      </c>
      <c r="C42" s="73"/>
      <c r="D42" s="62" t="s">
        <v>83</v>
      </c>
      <c r="E42" s="72" t="s">
        <v>14</v>
      </c>
      <c r="F42" s="27">
        <v>520000</v>
      </c>
      <c r="G42" s="28">
        <f>F7-1</f>
        <v>18</v>
      </c>
      <c r="H42" s="29">
        <f t="shared" si="1"/>
        <v>9360000</v>
      </c>
      <c r="I42" s="27">
        <v>520000</v>
      </c>
      <c r="J42" s="28">
        <f>I7-1</f>
        <v>22</v>
      </c>
      <c r="K42" s="29">
        <f t="shared" si="3"/>
        <v>11440000</v>
      </c>
      <c r="L42" s="27">
        <v>620000</v>
      </c>
      <c r="M42" s="28">
        <f>L7-1</f>
        <v>24</v>
      </c>
      <c r="N42" s="29">
        <f t="shared" si="5"/>
        <v>14880000</v>
      </c>
      <c r="O42" s="27">
        <v>420000</v>
      </c>
      <c r="P42" s="28">
        <f>O7-1</f>
        <v>24</v>
      </c>
      <c r="Q42" s="29">
        <f t="shared" si="7"/>
        <v>10080000</v>
      </c>
      <c r="R42" s="27">
        <v>320000</v>
      </c>
      <c r="S42" s="28">
        <f>R7-1</f>
        <v>5</v>
      </c>
      <c r="T42" s="29">
        <f t="shared" si="9"/>
        <v>1600000</v>
      </c>
      <c r="U42" s="27">
        <v>540000</v>
      </c>
      <c r="V42" s="28">
        <f>U7-1</f>
        <v>1</v>
      </c>
      <c r="W42" s="29">
        <f t="shared" si="11"/>
        <v>540000</v>
      </c>
      <c r="X42" s="27">
        <v>560000</v>
      </c>
      <c r="Y42" s="28">
        <f>X7-1</f>
        <v>1</v>
      </c>
      <c r="Z42" s="29">
        <f t="shared" si="13"/>
        <v>560000</v>
      </c>
    </row>
    <row r="43" spans="2:26" s="10" customFormat="1" ht="18" customHeight="1">
      <c r="B43" s="43">
        <v>34</v>
      </c>
      <c r="C43" s="73"/>
      <c r="D43" s="64" t="s">
        <v>84</v>
      </c>
      <c r="E43" s="74" t="s">
        <v>14</v>
      </c>
      <c r="F43" s="57">
        <v>1100000</v>
      </c>
      <c r="G43" s="48">
        <f>IF($E43="재사용",0,1)</f>
        <v>1</v>
      </c>
      <c r="H43" s="49">
        <f t="shared" si="1"/>
        <v>1100000</v>
      </c>
      <c r="I43" s="57">
        <v>1100000</v>
      </c>
      <c r="J43" s="48">
        <f>IF($E43="재사용",0,1)</f>
        <v>1</v>
      </c>
      <c r="K43" s="49">
        <f t="shared" si="3"/>
        <v>1100000</v>
      </c>
      <c r="L43" s="57">
        <v>1100000</v>
      </c>
      <c r="M43" s="48">
        <f>IF($E43="재사용",0,1)</f>
        <v>1</v>
      </c>
      <c r="N43" s="49">
        <f t="shared" si="5"/>
        <v>1100000</v>
      </c>
      <c r="O43" s="57">
        <v>700000</v>
      </c>
      <c r="P43" s="48">
        <f>IF($E43="재사용",0,1)</f>
        <v>1</v>
      </c>
      <c r="Q43" s="49">
        <f t="shared" si="7"/>
        <v>700000</v>
      </c>
      <c r="R43" s="57">
        <v>450000</v>
      </c>
      <c r="S43" s="48">
        <f>IF($E43="재사용",0,1)</f>
        <v>1</v>
      </c>
      <c r="T43" s="49">
        <f t="shared" si="9"/>
        <v>450000</v>
      </c>
      <c r="U43" s="57">
        <v>450000</v>
      </c>
      <c r="V43" s="48">
        <f>IF($E43="재사용",0,1)</f>
        <v>1</v>
      </c>
      <c r="W43" s="49">
        <f t="shared" si="11"/>
        <v>450000</v>
      </c>
      <c r="X43" s="57">
        <v>450000</v>
      </c>
      <c r="Y43" s="48">
        <f>IF($E43="재사용",0,1)</f>
        <v>1</v>
      </c>
      <c r="Z43" s="49">
        <f t="shared" si="13"/>
        <v>450000</v>
      </c>
    </row>
    <row r="44" spans="2:26" s="10" customFormat="1" ht="18" customHeight="1">
      <c r="B44" s="30">
        <v>35</v>
      </c>
      <c r="C44" s="24"/>
      <c r="D44" s="25" t="s">
        <v>85</v>
      </c>
      <c r="E44" s="72" t="s">
        <v>14</v>
      </c>
      <c r="F44" s="27">
        <v>1100000</v>
      </c>
      <c r="G44" s="28">
        <f>F7-1</f>
        <v>18</v>
      </c>
      <c r="H44" s="29">
        <f t="shared" si="1"/>
        <v>19800000</v>
      </c>
      <c r="I44" s="27">
        <v>1100000</v>
      </c>
      <c r="J44" s="28">
        <f>I7-1</f>
        <v>22</v>
      </c>
      <c r="K44" s="29">
        <f t="shared" si="3"/>
        <v>24200000</v>
      </c>
      <c r="L44" s="27">
        <v>1100000</v>
      </c>
      <c r="M44" s="28">
        <f>L7-1</f>
        <v>24</v>
      </c>
      <c r="N44" s="29">
        <f t="shared" si="5"/>
        <v>26400000</v>
      </c>
      <c r="O44" s="27">
        <v>700000</v>
      </c>
      <c r="P44" s="28">
        <f>O7-1</f>
        <v>24</v>
      </c>
      <c r="Q44" s="29">
        <f t="shared" si="7"/>
        <v>16800000</v>
      </c>
      <c r="R44" s="27">
        <v>450000</v>
      </c>
      <c r="S44" s="28">
        <f>R7-1</f>
        <v>5</v>
      </c>
      <c r="T44" s="29">
        <f t="shared" si="9"/>
        <v>2250000</v>
      </c>
      <c r="U44" s="27">
        <v>450000</v>
      </c>
      <c r="V44" s="28">
        <f>U7-1</f>
        <v>1</v>
      </c>
      <c r="W44" s="29">
        <f t="shared" si="11"/>
        <v>450000</v>
      </c>
      <c r="X44" s="27">
        <v>450000</v>
      </c>
      <c r="Y44" s="28">
        <f>X7-1</f>
        <v>1</v>
      </c>
      <c r="Z44" s="29">
        <f t="shared" si="13"/>
        <v>450000</v>
      </c>
    </row>
    <row r="45" spans="2:26" s="10" customFormat="1" ht="18" customHeight="1">
      <c r="B45" s="30">
        <v>36</v>
      </c>
      <c r="C45" s="24"/>
      <c r="D45" s="25" t="s">
        <v>86</v>
      </c>
      <c r="E45" s="72" t="s">
        <v>14</v>
      </c>
      <c r="F45" s="27">
        <v>250000</v>
      </c>
      <c r="G45" s="28">
        <f>IF($E45="재사용",0,1)</f>
        <v>1</v>
      </c>
      <c r="H45" s="29">
        <f t="shared" si="1"/>
        <v>250000</v>
      </c>
      <c r="I45" s="27">
        <v>250000</v>
      </c>
      <c r="J45" s="28">
        <f>IF($E45="재사용",0,1)</f>
        <v>1</v>
      </c>
      <c r="K45" s="29">
        <f t="shared" si="3"/>
        <v>250000</v>
      </c>
      <c r="L45" s="27">
        <v>250000</v>
      </c>
      <c r="M45" s="28">
        <f>IF($E45="재사용",0,1)</f>
        <v>1</v>
      </c>
      <c r="N45" s="29">
        <f t="shared" si="5"/>
        <v>250000</v>
      </c>
      <c r="O45" s="27">
        <v>150000</v>
      </c>
      <c r="P45" s="28">
        <f>IF($E45="재사용",0,1)</f>
        <v>1</v>
      </c>
      <c r="Q45" s="29">
        <f t="shared" si="7"/>
        <v>150000</v>
      </c>
      <c r="R45" s="27">
        <v>162000</v>
      </c>
      <c r="S45" s="28">
        <f>IF($E45="재사용",0,1)</f>
        <v>1</v>
      </c>
      <c r="T45" s="29">
        <f t="shared" si="9"/>
        <v>162000</v>
      </c>
      <c r="U45" s="27">
        <v>162000</v>
      </c>
      <c r="V45" s="28">
        <f>IF($E45="재사용",0,1)</f>
        <v>1</v>
      </c>
      <c r="W45" s="29">
        <f t="shared" si="11"/>
        <v>162000</v>
      </c>
      <c r="X45" s="27">
        <v>162000</v>
      </c>
      <c r="Y45" s="28">
        <f>IF($E45="재사용",0,1)</f>
        <v>1</v>
      </c>
      <c r="Z45" s="29">
        <f t="shared" si="13"/>
        <v>162000</v>
      </c>
    </row>
    <row r="46" spans="2:26" s="10" customFormat="1" ht="18" customHeight="1">
      <c r="B46" s="30">
        <v>37</v>
      </c>
      <c r="C46" s="24"/>
      <c r="D46" s="25" t="s">
        <v>87</v>
      </c>
      <c r="E46" s="26" t="s">
        <v>14</v>
      </c>
      <c r="F46" s="27">
        <v>250000</v>
      </c>
      <c r="G46" s="28">
        <f>F7-1</f>
        <v>18</v>
      </c>
      <c r="H46" s="29">
        <f t="shared" si="1"/>
        <v>4500000</v>
      </c>
      <c r="I46" s="27">
        <v>250000</v>
      </c>
      <c r="J46" s="28">
        <f>I7-1</f>
        <v>22</v>
      </c>
      <c r="K46" s="29">
        <f t="shared" si="3"/>
        <v>5500000</v>
      </c>
      <c r="L46" s="27">
        <v>250000</v>
      </c>
      <c r="M46" s="28">
        <f>L7-1</f>
        <v>24</v>
      </c>
      <c r="N46" s="29">
        <f t="shared" si="5"/>
        <v>6000000</v>
      </c>
      <c r="O46" s="27">
        <v>150000</v>
      </c>
      <c r="P46" s="28">
        <f>O7-1</f>
        <v>24</v>
      </c>
      <c r="Q46" s="29">
        <f t="shared" si="7"/>
        <v>3600000</v>
      </c>
      <c r="R46" s="27">
        <v>150000</v>
      </c>
      <c r="S46" s="28">
        <f>R7-1</f>
        <v>5</v>
      </c>
      <c r="T46" s="29">
        <f t="shared" si="9"/>
        <v>750000</v>
      </c>
      <c r="U46" s="27">
        <v>150000</v>
      </c>
      <c r="V46" s="28">
        <f>U7-1</f>
        <v>1</v>
      </c>
      <c r="W46" s="29">
        <f t="shared" si="11"/>
        <v>150000</v>
      </c>
      <c r="X46" s="27">
        <v>150000</v>
      </c>
      <c r="Y46" s="28">
        <f>X7-1</f>
        <v>1</v>
      </c>
      <c r="Z46" s="29">
        <f t="shared" si="13"/>
        <v>150000</v>
      </c>
    </row>
    <row r="47" spans="2:26" s="10" customFormat="1" ht="18" customHeight="1">
      <c r="B47" s="58">
        <v>38</v>
      </c>
      <c r="C47" s="59"/>
      <c r="D47" s="65" t="s">
        <v>88</v>
      </c>
      <c r="E47" s="61" t="s">
        <v>89</v>
      </c>
      <c r="F47" s="54">
        <v>88000</v>
      </c>
      <c r="G47" s="55">
        <f>F$7</f>
        <v>19</v>
      </c>
      <c r="H47" s="56">
        <f t="shared" si="1"/>
        <v>1672000</v>
      </c>
      <c r="I47" s="54">
        <v>88000</v>
      </c>
      <c r="J47" s="55">
        <f>I$7</f>
        <v>23</v>
      </c>
      <c r="K47" s="56">
        <f t="shared" si="3"/>
        <v>2024000</v>
      </c>
      <c r="L47" s="54">
        <v>88000</v>
      </c>
      <c r="M47" s="55">
        <f>L$7</f>
        <v>25</v>
      </c>
      <c r="N47" s="56">
        <f t="shared" si="5"/>
        <v>2200000</v>
      </c>
      <c r="O47" s="54">
        <v>88000</v>
      </c>
      <c r="P47" s="55">
        <f>O$7</f>
        <v>25</v>
      </c>
      <c r="Q47" s="56">
        <f t="shared" si="7"/>
        <v>2200000</v>
      </c>
      <c r="R47" s="54">
        <v>88000</v>
      </c>
      <c r="S47" s="55">
        <f>R$7</f>
        <v>6</v>
      </c>
      <c r="T47" s="56">
        <f t="shared" si="9"/>
        <v>528000</v>
      </c>
      <c r="U47" s="54">
        <v>88000</v>
      </c>
      <c r="V47" s="55">
        <f>U$7</f>
        <v>2</v>
      </c>
      <c r="W47" s="56">
        <f t="shared" si="11"/>
        <v>176000</v>
      </c>
      <c r="X47" s="54">
        <v>88000</v>
      </c>
      <c r="Y47" s="55">
        <f>X$7</f>
        <v>2</v>
      </c>
      <c r="Z47" s="56">
        <f t="shared" si="13"/>
        <v>176000</v>
      </c>
    </row>
    <row r="48" spans="2:26" s="10" customFormat="1" ht="18" customHeight="1">
      <c r="B48" s="43">
        <v>39</v>
      </c>
      <c r="C48" s="17" t="s">
        <v>90</v>
      </c>
      <c r="D48" s="25" t="s">
        <v>91</v>
      </c>
      <c r="E48" s="26" t="s">
        <v>14</v>
      </c>
      <c r="F48" s="27">
        <v>400000</v>
      </c>
      <c r="G48" s="48">
        <f t="shared" ref="G48:G58" si="21">IF($E48="재사용",0,1)</f>
        <v>1</v>
      </c>
      <c r="H48" s="29">
        <f t="shared" si="1"/>
        <v>400000</v>
      </c>
      <c r="I48" s="27">
        <v>400000</v>
      </c>
      <c r="J48" s="48">
        <f t="shared" ref="J48:J58" si="22">IF($E48="재사용",0,1)</f>
        <v>1</v>
      </c>
      <c r="K48" s="29">
        <f t="shared" si="3"/>
        <v>400000</v>
      </c>
      <c r="L48" s="27">
        <v>400000</v>
      </c>
      <c r="M48" s="48">
        <f t="shared" ref="M48:M58" si="23">IF($E48="재사용",0,1)</f>
        <v>1</v>
      </c>
      <c r="N48" s="29">
        <f t="shared" si="5"/>
        <v>400000</v>
      </c>
      <c r="O48" s="27">
        <v>400000</v>
      </c>
      <c r="P48" s="48">
        <f t="shared" ref="P48:P58" si="24">IF($E48="재사용",0,1)</f>
        <v>1</v>
      </c>
      <c r="Q48" s="29">
        <f t="shared" si="7"/>
        <v>400000</v>
      </c>
      <c r="R48" s="27">
        <v>400000</v>
      </c>
      <c r="S48" s="48">
        <f t="shared" ref="S48:S58" si="25">IF($E48="재사용",0,1)</f>
        <v>1</v>
      </c>
      <c r="T48" s="29">
        <f t="shared" si="9"/>
        <v>400000</v>
      </c>
      <c r="U48" s="27">
        <v>400000</v>
      </c>
      <c r="V48" s="48">
        <f t="shared" ref="V48:V58" si="26">IF($E48="재사용",0,1)</f>
        <v>1</v>
      </c>
      <c r="W48" s="29">
        <f t="shared" si="11"/>
        <v>400000</v>
      </c>
      <c r="X48" s="27">
        <v>400000</v>
      </c>
      <c r="Y48" s="48">
        <f t="shared" ref="Y48:Y59" si="27">IF($E48="재사용",0,1)</f>
        <v>1</v>
      </c>
      <c r="Z48" s="29">
        <f t="shared" si="13"/>
        <v>400000</v>
      </c>
    </row>
    <row r="49" spans="2:26" s="10" customFormat="1" ht="18" customHeight="1">
      <c r="B49" s="58">
        <v>40</v>
      </c>
      <c r="C49" s="59"/>
      <c r="D49" s="65" t="s">
        <v>92</v>
      </c>
      <c r="E49" s="61" t="s">
        <v>89</v>
      </c>
      <c r="F49" s="54">
        <v>2000000</v>
      </c>
      <c r="G49" s="55">
        <f t="shared" si="21"/>
        <v>1</v>
      </c>
      <c r="H49" s="56">
        <f t="shared" si="1"/>
        <v>2000000</v>
      </c>
      <c r="I49" s="54">
        <v>2400000</v>
      </c>
      <c r="J49" s="55">
        <f t="shared" si="22"/>
        <v>1</v>
      </c>
      <c r="K49" s="56">
        <f t="shared" si="3"/>
        <v>2400000</v>
      </c>
      <c r="L49" s="54">
        <v>2600000</v>
      </c>
      <c r="M49" s="55">
        <f t="shared" si="23"/>
        <v>1</v>
      </c>
      <c r="N49" s="56">
        <f t="shared" si="5"/>
        <v>2600000</v>
      </c>
      <c r="O49" s="54">
        <v>2600000</v>
      </c>
      <c r="P49" s="55">
        <f t="shared" si="24"/>
        <v>1</v>
      </c>
      <c r="Q49" s="56">
        <f t="shared" si="7"/>
        <v>2600000</v>
      </c>
      <c r="R49" s="54">
        <v>1600000</v>
      </c>
      <c r="S49" s="55">
        <f t="shared" si="25"/>
        <v>1</v>
      </c>
      <c r="T49" s="56">
        <f t="shared" si="9"/>
        <v>1600000</v>
      </c>
      <c r="U49" s="54">
        <v>1200000</v>
      </c>
      <c r="V49" s="55">
        <f t="shared" si="26"/>
        <v>1</v>
      </c>
      <c r="W49" s="56">
        <f t="shared" si="11"/>
        <v>1200000</v>
      </c>
      <c r="X49" s="54">
        <v>1400000</v>
      </c>
      <c r="Y49" s="55">
        <f t="shared" si="27"/>
        <v>1</v>
      </c>
      <c r="Z49" s="56">
        <f t="shared" si="13"/>
        <v>1400000</v>
      </c>
    </row>
    <row r="50" spans="2:26" s="10" customFormat="1" ht="18" customHeight="1">
      <c r="B50" s="58">
        <v>41</v>
      </c>
      <c r="C50" s="59" t="s">
        <v>93</v>
      </c>
      <c r="D50" s="65" t="s">
        <v>94</v>
      </c>
      <c r="E50" s="61" t="s">
        <v>89</v>
      </c>
      <c r="F50" s="54">
        <v>650000</v>
      </c>
      <c r="G50" s="55">
        <f t="shared" si="21"/>
        <v>1</v>
      </c>
      <c r="H50" s="56">
        <f t="shared" si="1"/>
        <v>650000</v>
      </c>
      <c r="I50" s="54">
        <v>650000</v>
      </c>
      <c r="J50" s="55">
        <f t="shared" si="22"/>
        <v>1</v>
      </c>
      <c r="K50" s="56">
        <f t="shared" si="3"/>
        <v>650000</v>
      </c>
      <c r="L50" s="54">
        <v>650000</v>
      </c>
      <c r="M50" s="55">
        <f t="shared" si="23"/>
        <v>1</v>
      </c>
      <c r="N50" s="56">
        <f t="shared" si="5"/>
        <v>650000</v>
      </c>
      <c r="O50" s="54">
        <v>650000</v>
      </c>
      <c r="P50" s="55">
        <f t="shared" si="24"/>
        <v>1</v>
      </c>
      <c r="Q50" s="56">
        <f t="shared" si="7"/>
        <v>650000</v>
      </c>
      <c r="R50" s="54">
        <v>650000</v>
      </c>
      <c r="S50" s="55">
        <f t="shared" si="25"/>
        <v>1</v>
      </c>
      <c r="T50" s="56">
        <f t="shared" si="9"/>
        <v>650000</v>
      </c>
      <c r="U50" s="54"/>
      <c r="V50" s="55">
        <f t="shared" si="26"/>
        <v>1</v>
      </c>
      <c r="W50" s="56">
        <f t="shared" si="11"/>
        <v>0</v>
      </c>
      <c r="X50" s="54"/>
      <c r="Y50" s="55">
        <f t="shared" si="27"/>
        <v>1</v>
      </c>
      <c r="Z50" s="56">
        <f t="shared" si="13"/>
        <v>0</v>
      </c>
    </row>
    <row r="51" spans="2:26" s="10" customFormat="1" ht="18" customHeight="1">
      <c r="B51" s="30">
        <v>42</v>
      </c>
      <c r="C51" s="17" t="s">
        <v>95</v>
      </c>
      <c r="D51" s="67" t="s">
        <v>96</v>
      </c>
      <c r="E51" s="75"/>
      <c r="F51" s="69">
        <v>800000</v>
      </c>
      <c r="G51" s="70">
        <f t="shared" si="21"/>
        <v>1</v>
      </c>
      <c r="H51" s="71">
        <f t="shared" si="1"/>
        <v>800000</v>
      </c>
      <c r="I51" s="69">
        <v>880000</v>
      </c>
      <c r="J51" s="70">
        <f t="shared" si="22"/>
        <v>1</v>
      </c>
      <c r="K51" s="71">
        <f t="shared" si="3"/>
        <v>880000</v>
      </c>
      <c r="L51" s="69">
        <v>920000</v>
      </c>
      <c r="M51" s="70">
        <f t="shared" si="23"/>
        <v>1</v>
      </c>
      <c r="N51" s="71">
        <f t="shared" si="5"/>
        <v>920000</v>
      </c>
      <c r="O51" s="69">
        <v>910000</v>
      </c>
      <c r="P51" s="70">
        <f t="shared" si="24"/>
        <v>1</v>
      </c>
      <c r="Q51" s="71">
        <f t="shared" si="7"/>
        <v>910000</v>
      </c>
      <c r="R51" s="69"/>
      <c r="S51" s="70">
        <f t="shared" si="25"/>
        <v>1</v>
      </c>
      <c r="T51" s="71">
        <f t="shared" si="9"/>
        <v>0</v>
      </c>
      <c r="U51" s="69"/>
      <c r="V51" s="70">
        <f t="shared" si="26"/>
        <v>1</v>
      </c>
      <c r="W51" s="71">
        <f t="shared" si="11"/>
        <v>0</v>
      </c>
      <c r="X51" s="69"/>
      <c r="Y51" s="70">
        <f t="shared" si="27"/>
        <v>1</v>
      </c>
      <c r="Z51" s="71">
        <f t="shared" si="13"/>
        <v>0</v>
      </c>
    </row>
    <row r="52" spans="2:26" s="10" customFormat="1" ht="18" customHeight="1">
      <c r="B52" s="30">
        <v>43</v>
      </c>
      <c r="C52" s="24" t="s">
        <v>97</v>
      </c>
      <c r="D52" s="25" t="s">
        <v>98</v>
      </c>
      <c r="E52" s="26"/>
      <c r="F52" s="27">
        <v>250000</v>
      </c>
      <c r="G52" s="28">
        <f t="shared" si="21"/>
        <v>1</v>
      </c>
      <c r="H52" s="29">
        <f t="shared" si="1"/>
        <v>250000</v>
      </c>
      <c r="I52" s="27">
        <v>250000</v>
      </c>
      <c r="J52" s="28">
        <f t="shared" si="22"/>
        <v>1</v>
      </c>
      <c r="K52" s="29">
        <f t="shared" si="3"/>
        <v>250000</v>
      </c>
      <c r="L52" s="27">
        <v>250000</v>
      </c>
      <c r="M52" s="28">
        <f t="shared" si="23"/>
        <v>1</v>
      </c>
      <c r="N52" s="29">
        <f t="shared" si="5"/>
        <v>250000</v>
      </c>
      <c r="O52" s="27">
        <v>250000</v>
      </c>
      <c r="P52" s="28">
        <f t="shared" si="24"/>
        <v>1</v>
      </c>
      <c r="Q52" s="29">
        <f t="shared" si="7"/>
        <v>250000</v>
      </c>
      <c r="R52" s="27"/>
      <c r="S52" s="28">
        <f t="shared" si="25"/>
        <v>1</v>
      </c>
      <c r="T52" s="29">
        <f t="shared" si="9"/>
        <v>0</v>
      </c>
      <c r="U52" s="27"/>
      <c r="V52" s="28">
        <f t="shared" si="26"/>
        <v>1</v>
      </c>
      <c r="W52" s="29">
        <f t="shared" si="11"/>
        <v>0</v>
      </c>
      <c r="X52" s="27"/>
      <c r="Y52" s="28">
        <f t="shared" si="27"/>
        <v>1</v>
      </c>
      <c r="Z52" s="29">
        <f t="shared" si="13"/>
        <v>0</v>
      </c>
    </row>
    <row r="53" spans="2:26" s="10" customFormat="1" ht="18" customHeight="1">
      <c r="B53" s="30">
        <v>44</v>
      </c>
      <c r="C53" s="24"/>
      <c r="D53" s="25" t="s">
        <v>99</v>
      </c>
      <c r="E53" s="26"/>
      <c r="F53" s="27">
        <v>1500000</v>
      </c>
      <c r="G53" s="28">
        <f t="shared" si="21"/>
        <v>1</v>
      </c>
      <c r="H53" s="29">
        <f t="shared" si="1"/>
        <v>1500000</v>
      </c>
      <c r="I53" s="27">
        <v>1900000</v>
      </c>
      <c r="J53" s="28">
        <f t="shared" si="22"/>
        <v>1</v>
      </c>
      <c r="K53" s="29">
        <f t="shared" si="3"/>
        <v>1900000</v>
      </c>
      <c r="L53" s="27">
        <v>2100000</v>
      </c>
      <c r="M53" s="28">
        <f t="shared" si="23"/>
        <v>1</v>
      </c>
      <c r="N53" s="29">
        <f t="shared" si="5"/>
        <v>2100000</v>
      </c>
      <c r="O53" s="27">
        <v>2100000</v>
      </c>
      <c r="P53" s="28">
        <f t="shared" si="24"/>
        <v>1</v>
      </c>
      <c r="Q53" s="29">
        <f t="shared" si="7"/>
        <v>2100000</v>
      </c>
      <c r="R53" s="27"/>
      <c r="S53" s="28">
        <f t="shared" si="25"/>
        <v>1</v>
      </c>
      <c r="T53" s="29">
        <f t="shared" si="9"/>
        <v>0</v>
      </c>
      <c r="U53" s="27"/>
      <c r="V53" s="28">
        <f t="shared" si="26"/>
        <v>1</v>
      </c>
      <c r="W53" s="29">
        <f t="shared" si="11"/>
        <v>0</v>
      </c>
      <c r="X53" s="27"/>
      <c r="Y53" s="28">
        <f t="shared" si="27"/>
        <v>1</v>
      </c>
      <c r="Z53" s="29">
        <f t="shared" si="13"/>
        <v>0</v>
      </c>
    </row>
    <row r="54" spans="2:26" s="10" customFormat="1" ht="18" customHeight="1">
      <c r="B54" s="30">
        <v>45</v>
      </c>
      <c r="C54" s="59"/>
      <c r="D54" s="65" t="s">
        <v>100</v>
      </c>
      <c r="E54" s="61"/>
      <c r="F54" s="54">
        <v>2500000</v>
      </c>
      <c r="G54" s="55">
        <f t="shared" si="21"/>
        <v>1</v>
      </c>
      <c r="H54" s="56">
        <f t="shared" si="1"/>
        <v>2500000</v>
      </c>
      <c r="I54" s="54">
        <v>2900000</v>
      </c>
      <c r="J54" s="55">
        <f t="shared" si="22"/>
        <v>1</v>
      </c>
      <c r="K54" s="56">
        <f t="shared" si="3"/>
        <v>2900000</v>
      </c>
      <c r="L54" s="54">
        <v>2240000</v>
      </c>
      <c r="M54" s="55">
        <f t="shared" si="23"/>
        <v>1</v>
      </c>
      <c r="N54" s="56">
        <f t="shared" si="5"/>
        <v>2240000</v>
      </c>
      <c r="O54" s="54">
        <v>3100000</v>
      </c>
      <c r="P54" s="55">
        <f t="shared" si="24"/>
        <v>1</v>
      </c>
      <c r="Q54" s="56">
        <f t="shared" si="7"/>
        <v>3100000</v>
      </c>
      <c r="R54" s="54">
        <v>3100000</v>
      </c>
      <c r="S54" s="55">
        <f t="shared" si="25"/>
        <v>1</v>
      </c>
      <c r="T54" s="56">
        <f t="shared" si="9"/>
        <v>3100000</v>
      </c>
      <c r="U54" s="54">
        <v>1500000</v>
      </c>
      <c r="V54" s="55">
        <f t="shared" si="26"/>
        <v>1</v>
      </c>
      <c r="W54" s="56">
        <f t="shared" si="11"/>
        <v>1500000</v>
      </c>
      <c r="X54" s="54"/>
      <c r="Y54" s="55">
        <f t="shared" si="27"/>
        <v>1</v>
      </c>
      <c r="Z54" s="56">
        <f t="shared" si="13"/>
        <v>0</v>
      </c>
    </row>
    <row r="55" spans="2:26" s="10" customFormat="1" ht="18" customHeight="1">
      <c r="B55" s="30">
        <v>46</v>
      </c>
      <c r="C55" s="24" t="s">
        <v>93</v>
      </c>
      <c r="D55" s="64" t="s">
        <v>101</v>
      </c>
      <c r="E55" s="46"/>
      <c r="F55" s="57">
        <v>3500000</v>
      </c>
      <c r="G55" s="48">
        <f t="shared" si="21"/>
        <v>1</v>
      </c>
      <c r="H55" s="49">
        <f t="shared" si="1"/>
        <v>3500000</v>
      </c>
      <c r="I55" s="57">
        <v>3500000</v>
      </c>
      <c r="J55" s="48">
        <f t="shared" si="22"/>
        <v>1</v>
      </c>
      <c r="K55" s="49">
        <f t="shared" si="3"/>
        <v>3500000</v>
      </c>
      <c r="L55" s="57">
        <v>3500000</v>
      </c>
      <c r="M55" s="48">
        <f t="shared" si="23"/>
        <v>1</v>
      </c>
      <c r="N55" s="49">
        <f t="shared" si="5"/>
        <v>3500000</v>
      </c>
      <c r="O55" s="57">
        <v>3500000</v>
      </c>
      <c r="P55" s="48">
        <f t="shared" si="24"/>
        <v>1</v>
      </c>
      <c r="Q55" s="49">
        <f t="shared" si="7"/>
        <v>3500000</v>
      </c>
      <c r="R55" s="57">
        <v>3500000</v>
      </c>
      <c r="S55" s="48">
        <f t="shared" si="25"/>
        <v>1</v>
      </c>
      <c r="T55" s="49">
        <f t="shared" si="9"/>
        <v>3500000</v>
      </c>
      <c r="U55" s="57">
        <v>3500000</v>
      </c>
      <c r="V55" s="48">
        <f t="shared" si="26"/>
        <v>1</v>
      </c>
      <c r="W55" s="49">
        <f t="shared" si="11"/>
        <v>3500000</v>
      </c>
      <c r="X55" s="57">
        <v>3500000</v>
      </c>
      <c r="Y55" s="48">
        <f t="shared" si="27"/>
        <v>1</v>
      </c>
      <c r="Z55" s="49">
        <f t="shared" si="13"/>
        <v>3500000</v>
      </c>
    </row>
    <row r="56" spans="2:26" s="10" customFormat="1" ht="18" customHeight="1">
      <c r="B56" s="58">
        <v>47</v>
      </c>
      <c r="C56" s="59"/>
      <c r="D56" s="65" t="s">
        <v>102</v>
      </c>
      <c r="E56" s="61"/>
      <c r="F56" s="54">
        <v>1500000</v>
      </c>
      <c r="G56" s="55">
        <f t="shared" si="21"/>
        <v>1</v>
      </c>
      <c r="H56" s="56">
        <f t="shared" si="1"/>
        <v>1500000</v>
      </c>
      <c r="I56" s="54">
        <v>1500000</v>
      </c>
      <c r="J56" s="55">
        <f t="shared" si="22"/>
        <v>1</v>
      </c>
      <c r="K56" s="56">
        <f t="shared" si="3"/>
        <v>1500000</v>
      </c>
      <c r="L56" s="54">
        <v>1500000</v>
      </c>
      <c r="M56" s="55">
        <f t="shared" si="23"/>
        <v>1</v>
      </c>
      <c r="N56" s="56">
        <f t="shared" si="5"/>
        <v>1500000</v>
      </c>
      <c r="O56" s="54">
        <v>1500000</v>
      </c>
      <c r="P56" s="55">
        <f t="shared" si="24"/>
        <v>1</v>
      </c>
      <c r="Q56" s="56">
        <f t="shared" si="7"/>
        <v>1500000</v>
      </c>
      <c r="R56" s="54">
        <v>1500000</v>
      </c>
      <c r="S56" s="55">
        <f t="shared" si="25"/>
        <v>1</v>
      </c>
      <c r="T56" s="56">
        <f t="shared" si="9"/>
        <v>1500000</v>
      </c>
      <c r="U56" s="54"/>
      <c r="V56" s="55">
        <f t="shared" si="26"/>
        <v>1</v>
      </c>
      <c r="W56" s="56">
        <f t="shared" si="11"/>
        <v>0</v>
      </c>
      <c r="X56" s="54"/>
      <c r="Y56" s="55">
        <f t="shared" si="27"/>
        <v>1</v>
      </c>
      <c r="Z56" s="56">
        <f t="shared" si="13"/>
        <v>0</v>
      </c>
    </row>
    <row r="57" spans="2:26" s="10" customFormat="1" ht="18" customHeight="1">
      <c r="B57" s="30">
        <v>48</v>
      </c>
      <c r="C57" s="76" t="s">
        <v>48</v>
      </c>
      <c r="D57" s="67" t="s">
        <v>49</v>
      </c>
      <c r="E57" s="26"/>
      <c r="F57" s="69">
        <v>400000</v>
      </c>
      <c r="G57" s="70">
        <f t="shared" si="21"/>
        <v>1</v>
      </c>
      <c r="H57" s="71">
        <f t="shared" si="1"/>
        <v>400000</v>
      </c>
      <c r="I57" s="69">
        <v>440000</v>
      </c>
      <c r="J57" s="70">
        <f t="shared" si="22"/>
        <v>1</v>
      </c>
      <c r="K57" s="71">
        <f t="shared" si="3"/>
        <v>440000</v>
      </c>
      <c r="L57" s="69">
        <v>460000</v>
      </c>
      <c r="M57" s="70">
        <f t="shared" si="23"/>
        <v>1</v>
      </c>
      <c r="N57" s="71">
        <f t="shared" si="5"/>
        <v>460000</v>
      </c>
      <c r="O57" s="69">
        <v>460000</v>
      </c>
      <c r="P57" s="70">
        <f t="shared" si="24"/>
        <v>1</v>
      </c>
      <c r="Q57" s="71">
        <f t="shared" si="7"/>
        <v>460000</v>
      </c>
      <c r="R57" s="69">
        <v>360000</v>
      </c>
      <c r="S57" s="70">
        <f t="shared" si="25"/>
        <v>1</v>
      </c>
      <c r="T57" s="71">
        <f t="shared" si="9"/>
        <v>360000</v>
      </c>
      <c r="U57" s="69">
        <v>300000</v>
      </c>
      <c r="V57" s="70">
        <f t="shared" si="26"/>
        <v>1</v>
      </c>
      <c r="W57" s="71">
        <f t="shared" si="11"/>
        <v>300000</v>
      </c>
      <c r="X57" s="69">
        <v>300000</v>
      </c>
      <c r="Y57" s="70">
        <f t="shared" si="27"/>
        <v>1</v>
      </c>
      <c r="Z57" s="71">
        <f t="shared" si="13"/>
        <v>300000</v>
      </c>
    </row>
    <row r="58" spans="2:26" s="10" customFormat="1" ht="18" customHeight="1">
      <c r="B58" s="30">
        <v>49</v>
      </c>
      <c r="C58" s="77"/>
      <c r="D58" s="25" t="s">
        <v>103</v>
      </c>
      <c r="E58" s="26"/>
      <c r="F58" s="27">
        <v>4750000</v>
      </c>
      <c r="G58" s="28">
        <f t="shared" si="21"/>
        <v>1</v>
      </c>
      <c r="H58" s="29">
        <f t="shared" si="1"/>
        <v>4750000</v>
      </c>
      <c r="I58" s="27">
        <v>5750000</v>
      </c>
      <c r="J58" s="28">
        <f t="shared" si="22"/>
        <v>1</v>
      </c>
      <c r="K58" s="29">
        <f t="shared" si="3"/>
        <v>5750000</v>
      </c>
      <c r="L58" s="27">
        <v>6250000</v>
      </c>
      <c r="M58" s="28">
        <f t="shared" si="23"/>
        <v>1</v>
      </c>
      <c r="N58" s="29">
        <f t="shared" si="5"/>
        <v>6250000</v>
      </c>
      <c r="O58" s="27">
        <v>6250000</v>
      </c>
      <c r="P58" s="28">
        <f t="shared" si="24"/>
        <v>1</v>
      </c>
      <c r="Q58" s="29">
        <f t="shared" si="7"/>
        <v>6250000</v>
      </c>
      <c r="R58" s="27">
        <v>1500000</v>
      </c>
      <c r="S58" s="28">
        <f t="shared" si="25"/>
        <v>1</v>
      </c>
      <c r="T58" s="29">
        <f t="shared" si="9"/>
        <v>1500000</v>
      </c>
      <c r="U58" s="27">
        <v>660000</v>
      </c>
      <c r="V58" s="28">
        <f t="shared" si="26"/>
        <v>1</v>
      </c>
      <c r="W58" s="29">
        <f t="shared" si="11"/>
        <v>660000</v>
      </c>
      <c r="X58" s="27">
        <v>660000</v>
      </c>
      <c r="Y58" s="28">
        <f t="shared" si="27"/>
        <v>1</v>
      </c>
      <c r="Z58" s="29">
        <f t="shared" si="13"/>
        <v>660000</v>
      </c>
    </row>
    <row r="59" spans="2:26" s="10" customFormat="1" ht="18" customHeight="1" thickBot="1">
      <c r="B59" s="78">
        <v>50</v>
      </c>
      <c r="C59" s="79"/>
      <c r="D59" s="25"/>
      <c r="E59" s="80"/>
      <c r="F59" s="81"/>
      <c r="G59" s="82"/>
      <c r="H59" s="83"/>
      <c r="I59" s="81"/>
      <c r="J59" s="82"/>
      <c r="K59" s="83"/>
      <c r="L59" s="81"/>
      <c r="M59" s="82"/>
      <c r="N59" s="83"/>
      <c r="O59" s="81"/>
      <c r="P59" s="82"/>
      <c r="Q59" s="83"/>
      <c r="R59" s="81"/>
      <c r="S59" s="82"/>
      <c r="T59" s="83"/>
      <c r="U59" s="81"/>
      <c r="V59" s="82"/>
      <c r="W59" s="83">
        <f t="shared" si="11"/>
        <v>0</v>
      </c>
      <c r="X59" s="81"/>
      <c r="Y59" s="82">
        <f t="shared" si="27"/>
        <v>1</v>
      </c>
      <c r="Z59" s="83">
        <f t="shared" si="13"/>
        <v>0</v>
      </c>
    </row>
    <row r="60" spans="2:26" s="10" customFormat="1" ht="18" customHeight="1">
      <c r="B60" s="355" t="s">
        <v>104</v>
      </c>
      <c r="C60" s="356"/>
      <c r="D60" s="356"/>
      <c r="E60" s="84"/>
      <c r="F60" s="378">
        <f>SUM(H10:H59)</f>
        <v>128052000</v>
      </c>
      <c r="G60" s="357"/>
      <c r="H60" s="358"/>
      <c r="I60" s="378">
        <f>SUM(K10:K59)</f>
        <v>142134000</v>
      </c>
      <c r="J60" s="357"/>
      <c r="K60" s="358"/>
      <c r="L60" s="378">
        <f>SUM(N10:N59)</f>
        <v>154140000</v>
      </c>
      <c r="M60" s="357"/>
      <c r="N60" s="358"/>
      <c r="O60" s="378">
        <f>SUM(Q10:Q59)</f>
        <v>131790000</v>
      </c>
      <c r="P60" s="357"/>
      <c r="Q60" s="358"/>
      <c r="R60" s="378">
        <f>SUM(T10:T59)</f>
        <v>57470000</v>
      </c>
      <c r="S60" s="357"/>
      <c r="T60" s="358"/>
      <c r="U60" s="378">
        <f>SUM(W10:W59)</f>
        <v>49188000</v>
      </c>
      <c r="V60" s="357"/>
      <c r="W60" s="358"/>
      <c r="X60" s="378">
        <f>SUM(Z10:Z59)</f>
        <v>50178000</v>
      </c>
      <c r="Y60" s="357"/>
      <c r="Z60" s="358"/>
    </row>
    <row r="61" spans="2:26" s="10" customFormat="1" ht="18" customHeight="1">
      <c r="B61" s="350" t="s">
        <v>105</v>
      </c>
      <c r="C61" s="351"/>
      <c r="D61" s="351"/>
      <c r="E61" s="85"/>
      <c r="F61" s="370">
        <v>30000000</v>
      </c>
      <c r="G61" s="371"/>
      <c r="H61" s="372"/>
      <c r="I61" s="370">
        <v>30000000</v>
      </c>
      <c r="J61" s="371"/>
      <c r="K61" s="372"/>
      <c r="L61" s="370">
        <v>31000000</v>
      </c>
      <c r="M61" s="371"/>
      <c r="N61" s="372"/>
      <c r="O61" s="370">
        <v>31500000</v>
      </c>
      <c r="P61" s="371"/>
      <c r="Q61" s="372"/>
      <c r="R61" s="370">
        <v>9500000</v>
      </c>
      <c r="S61" s="371"/>
      <c r="T61" s="372"/>
      <c r="U61" s="370">
        <v>12500000</v>
      </c>
      <c r="V61" s="371"/>
      <c r="W61" s="372"/>
      <c r="X61" s="370">
        <v>11000000</v>
      </c>
      <c r="Y61" s="371"/>
      <c r="Z61" s="372"/>
    </row>
    <row r="62" spans="2:26" s="10" customFormat="1" ht="18" customHeight="1">
      <c r="B62" s="86"/>
      <c r="C62" s="351" t="s">
        <v>106</v>
      </c>
      <c r="D62" s="351"/>
      <c r="E62" s="85"/>
      <c r="F62" s="370">
        <v>4500000</v>
      </c>
      <c r="G62" s="371"/>
      <c r="H62" s="372"/>
      <c r="I62" s="370">
        <v>4860000</v>
      </c>
      <c r="J62" s="371"/>
      <c r="K62" s="372"/>
      <c r="L62" s="370">
        <v>5000000</v>
      </c>
      <c r="M62" s="371"/>
      <c r="N62" s="372"/>
      <c r="O62" s="370">
        <v>5000000</v>
      </c>
      <c r="P62" s="371"/>
      <c r="Q62" s="372"/>
      <c r="R62" s="370">
        <v>1200000</v>
      </c>
      <c r="S62" s="371"/>
      <c r="T62" s="372"/>
      <c r="U62" s="370">
        <v>500000</v>
      </c>
      <c r="V62" s="371"/>
      <c r="W62" s="372"/>
      <c r="X62" s="370">
        <v>1500000</v>
      </c>
      <c r="Y62" s="371"/>
      <c r="Z62" s="372"/>
    </row>
    <row r="63" spans="2:26" s="10" customFormat="1" ht="18" customHeight="1" thickBot="1">
      <c r="B63" s="373" t="s">
        <v>107</v>
      </c>
      <c r="C63" s="374"/>
      <c r="D63" s="374"/>
      <c r="E63" s="87"/>
      <c r="F63" s="375">
        <v>4500000</v>
      </c>
      <c r="G63" s="376"/>
      <c r="H63" s="377"/>
      <c r="I63" s="375">
        <v>4860000</v>
      </c>
      <c r="J63" s="376"/>
      <c r="K63" s="377"/>
      <c r="L63" s="375">
        <v>5000000</v>
      </c>
      <c r="M63" s="376"/>
      <c r="N63" s="377"/>
      <c r="O63" s="375">
        <v>5000000</v>
      </c>
      <c r="P63" s="376"/>
      <c r="Q63" s="377"/>
      <c r="R63" s="375">
        <v>1200000</v>
      </c>
      <c r="S63" s="376"/>
      <c r="T63" s="377"/>
      <c r="U63" s="375">
        <v>500000</v>
      </c>
      <c r="V63" s="376"/>
      <c r="W63" s="377"/>
      <c r="X63" s="375"/>
      <c r="Y63" s="376"/>
      <c r="Z63" s="377"/>
    </row>
    <row r="64" spans="2:26" s="10" customFormat="1" ht="18" customHeight="1">
      <c r="B64" s="355" t="s">
        <v>108</v>
      </c>
      <c r="C64" s="356"/>
      <c r="D64" s="356"/>
      <c r="E64" s="88"/>
      <c r="F64" s="347">
        <f>SUM(F60:H62)-F63</f>
        <v>158052000</v>
      </c>
      <c r="G64" s="348"/>
      <c r="H64" s="349"/>
      <c r="I64" s="347">
        <f>SUM(I60:K62)-I63</f>
        <v>172134000</v>
      </c>
      <c r="J64" s="348"/>
      <c r="K64" s="349"/>
      <c r="L64" s="347">
        <f>SUM(L60:N62)-L63</f>
        <v>185140000</v>
      </c>
      <c r="M64" s="348"/>
      <c r="N64" s="349"/>
      <c r="O64" s="347">
        <f>SUM(O60:Q62)-O63</f>
        <v>163290000</v>
      </c>
      <c r="P64" s="348"/>
      <c r="Q64" s="349"/>
      <c r="R64" s="347">
        <f>SUM(R60:T62)-R63</f>
        <v>66970000</v>
      </c>
      <c r="S64" s="357"/>
      <c r="T64" s="358"/>
      <c r="U64" s="347">
        <f>SUM(U60:W62)-U63</f>
        <v>61688000</v>
      </c>
      <c r="V64" s="348"/>
      <c r="W64" s="349"/>
      <c r="X64" s="347">
        <f>SUM(X60:Z62)-X63</f>
        <v>62678000</v>
      </c>
      <c r="Y64" s="348"/>
      <c r="Z64" s="349"/>
    </row>
    <row r="65" spans="2:26" s="10" customFormat="1" ht="18" customHeight="1">
      <c r="B65" s="350" t="s">
        <v>109</v>
      </c>
      <c r="C65" s="351"/>
      <c r="D65" s="351"/>
      <c r="E65" s="89"/>
      <c r="F65" s="352">
        <f>F8</f>
        <v>3</v>
      </c>
      <c r="G65" s="353"/>
      <c r="H65" s="354"/>
      <c r="I65" s="352">
        <f>I8</f>
        <v>3</v>
      </c>
      <c r="J65" s="353"/>
      <c r="K65" s="354"/>
      <c r="L65" s="352">
        <f>L8</f>
        <v>1</v>
      </c>
      <c r="M65" s="353"/>
      <c r="N65" s="354"/>
      <c r="O65" s="352">
        <f>O8</f>
        <v>1</v>
      </c>
      <c r="P65" s="353"/>
      <c r="Q65" s="354"/>
      <c r="R65" s="352">
        <v>2</v>
      </c>
      <c r="S65" s="353"/>
      <c r="T65" s="354"/>
      <c r="U65" s="352">
        <f>U8</f>
        <v>1</v>
      </c>
      <c r="V65" s="353"/>
      <c r="W65" s="354"/>
      <c r="X65" s="352">
        <f>X8</f>
        <v>1</v>
      </c>
      <c r="Y65" s="353"/>
      <c r="Z65" s="354"/>
    </row>
    <row r="66" spans="2:26" s="10" customFormat="1" ht="28.5" customHeight="1" thickBot="1">
      <c r="B66" s="345" t="s">
        <v>110</v>
      </c>
      <c r="C66" s="346"/>
      <c r="D66" s="346"/>
      <c r="E66" s="90"/>
      <c r="F66" s="342">
        <f>F64*F65</f>
        <v>474156000</v>
      </c>
      <c r="G66" s="343"/>
      <c r="H66" s="344"/>
      <c r="I66" s="342">
        <f>I64*I65</f>
        <v>516402000</v>
      </c>
      <c r="J66" s="343"/>
      <c r="K66" s="344"/>
      <c r="L66" s="342">
        <f>L64*L65</f>
        <v>185140000</v>
      </c>
      <c r="M66" s="343"/>
      <c r="N66" s="344"/>
      <c r="O66" s="342">
        <f>O64*O65</f>
        <v>163290000</v>
      </c>
      <c r="P66" s="343"/>
      <c r="Q66" s="344"/>
      <c r="R66" s="342">
        <f>R64*R65</f>
        <v>133940000</v>
      </c>
      <c r="S66" s="343"/>
      <c r="T66" s="344"/>
      <c r="U66" s="342">
        <f>U64*U65</f>
        <v>61688000</v>
      </c>
      <c r="V66" s="343"/>
      <c r="W66" s="344"/>
      <c r="X66" s="342">
        <f>X64*X65</f>
        <v>62678000</v>
      </c>
      <c r="Y66" s="343"/>
      <c r="Z66" s="344"/>
    </row>
    <row r="67" spans="2:26" s="10" customFormat="1" ht="24" customHeight="1">
      <c r="B67" s="91"/>
      <c r="C67" s="91"/>
      <c r="D67" s="91"/>
      <c r="E67" s="92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</row>
    <row r="68" spans="2:26" s="95" customFormat="1" ht="9" customHeight="1"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</row>
    <row r="69" spans="2:26" s="95" customFormat="1" ht="13.5"/>
    <row r="70" spans="2:26" s="95" customFormat="1" ht="13.5"/>
    <row r="71" spans="2:26" s="95" customFormat="1" ht="13.5"/>
    <row r="72" spans="2:26" s="95" customFormat="1" ht="13.5"/>
    <row r="73" spans="2:26" s="95" customFormat="1" ht="13.5"/>
  </sheetData>
  <mergeCells count="105">
    <mergeCell ref="U5:W5"/>
    <mergeCell ref="X5:Z5"/>
    <mergeCell ref="O6:Q6"/>
    <mergeCell ref="R6:T6"/>
    <mergeCell ref="U6:W6"/>
    <mergeCell ref="X6:Z6"/>
    <mergeCell ref="R3:T3"/>
    <mergeCell ref="U3:W3"/>
    <mergeCell ref="X3:Z3"/>
    <mergeCell ref="D4:E4"/>
    <mergeCell ref="F4:H4"/>
    <mergeCell ref="I4:K4"/>
    <mergeCell ref="L4:N4"/>
    <mergeCell ref="O4:Q4"/>
    <mergeCell ref="R4:T4"/>
    <mergeCell ref="U4:W4"/>
    <mergeCell ref="X4:Z4"/>
    <mergeCell ref="D3:E3"/>
    <mergeCell ref="F3:H3"/>
    <mergeCell ref="I3:K3"/>
    <mergeCell ref="L3:N3"/>
    <mergeCell ref="O3:Q3"/>
    <mergeCell ref="D5:E5"/>
    <mergeCell ref="F5:H5"/>
    <mergeCell ref="I5:K5"/>
    <mergeCell ref="L5:N5"/>
    <mergeCell ref="O5:Q5"/>
    <mergeCell ref="R8:T8"/>
    <mergeCell ref="U8:W8"/>
    <mergeCell ref="X8:Z8"/>
    <mergeCell ref="U60:W60"/>
    <mergeCell ref="X60:Z60"/>
    <mergeCell ref="D7:E7"/>
    <mergeCell ref="F7:H7"/>
    <mergeCell ref="I7:K7"/>
    <mergeCell ref="L7:N7"/>
    <mergeCell ref="O7:Q7"/>
    <mergeCell ref="R7:T7"/>
    <mergeCell ref="U7:W7"/>
    <mergeCell ref="X7:Z7"/>
    <mergeCell ref="D6:E6"/>
    <mergeCell ref="F6:H6"/>
    <mergeCell ref="I6:K6"/>
    <mergeCell ref="L6:N6"/>
    <mergeCell ref="O8:Q8"/>
    <mergeCell ref="R5:T5"/>
    <mergeCell ref="L61:N61"/>
    <mergeCell ref="O61:Q61"/>
    <mergeCell ref="R61:T61"/>
    <mergeCell ref="U61:W61"/>
    <mergeCell ref="X61:Z61"/>
    <mergeCell ref="B60:D60"/>
    <mergeCell ref="F60:H60"/>
    <mergeCell ref="I60:K60"/>
    <mergeCell ref="L60:N60"/>
    <mergeCell ref="O60:Q60"/>
    <mergeCell ref="R60:T60"/>
    <mergeCell ref="B3:C8"/>
    <mergeCell ref="D8:E8"/>
    <mergeCell ref="F8:H8"/>
    <mergeCell ref="I8:K8"/>
    <mergeCell ref="L8:N8"/>
    <mergeCell ref="U62:W62"/>
    <mergeCell ref="X62:Z62"/>
    <mergeCell ref="B63:D63"/>
    <mergeCell ref="F63:H63"/>
    <mergeCell ref="I63:K63"/>
    <mergeCell ref="L63:N63"/>
    <mergeCell ref="O63:Q63"/>
    <mergeCell ref="R63:T63"/>
    <mergeCell ref="U63:W63"/>
    <mergeCell ref="X63:Z63"/>
    <mergeCell ref="C62:D62"/>
    <mergeCell ref="F62:H62"/>
    <mergeCell ref="I62:K62"/>
    <mergeCell ref="L62:N62"/>
    <mergeCell ref="O62:Q62"/>
    <mergeCell ref="R62:T62"/>
    <mergeCell ref="B61:D61"/>
    <mergeCell ref="F61:H61"/>
    <mergeCell ref="I61:K61"/>
    <mergeCell ref="U66:W66"/>
    <mergeCell ref="X66:Z66"/>
    <mergeCell ref="B66:D66"/>
    <mergeCell ref="F66:H66"/>
    <mergeCell ref="I66:K66"/>
    <mergeCell ref="L66:N66"/>
    <mergeCell ref="O66:Q66"/>
    <mergeCell ref="R66:T66"/>
    <mergeCell ref="U64:W64"/>
    <mergeCell ref="X64:Z64"/>
    <mergeCell ref="B65:D65"/>
    <mergeCell ref="F65:H65"/>
    <mergeCell ref="I65:K65"/>
    <mergeCell ref="L65:N65"/>
    <mergeCell ref="O65:Q65"/>
    <mergeCell ref="R65:T65"/>
    <mergeCell ref="U65:W65"/>
    <mergeCell ref="X65:Z65"/>
    <mergeCell ref="B64:D64"/>
    <mergeCell ref="F64:H64"/>
    <mergeCell ref="I64:K64"/>
    <mergeCell ref="L64:N64"/>
    <mergeCell ref="O64:Q64"/>
    <mergeCell ref="R64:T64"/>
  </mergeCells>
  <phoneticPr fontId="18" type="noConversion"/>
  <pageMargins left="0.47244094488188981" right="0.39370078740157483" top="0.78740157480314965" bottom="0.39370078740157483" header="0" footer="0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원가계산서</vt:lpstr>
      <vt:lpstr>총괄집계표</vt:lpstr>
      <vt:lpstr>산출근거</vt:lpstr>
      <vt:lpstr>배치계획서</vt:lpstr>
      <vt:lpstr>건설사업관리기술자수 산정</vt:lpstr>
      <vt:lpstr>입찰가격상세산출내역서</vt:lpstr>
      <vt:lpstr>원가계산서!Print_Area</vt:lpstr>
      <vt:lpstr>입찰가격상세산출내역서!Print_Area</vt:lpstr>
      <vt:lpstr>총괄집계표!Print_Area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YBPARK</dc:creator>
  <cp:lastModifiedBy>박선우(20241015)</cp:lastModifiedBy>
  <cp:lastPrinted>2026-09-08T07:07:49Z</cp:lastPrinted>
  <dcterms:created xsi:type="dcterms:W3CDTF">2015-01-31T12:09:59Z</dcterms:created>
  <dcterms:modified xsi:type="dcterms:W3CDTF">2026-09-21T06:04:12Z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