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공고\★가로수 주변 보행환경 개선공사(추가)\"/>
    </mc:Choice>
  </mc:AlternateContent>
  <xr:revisionPtr revIDLastSave="0" documentId="8_{87699724-682B-43E5-80D3-156E501DE4D7}" xr6:coauthVersionLast="47" xr6:coauthVersionMax="47" xr10:uidLastSave="{00000000-0000-0000-0000-000000000000}"/>
  <bookViews>
    <workbookView xWindow="600" yWindow="630" windowWidth="23190" windowHeight="13050" activeTab="2" xr2:uid="{12C6410B-ECBC-402E-9E43-B21A069733C3}"/>
  </bookViews>
  <sheets>
    <sheet name="원가계산서" sheetId="1" r:id="rId1"/>
    <sheet name="내역서총괄표" sheetId="2" r:id="rId2"/>
    <sheet name="내역서" sheetId="3" r:id="rId3"/>
    <sheet name="일위대가총괄표" sheetId="4" r:id="rId4"/>
    <sheet name="일위대가" sheetId="5" r:id="rId5"/>
    <sheet name="기계경비적용기준" sheetId="10" r:id="rId6"/>
  </sheets>
  <definedNames>
    <definedName name="_xlnm.Print_Area" localSheetId="2">내역서!$B$2:$O$34</definedName>
    <definedName name="_xlnm.Print_Area" localSheetId="1">내역서총괄표!$B$1:$K$29</definedName>
    <definedName name="_xlnm.Print_Area" localSheetId="0">원가계산서!$B$1:$H$35</definedName>
    <definedName name="_xlnm.Print_Area" localSheetId="4">일위대가!$B$2:$O$80</definedName>
    <definedName name="_xlnm.Print_Area" localSheetId="3">일위대가총괄표!$B$1:$J$17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  <definedName name="_xlnm.Print_Titles" localSheetId="4">일위대가!$1:$4</definedName>
    <definedName name="_xlnm.Print_Titles" localSheetId="3">일위대가총괄표!$1:$3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6" i="5" l="1"/>
  <c r="L6" i="5"/>
  <c r="J6" i="5"/>
  <c r="J5" i="5"/>
  <c r="G4" i="4"/>
  <c r="E21" i="10"/>
  <c r="E22" i="10"/>
  <c r="E23" i="10"/>
  <c r="E24" i="10"/>
  <c r="E25" i="10"/>
  <c r="G5" i="3"/>
  <c r="G6" i="3"/>
  <c r="G9" i="3"/>
  <c r="H9" i="3"/>
  <c r="G10" i="3"/>
  <c r="G13" i="3"/>
  <c r="H13" i="3"/>
  <c r="G14" i="3"/>
  <c r="G15" i="3"/>
  <c r="G24" i="3"/>
  <c r="H24" i="3"/>
  <c r="G25" i="3"/>
  <c r="G26" i="3"/>
  <c r="G29" i="3"/>
  <c r="H29" i="3"/>
  <c r="G30" i="3"/>
  <c r="G31" i="3"/>
  <c r="H31" i="3"/>
  <c r="G32" i="3"/>
  <c r="J33" i="3"/>
  <c r="J32" i="3"/>
  <c r="L33" i="3"/>
  <c r="L32" i="3"/>
  <c r="J34" i="3"/>
  <c r="L34" i="3"/>
  <c r="J7" i="5"/>
  <c r="L7" i="5"/>
  <c r="N7" i="5"/>
  <c r="J10" i="5"/>
  <c r="L10" i="5"/>
  <c r="N10" i="5"/>
  <c r="J13" i="5"/>
  <c r="N13" i="5"/>
  <c r="J14" i="5"/>
  <c r="J11" i="5"/>
  <c r="G6" i="4"/>
  <c r="I11" i="3"/>
  <c r="N14" i="5"/>
  <c r="J15" i="5"/>
  <c r="N15" i="5"/>
  <c r="N11" i="5"/>
  <c r="I6" i="4"/>
  <c r="M11" i="3"/>
  <c r="N11" i="3"/>
  <c r="J16" i="5"/>
  <c r="L16" i="5"/>
  <c r="N16" i="5"/>
  <c r="J18" i="5"/>
  <c r="J17" i="5"/>
  <c r="G7" i="4"/>
  <c r="L18" i="5"/>
  <c r="L17" i="5"/>
  <c r="H7" i="4"/>
  <c r="N18" i="5"/>
  <c r="J19" i="5"/>
  <c r="L19" i="5"/>
  <c r="N19" i="5"/>
  <c r="J20" i="5"/>
  <c r="L20" i="5"/>
  <c r="N20" i="5"/>
  <c r="N23" i="5"/>
  <c r="N24" i="5"/>
  <c r="N25" i="5"/>
  <c r="J26" i="5"/>
  <c r="L26" i="5"/>
  <c r="N26" i="5"/>
  <c r="J29" i="5"/>
  <c r="N29" i="5"/>
  <c r="N30" i="5"/>
  <c r="J31" i="5"/>
  <c r="N31" i="5"/>
  <c r="J32" i="5"/>
  <c r="L32" i="5"/>
  <c r="N32" i="5"/>
  <c r="J35" i="5"/>
  <c r="L35" i="5"/>
  <c r="N35" i="5"/>
  <c r="J36" i="5"/>
  <c r="N36" i="5"/>
  <c r="J37" i="5"/>
  <c r="N37" i="5"/>
  <c r="J38" i="5"/>
  <c r="L38" i="5"/>
  <c r="N38" i="5"/>
  <c r="J41" i="5"/>
  <c r="J39" i="5"/>
  <c r="G11" i="4"/>
  <c r="L41" i="5"/>
  <c r="N41" i="5"/>
  <c r="J42" i="5"/>
  <c r="L42" i="5"/>
  <c r="N42" i="5"/>
  <c r="J43" i="5"/>
  <c r="N43" i="5"/>
  <c r="J44" i="5"/>
  <c r="L44" i="5"/>
  <c r="N44" i="5"/>
  <c r="J47" i="5"/>
  <c r="N47" i="5"/>
  <c r="J48" i="5"/>
  <c r="N48" i="5"/>
  <c r="J49" i="5"/>
  <c r="N49" i="5"/>
  <c r="J50" i="5"/>
  <c r="L50" i="5"/>
  <c r="N50" i="5"/>
  <c r="L53" i="5"/>
  <c r="N53" i="5"/>
  <c r="N54" i="5"/>
  <c r="J55" i="5"/>
  <c r="L55" i="5"/>
  <c r="N55" i="5"/>
  <c r="J56" i="5"/>
  <c r="L56" i="5"/>
  <c r="N56" i="5"/>
  <c r="J59" i="5"/>
  <c r="N59" i="5"/>
  <c r="J60" i="5"/>
  <c r="N60" i="5"/>
  <c r="J61" i="5"/>
  <c r="N61" i="5"/>
  <c r="J62" i="5"/>
  <c r="L62" i="5"/>
  <c r="N62" i="5"/>
  <c r="J65" i="5"/>
  <c r="L65" i="5"/>
  <c r="N65" i="5"/>
  <c r="J66" i="5"/>
  <c r="L66" i="5"/>
  <c r="N66" i="5"/>
  <c r="J67" i="5"/>
  <c r="N67" i="5"/>
  <c r="J68" i="5"/>
  <c r="L68" i="5"/>
  <c r="N68" i="5"/>
  <c r="J71" i="5"/>
  <c r="L71" i="5"/>
  <c r="N71" i="5"/>
  <c r="N69" i="5"/>
  <c r="I16" i="4"/>
  <c r="M23" i="3"/>
  <c r="N23" i="3"/>
  <c r="J72" i="5"/>
  <c r="N72" i="5"/>
  <c r="J73" i="5"/>
  <c r="N73" i="5"/>
  <c r="J74" i="5"/>
  <c r="L74" i="5"/>
  <c r="N74" i="5"/>
  <c r="J77" i="5"/>
  <c r="N77" i="5"/>
  <c r="J78" i="5"/>
  <c r="N78" i="5"/>
  <c r="J79" i="5"/>
  <c r="J75" i="5"/>
  <c r="G17" i="4"/>
  <c r="N79" i="5"/>
  <c r="J80" i="5"/>
  <c r="L80" i="5"/>
  <c r="N80" i="5"/>
  <c r="L78" i="5"/>
  <c r="G33" i="3"/>
  <c r="N34" i="3"/>
  <c r="N32" i="3"/>
  <c r="H32" i="3"/>
  <c r="G34" i="3"/>
  <c r="J53" i="5"/>
  <c r="J51" i="5"/>
  <c r="G13" i="4"/>
  <c r="I20" i="3"/>
  <c r="J20" i="3"/>
  <c r="J23" i="5"/>
  <c r="L36" i="5"/>
  <c r="J24" i="5"/>
  <c r="L25" i="5"/>
  <c r="L49" i="5"/>
  <c r="L31" i="5"/>
  <c r="L54" i="5"/>
  <c r="L23" i="5"/>
  <c r="L47" i="5"/>
  <c r="L29" i="5"/>
  <c r="L79" i="5"/>
  <c r="L77" i="5"/>
  <c r="J54" i="5"/>
  <c r="L37" i="5"/>
  <c r="J25" i="5"/>
  <c r="J21" i="5"/>
  <c r="G8" i="4"/>
  <c r="N17" i="5"/>
  <c r="I7" i="4"/>
  <c r="L24" i="5"/>
  <c r="L48" i="5"/>
  <c r="L30" i="5"/>
  <c r="L67" i="5"/>
  <c r="L43" i="5"/>
  <c r="J30" i="5"/>
  <c r="J27" i="5"/>
  <c r="G9" i="4"/>
  <c r="N33" i="3"/>
  <c r="N9" i="5"/>
  <c r="N8" i="5"/>
  <c r="I5" i="4"/>
  <c r="M8" i="3"/>
  <c r="N8" i="3"/>
  <c r="L14" i="5"/>
  <c r="L61" i="5"/>
  <c r="N5" i="5"/>
  <c r="I4" i="4"/>
  <c r="M7" i="3"/>
  <c r="N7" i="3"/>
  <c r="L59" i="5"/>
  <c r="L13" i="5"/>
  <c r="L11" i="5"/>
  <c r="H6" i="4"/>
  <c r="H33" i="3"/>
  <c r="L22" i="5"/>
  <c r="L12" i="5"/>
  <c r="L58" i="5"/>
  <c r="L46" i="5"/>
  <c r="L45" i="5"/>
  <c r="H12" i="4"/>
  <c r="K19" i="3"/>
  <c r="L19" i="3"/>
  <c r="L28" i="5"/>
  <c r="L27" i="5"/>
  <c r="H9" i="4"/>
  <c r="K16" i="3"/>
  <c r="L16" i="3"/>
  <c r="L40" i="5"/>
  <c r="L39" i="5"/>
  <c r="H11" i="4"/>
  <c r="K18" i="3"/>
  <c r="L18" i="3"/>
  <c r="L52" i="5"/>
  <c r="L34" i="5"/>
  <c r="L64" i="5"/>
  <c r="L76" i="5"/>
  <c r="L75" i="5"/>
  <c r="H17" i="4"/>
  <c r="K28" i="3"/>
  <c r="L28" i="3"/>
  <c r="L70" i="5"/>
  <c r="L73" i="5"/>
  <c r="L72" i="5"/>
  <c r="L15" i="5"/>
  <c r="L60" i="5"/>
  <c r="L57" i="5"/>
  <c r="H14" i="4"/>
  <c r="K27" i="3"/>
  <c r="L27" i="3"/>
  <c r="N34" i="5"/>
  <c r="N33" i="5"/>
  <c r="I10" i="4"/>
  <c r="M17" i="3"/>
  <c r="N17" i="3"/>
  <c r="N22" i="5"/>
  <c r="N21" i="5"/>
  <c r="I8" i="4"/>
  <c r="M12" i="3"/>
  <c r="N12" i="3"/>
  <c r="N12" i="5"/>
  <c r="N58" i="5"/>
  <c r="N57" i="5"/>
  <c r="I14" i="4"/>
  <c r="N40" i="5"/>
  <c r="N39" i="5"/>
  <c r="I11" i="4"/>
  <c r="M18" i="3"/>
  <c r="N18" i="3"/>
  <c r="N28" i="5"/>
  <c r="N27" i="5"/>
  <c r="I9" i="4"/>
  <c r="M16" i="3"/>
  <c r="N16" i="3"/>
  <c r="N46" i="5"/>
  <c r="N45" i="5"/>
  <c r="I12" i="4"/>
  <c r="M19" i="3"/>
  <c r="N19" i="3"/>
  <c r="N52" i="5"/>
  <c r="N51" i="5"/>
  <c r="I13" i="4"/>
  <c r="M20" i="3"/>
  <c r="N20" i="3"/>
  <c r="N76" i="5"/>
  <c r="N75" i="5"/>
  <c r="I17" i="4"/>
  <c r="M28" i="3"/>
  <c r="N28" i="3"/>
  <c r="N64" i="5"/>
  <c r="N63" i="5"/>
  <c r="I15" i="4"/>
  <c r="M22" i="3"/>
  <c r="N22" i="3"/>
  <c r="N70" i="5"/>
  <c r="J76" i="5"/>
  <c r="J58" i="5"/>
  <c r="J52" i="5"/>
  <c r="J12" i="5"/>
  <c r="L69" i="5"/>
  <c r="H16" i="4"/>
  <c r="K23" i="3"/>
  <c r="L23" i="3"/>
  <c r="J70" i="5"/>
  <c r="J69" i="5"/>
  <c r="G16" i="4"/>
  <c r="J28" i="5"/>
  <c r="J64" i="5"/>
  <c r="J34" i="5"/>
  <c r="J40" i="5"/>
  <c r="J22" i="5"/>
  <c r="J46" i="5"/>
  <c r="J45" i="5"/>
  <c r="G12" i="4"/>
  <c r="J33" i="5"/>
  <c r="G10" i="4"/>
  <c r="J63" i="5"/>
  <c r="G15" i="4"/>
  <c r="J9" i="5"/>
  <c r="J8" i="5"/>
  <c r="G5" i="4"/>
  <c r="L9" i="5"/>
  <c r="L8" i="5"/>
  <c r="H5" i="4"/>
  <c r="K8" i="3"/>
  <c r="L8" i="3"/>
  <c r="L5" i="5"/>
  <c r="H4" i="4"/>
  <c r="K7" i="3"/>
  <c r="L7" i="3"/>
  <c r="L6" i="3"/>
  <c r="L21" i="5"/>
  <c r="H8" i="4"/>
  <c r="K12" i="3"/>
  <c r="L12" i="3"/>
  <c r="J57" i="5"/>
  <c r="G14" i="4"/>
  <c r="L63" i="5"/>
  <c r="H15" i="4"/>
  <c r="K22" i="3"/>
  <c r="L22" i="3"/>
  <c r="L33" i="5"/>
  <c r="H10" i="4"/>
  <c r="K17" i="3"/>
  <c r="L17" i="3"/>
  <c r="L51" i="5"/>
  <c r="H13" i="4"/>
  <c r="F13" i="4"/>
  <c r="H34" i="3"/>
  <c r="F30" i="1"/>
  <c r="G24" i="2"/>
  <c r="L30" i="1"/>
  <c r="N10" i="3"/>
  <c r="J6" i="2"/>
  <c r="M21" i="3"/>
  <c r="N21" i="3"/>
  <c r="M27" i="3"/>
  <c r="N27" i="3"/>
  <c r="N26" i="3"/>
  <c r="N6" i="3"/>
  <c r="N15" i="3"/>
  <c r="F4" i="4"/>
  <c r="I5" i="2"/>
  <c r="K11" i="3"/>
  <c r="L11" i="3"/>
  <c r="L10" i="3"/>
  <c r="I6" i="2"/>
  <c r="F6" i="4"/>
  <c r="L26" i="3"/>
  <c r="F7" i="4"/>
  <c r="K21" i="3"/>
  <c r="L21" i="3"/>
  <c r="I22" i="3"/>
  <c r="F15" i="4"/>
  <c r="I19" i="3"/>
  <c r="F12" i="4"/>
  <c r="I27" i="3"/>
  <c r="I21" i="3"/>
  <c r="F14" i="4"/>
  <c r="F11" i="4"/>
  <c r="I18" i="3"/>
  <c r="J11" i="3"/>
  <c r="F9" i="4"/>
  <c r="I16" i="3"/>
  <c r="F16" i="4"/>
  <c r="I23" i="3"/>
  <c r="F5" i="4"/>
  <c r="I8" i="3"/>
  <c r="I12" i="3"/>
  <c r="F8" i="4"/>
  <c r="F10" i="4"/>
  <c r="I17" i="3"/>
  <c r="I28" i="3"/>
  <c r="F17" i="4"/>
  <c r="I7" i="3"/>
  <c r="K20" i="3"/>
  <c r="J8" i="2"/>
  <c r="N14" i="3"/>
  <c r="J7" i="2"/>
  <c r="J5" i="2"/>
  <c r="N5" i="3"/>
  <c r="J10" i="2"/>
  <c r="N25" i="3"/>
  <c r="J9" i="2"/>
  <c r="G20" i="3"/>
  <c r="L20" i="3"/>
  <c r="L25" i="3"/>
  <c r="I9" i="2"/>
  <c r="I10" i="2"/>
  <c r="L5" i="3"/>
  <c r="G11" i="3"/>
  <c r="J7" i="3"/>
  <c r="G7" i="3"/>
  <c r="G23" i="3"/>
  <c r="J23" i="3"/>
  <c r="H23" i="3"/>
  <c r="G28" i="3"/>
  <c r="J28" i="3"/>
  <c r="H28" i="3"/>
  <c r="J21" i="3"/>
  <c r="H21" i="3"/>
  <c r="G21" i="3"/>
  <c r="J17" i="3"/>
  <c r="H17" i="3"/>
  <c r="G17" i="3"/>
  <c r="J16" i="3"/>
  <c r="G16" i="3"/>
  <c r="G27" i="3"/>
  <c r="J27" i="3"/>
  <c r="H11" i="3"/>
  <c r="J10" i="3"/>
  <c r="J19" i="3"/>
  <c r="H19" i="3"/>
  <c r="G19" i="3"/>
  <c r="G12" i="3"/>
  <c r="J12" i="3"/>
  <c r="H12" i="3"/>
  <c r="G8" i="3"/>
  <c r="J8" i="3"/>
  <c r="H8" i="3"/>
  <c r="J18" i="3"/>
  <c r="H18" i="3"/>
  <c r="G18" i="3"/>
  <c r="J22" i="3"/>
  <c r="H22" i="3"/>
  <c r="G22" i="3"/>
  <c r="J4" i="2"/>
  <c r="N30" i="3"/>
  <c r="I4" i="2"/>
  <c r="H20" i="3"/>
  <c r="L15" i="3"/>
  <c r="H6" i="2"/>
  <c r="G6" i="2"/>
  <c r="H10" i="3"/>
  <c r="H27" i="3"/>
  <c r="J26" i="3"/>
  <c r="H16" i="3"/>
  <c r="J15" i="3"/>
  <c r="J6" i="3"/>
  <c r="H7" i="3"/>
  <c r="F11" i="1"/>
  <c r="J11" i="2"/>
  <c r="L14" i="3"/>
  <c r="I8" i="2"/>
  <c r="H15" i="3"/>
  <c r="J14" i="3"/>
  <c r="H8" i="2"/>
  <c r="J5" i="3"/>
  <c r="H5" i="2"/>
  <c r="G5" i="2"/>
  <c r="H6" i="3"/>
  <c r="J25" i="3"/>
  <c r="H26" i="3"/>
  <c r="H10" i="2"/>
  <c r="G10" i="2"/>
  <c r="G8" i="2"/>
  <c r="I7" i="2"/>
  <c r="L30" i="3"/>
  <c r="H9" i="2"/>
  <c r="G9" i="2"/>
  <c r="H25" i="3"/>
  <c r="J30" i="3"/>
  <c r="H4" i="2"/>
  <c r="G4" i="2"/>
  <c r="H5" i="3"/>
  <c r="H7" i="2"/>
  <c r="G7" i="2"/>
  <c r="H14" i="3"/>
  <c r="F4" i="1"/>
  <c r="F7" i="1"/>
  <c r="I11" i="2"/>
  <c r="H11" i="2"/>
  <c r="G11" i="2"/>
  <c r="H30" i="3"/>
  <c r="F8" i="1"/>
  <c r="F19" i="1"/>
  <c r="G16" i="2"/>
  <c r="F20" i="1"/>
  <c r="G17" i="2"/>
  <c r="F9" i="1"/>
  <c r="G12" i="2"/>
  <c r="F18" i="1"/>
  <c r="G15" i="2"/>
  <c r="F10" i="1"/>
  <c r="F13" i="1"/>
  <c r="G14" i="2"/>
  <c r="F24" i="1"/>
  <c r="G19" i="2"/>
  <c r="F23" i="1"/>
  <c r="G18" i="2"/>
  <c r="F25" i="1"/>
  <c r="G20" i="2"/>
  <c r="F12" i="1"/>
  <c r="F26" i="1"/>
  <c r="G13" i="2"/>
  <c r="F27" i="1"/>
  <c r="F28" i="1"/>
  <c r="F29" i="1"/>
  <c r="G21" i="2"/>
  <c r="G22" i="2"/>
  <c r="G23" i="2"/>
  <c r="F31" i="1"/>
  <c r="G25" i="2"/>
  <c r="L52" i="1"/>
  <c r="F32" i="1"/>
  <c r="G26" i="2"/>
  <c r="F33" i="1"/>
  <c r="F35" i="1"/>
  <c r="G28" i="2"/>
  <c r="G27" i="2"/>
</calcChain>
</file>

<file path=xl/sharedStrings.xml><?xml version="1.0" encoding="utf-8"?>
<sst xmlns="http://schemas.openxmlformats.org/spreadsheetml/2006/main" count="1027" uniqueCount="264">
  <si>
    <t>규  격</t>
  </si>
  <si>
    <t>단  가</t>
  </si>
  <si>
    <t>4.9%</t>
  </si>
  <si>
    <t>도급액</t>
  </si>
  <si>
    <t>비     고</t>
  </si>
  <si>
    <t>0.09%</t>
  </si>
  <si>
    <t>제13호표</t>
  </si>
  <si>
    <t>14</t>
  </si>
  <si>
    <t>인조잔디보호대(B)</t>
  </si>
  <si>
    <t>수 량</t>
  </si>
  <si>
    <t>(J + K)</t>
  </si>
  <si>
    <t>2026.9.4 대구시</t>
  </si>
  <si>
    <t>재료비 소수 1 미만 절하</t>
  </si>
  <si>
    <t>제11호표</t>
  </si>
  <si>
    <t>인조잔디</t>
  </si>
  <si>
    <t>특별인부</t>
  </si>
  <si>
    <t>보통인부</t>
  </si>
  <si>
    <t>경    비</t>
  </si>
  <si>
    <t>일위13참조</t>
  </si>
  <si>
    <t>부가가치세</t>
  </si>
  <si>
    <t>구분</t>
  </si>
  <si>
    <t>이                  윤</t>
  </si>
  <si>
    <t>(A + 4 + 6) ×0.003</t>
  </si>
  <si>
    <t>일위11참조</t>
  </si>
  <si>
    <t>900x900</t>
  </si>
  <si>
    <t>1인/140㎡</t>
  </si>
  <si>
    <t>B × 0.0356</t>
  </si>
  <si>
    <t>일위대가</t>
  </si>
  <si>
    <t>10</t>
  </si>
  <si>
    <t>내역서</t>
  </si>
  <si>
    <t>1/8*16/12*25/20*12/10</t>
  </si>
  <si>
    <t>인조잔디보호대(5)</t>
  </si>
  <si>
    <t>제9호표</t>
  </si>
  <si>
    <t>기본재료비</t>
  </si>
  <si>
    <t>화   폐</t>
  </si>
  <si>
    <t>임목폐기물 처리비</t>
  </si>
  <si>
    <t>상차포함</t>
  </si>
  <si>
    <t>유로(E)</t>
  </si>
  <si>
    <t>비            목</t>
  </si>
  <si>
    <t>퇴 직  공 제  부 금 비</t>
  </si>
  <si>
    <t>16</t>
  </si>
  <si>
    <t>환  율</t>
  </si>
  <si>
    <t>접착제(에폭시씰링재)</t>
  </si>
  <si>
    <t>18</t>
  </si>
  <si>
    <t>1,500x1,400</t>
  </si>
  <si>
    <t>ea</t>
  </si>
  <si>
    <t>단산1참조</t>
  </si>
  <si>
    <t>엔(100￥)</t>
  </si>
  <si>
    <t>12</t>
  </si>
  <si>
    <t>노임계수</t>
  </si>
  <si>
    <t>주</t>
  </si>
  <si>
    <t>부   가   가   치   세</t>
  </si>
  <si>
    <t>%</t>
  </si>
  <si>
    <t>(A + B + C)</t>
  </si>
  <si>
    <t>경</t>
  </si>
  <si>
    <t>PVC바닥재,시트부분접합방식</t>
  </si>
  <si>
    <t>공</t>
  </si>
  <si>
    <t>비    고</t>
  </si>
  <si>
    <t>임금채권부담금</t>
  </si>
  <si>
    <t>총     공    사     비</t>
  </si>
  <si>
    <t>일위8참조</t>
  </si>
  <si>
    <t>G</t>
  </si>
  <si>
    <t>고정핀</t>
  </si>
  <si>
    <t>No</t>
  </si>
  <si>
    <t>일위4참조</t>
  </si>
  <si>
    <t>제3호표</t>
  </si>
  <si>
    <t>임목폐기물처리비</t>
  </si>
  <si>
    <t>I</t>
  </si>
  <si>
    <t>EA</t>
  </si>
  <si>
    <t>산     출     경    비</t>
  </si>
  <si>
    <t>인조잔디보호대(4)</t>
  </si>
  <si>
    <t>1.300x1,000</t>
  </si>
  <si>
    <t>노무비 소수 1 미만 절하</t>
  </si>
  <si>
    <t>1</t>
  </si>
  <si>
    <t>B × 0.0009</t>
  </si>
  <si>
    <t>4 × 0.184</t>
  </si>
  <si>
    <t>(A + B) × 0.049</t>
  </si>
  <si>
    <t>1,300x1,100</t>
  </si>
  <si>
    <t>B11~20</t>
  </si>
  <si>
    <t>L=200-400</t>
  </si>
  <si>
    <t>일위6참조</t>
  </si>
  <si>
    <t>제1호표</t>
  </si>
  <si>
    <t>인조잔디보호대(F)</t>
  </si>
  <si>
    <t>5</t>
  </si>
  <si>
    <t>제7호표</t>
  </si>
  <si>
    <t>사</t>
  </si>
  <si>
    <t>( 4 + 5 )</t>
  </si>
  <si>
    <t>ton</t>
  </si>
  <si>
    <t>1,200x1,200</t>
  </si>
  <si>
    <t>C</t>
  </si>
  <si>
    <t>이윤</t>
  </si>
  <si>
    <t>일위2참조</t>
  </si>
  <si>
    <t>제5호표</t>
  </si>
  <si>
    <t>B21~31미만,R25~37미만</t>
  </si>
  <si>
    <t>요율</t>
  </si>
  <si>
    <t>석면분담금</t>
  </si>
  <si>
    <t>고용보험료</t>
  </si>
  <si>
    <t>단위</t>
  </si>
  <si>
    <t>1,060x1,300</t>
  </si>
  <si>
    <t>인조잔디보호대(C)</t>
  </si>
  <si>
    <t>1/8*16/12*25/20*24/5</t>
  </si>
  <si>
    <t>3</t>
  </si>
  <si>
    <t>K</t>
  </si>
  <si>
    <t>기     타     경    비</t>
  </si>
  <si>
    <t>E</t>
  </si>
  <si>
    <t>작업설.부산물등(△)</t>
  </si>
  <si>
    <t>총공사비</t>
  </si>
  <si>
    <t>수목전정공</t>
  </si>
  <si>
    <t>H × 0.1</t>
  </si>
  <si>
    <t>A</t>
  </si>
  <si>
    <t>산재보험료</t>
  </si>
  <si>
    <t>인조잔디보호대(1)</t>
  </si>
  <si>
    <t>관   급   자   재   대</t>
  </si>
  <si>
    <t>금    액</t>
  </si>
  <si>
    <t>이팝나무 전정</t>
  </si>
  <si>
    <t>하도급대금지급보증수수료</t>
  </si>
  <si>
    <t>9</t>
  </si>
  <si>
    <t>1,300x1,000</t>
  </si>
  <si>
    <t>7</t>
  </si>
  <si>
    <t>1.</t>
  </si>
  <si>
    <t>(H + I)</t>
  </si>
  <si>
    <t>건설기계대여금지급보증서발급액</t>
  </si>
  <si>
    <t>환   경   보   전   비</t>
  </si>
  <si>
    <t>단산2참조</t>
  </si>
  <si>
    <t>달성로</t>
  </si>
  <si>
    <t>금   액</t>
  </si>
  <si>
    <t>(6:20)</t>
  </si>
  <si>
    <t>연   금   보   험   료</t>
  </si>
  <si>
    <t>계산결과값 자리수</t>
  </si>
  <si>
    <t>◎</t>
  </si>
  <si>
    <t>제8호표</t>
  </si>
  <si>
    <t>11</t>
  </si>
  <si>
    <t>석   면   분  담  금</t>
  </si>
  <si>
    <t>총        원        가</t>
  </si>
  <si>
    <t>비</t>
  </si>
  <si>
    <t>품   명</t>
  </si>
  <si>
    <t>원가계산서</t>
  </si>
  <si>
    <t>일   반   관   리   비</t>
  </si>
  <si>
    <t>임 금 채 권 부 담 금</t>
  </si>
  <si>
    <t>(A + 4 + K/1.1) × 0.0207</t>
  </si>
  <si>
    <t>15</t>
  </si>
  <si>
    <t>건   강   보   험   료</t>
  </si>
  <si>
    <t>T35</t>
  </si>
  <si>
    <t>1,000x900</t>
  </si>
  <si>
    <t>노인장기요양  보 험 료</t>
  </si>
  <si>
    <t>0.006%</t>
  </si>
  <si>
    <t>kg</t>
  </si>
  <si>
    <t>원</t>
  </si>
  <si>
    <t>직   접   재   료   비</t>
  </si>
  <si>
    <t>일위9참조</t>
  </si>
  <si>
    <t>인조잔디보호대(2)</t>
  </si>
  <si>
    <t>임 목 폐 기 물  처리비</t>
  </si>
  <si>
    <t>이천로</t>
  </si>
  <si>
    <t>재료비</t>
  </si>
  <si>
    <t>(A + 4 + 6) × 0.0016</t>
  </si>
  <si>
    <t>순   공  사    원   가</t>
  </si>
  <si>
    <t>산 업 안 전 보건관리비</t>
  </si>
  <si>
    <t>소                  계</t>
  </si>
  <si>
    <t>1/8*16/12*25/20*24/15</t>
  </si>
  <si>
    <t>당초합계</t>
  </si>
  <si>
    <t>제12호표</t>
  </si>
  <si>
    <t>계산값</t>
  </si>
  <si>
    <t>13</t>
  </si>
  <si>
    <t>일위대가총괄표</t>
  </si>
  <si>
    <t>품    명</t>
  </si>
  <si>
    <t>건축5-1-1</t>
  </si>
  <si>
    <t>제10호표</t>
  </si>
  <si>
    <t>기계경비적용기준</t>
  </si>
  <si>
    <t>일위14참조</t>
  </si>
  <si>
    <t>(B + C + E)  ×0.1494</t>
  </si>
  <si>
    <t>14.94%</t>
  </si>
  <si>
    <t>당초경비</t>
  </si>
  <si>
    <t>달러($)</t>
  </si>
  <si>
    <t>직   접   노   무   비</t>
  </si>
  <si>
    <t>일위12참조</t>
  </si>
  <si>
    <t>1/8*16/12*25/20</t>
  </si>
  <si>
    <t>19</t>
  </si>
  <si>
    <t xml:space="preserve"> </t>
  </si>
  <si>
    <t>당초노무비</t>
  </si>
  <si>
    <t>8%</t>
  </si>
  <si>
    <t>1.01%</t>
  </si>
  <si>
    <t>호  표</t>
  </si>
  <si>
    <t>17</t>
  </si>
  <si>
    <t>일위10참조</t>
  </si>
  <si>
    <t>마르크(M)</t>
  </si>
  <si>
    <t>제14호표</t>
  </si>
  <si>
    <t>인조잔디보호대(E)</t>
  </si>
  <si>
    <t>2.</t>
  </si>
  <si>
    <t>㎡</t>
  </si>
  <si>
    <t>석재,타일,금속 접착고정용</t>
  </si>
  <si>
    <t>18.4%</t>
  </si>
  <si>
    <t>산   재   보   험   료</t>
  </si>
  <si>
    <t>순</t>
  </si>
  <si>
    <t>2인/140㎡</t>
  </si>
  <si>
    <t>가</t>
  </si>
  <si>
    <t>인조잔디깔기</t>
  </si>
  <si>
    <t>1,500x1,100</t>
  </si>
  <si>
    <t>4</t>
  </si>
  <si>
    <t>규   격</t>
  </si>
  <si>
    <t>L</t>
  </si>
  <si>
    <t>내역서총괄표</t>
  </si>
  <si>
    <t>B</t>
  </si>
  <si>
    <t>도        급        액</t>
  </si>
  <si>
    <t>H</t>
  </si>
  <si>
    <t>1/8*16/12*25/20*14/12</t>
  </si>
  <si>
    <t>공 사 이 행 보증수수료</t>
  </si>
  <si>
    <t>고   용   보   험   료</t>
  </si>
  <si>
    <t>(1 + 2 + 3 )</t>
  </si>
  <si>
    <t>환경보전비</t>
  </si>
  <si>
    <t>F</t>
  </si>
  <si>
    <t>간접노무비</t>
  </si>
  <si>
    <t>노무비</t>
  </si>
  <si>
    <t>총원가</t>
  </si>
  <si>
    <t>일반관리비</t>
  </si>
  <si>
    <t>인조잔디보호대(D)</t>
  </si>
  <si>
    <t>D × 0.08</t>
  </si>
  <si>
    <t>20</t>
  </si>
  <si>
    <t>B × 0.00006</t>
  </si>
  <si>
    <t>간   접   노   무   비</t>
  </si>
  <si>
    <t>B11~21미만,R13~25미만</t>
  </si>
  <si>
    <t>경  비 소수 1 미만 절하</t>
  </si>
  <si>
    <t>0.3%</t>
  </si>
  <si>
    <t>B21~30</t>
  </si>
  <si>
    <t>(D + E + F + G)</t>
  </si>
  <si>
    <t>일위5참조</t>
  </si>
  <si>
    <t>명륜로</t>
  </si>
  <si>
    <t>제2호표</t>
  </si>
  <si>
    <t>임목폐기물 운반비</t>
  </si>
  <si>
    <t>B × 0.0101</t>
  </si>
  <si>
    <t>노</t>
  </si>
  <si>
    <t>산업안전보건관리비</t>
  </si>
  <si>
    <t>환 율 (/￦)</t>
  </si>
  <si>
    <t>인조잔디보호대(A)</t>
  </si>
  <si>
    <t>2.07%</t>
  </si>
  <si>
    <t>일위7참조</t>
  </si>
  <si>
    <t>6</t>
  </si>
  <si>
    <t>8</t>
  </si>
  <si>
    <t>가로수약전정</t>
  </si>
  <si>
    <t>인</t>
  </si>
  <si>
    <t>3.56%</t>
  </si>
  <si>
    <t>간   접   재   료   비</t>
  </si>
  <si>
    <t>2</t>
  </si>
  <si>
    <t>무</t>
  </si>
  <si>
    <t>순공사원가</t>
  </si>
  <si>
    <t>재</t>
  </si>
  <si>
    <t>일위1참조</t>
  </si>
  <si>
    <t>제6호표</t>
  </si>
  <si>
    <t>합    계</t>
  </si>
  <si>
    <t>D</t>
  </si>
  <si>
    <t>J</t>
  </si>
  <si>
    <t>0.16%</t>
  </si>
  <si>
    <t>료</t>
  </si>
  <si>
    <t>기타경비</t>
  </si>
  <si>
    <t>일위3참조</t>
  </si>
  <si>
    <t>제4호표</t>
  </si>
  <si>
    <t>산   출   근   거</t>
  </si>
  <si>
    <t>당초재료비</t>
  </si>
  <si>
    <t>10%</t>
  </si>
  <si>
    <t>인조잔디보호대(3)</t>
  </si>
  <si>
    <t>공종</t>
  </si>
  <si>
    <t>순 공 사 비</t>
  </si>
  <si>
    <t>시설물공</t>
  </si>
  <si>
    <t>파운드(L)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</si>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</sst>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########"/>
    <numFmt numFmtId="182" formatCode="#,##0.#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13"/>
      <color indexed="8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12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7" xfId="0" applyBorder="1"/>
    <xf numFmtId="3" fontId="0" fillId="0" borderId="17" xfId="0" applyNumberFormat="1" applyBorder="1"/>
    <xf numFmtId="0" fontId="0" fillId="0" borderId="18" xfId="0" applyBorder="1"/>
    <xf numFmtId="0" fontId="0" fillId="0" borderId="17" xfId="0" applyBorder="1" applyAlignment="1">
      <alignment horizontal="center"/>
    </xf>
    <xf numFmtId="3" fontId="0" fillId="0" borderId="17" xfId="0" applyNumberFormat="1" applyBorder="1" applyAlignment="1">
      <alignment horizontal="right"/>
    </xf>
    <xf numFmtId="179" fontId="0" fillId="0" borderId="17" xfId="0" applyNumberFormat="1" applyBorder="1"/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7" xfId="0" applyBorder="1"/>
    <xf numFmtId="3" fontId="2" fillId="0" borderId="12" xfId="0" applyNumberFormat="1" applyFont="1" applyBorder="1" applyAlignment="1">
      <alignment horizontal="left" vertical="center"/>
    </xf>
    <xf numFmtId="3" fontId="2" fillId="0" borderId="13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left" vertical="center"/>
    </xf>
    <xf numFmtId="182" fontId="3" fillId="0" borderId="13" xfId="0" applyNumberFormat="1" applyFont="1" applyBorder="1" applyAlignment="1">
      <alignment horizontal="right" vertical="center"/>
    </xf>
    <xf numFmtId="179" fontId="3" fillId="0" borderId="13" xfId="0" applyNumberFormat="1" applyFont="1" applyBorder="1" applyAlignment="1">
      <alignment vertical="center"/>
    </xf>
    <xf numFmtId="179" fontId="3" fillId="0" borderId="6" xfId="0" applyNumberFormat="1" applyFont="1" applyBorder="1" applyAlignment="1">
      <alignment vertical="center"/>
    </xf>
    <xf numFmtId="182" fontId="3" fillId="0" borderId="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lef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3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33" xfId="0" applyNumberFormat="1" applyFont="1" applyBorder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34" xfId="0" applyNumberFormat="1" applyFont="1" applyBorder="1" applyAlignment="1">
      <alignment horizontal="left" vertical="center"/>
    </xf>
    <xf numFmtId="3" fontId="3" fillId="0" borderId="35" xfId="0" applyNumberFormat="1" applyFont="1" applyBorder="1" applyAlignment="1">
      <alignment horizontal="left" vertical="center"/>
    </xf>
    <xf numFmtId="179" fontId="3" fillId="0" borderId="35" xfId="0" applyNumberFormat="1" applyFont="1" applyBorder="1" applyAlignment="1">
      <alignment vertical="center"/>
    </xf>
    <xf numFmtId="3" fontId="3" fillId="0" borderId="35" xfId="0" applyNumberFormat="1" applyFont="1" applyBorder="1" applyAlignment="1">
      <alignment horizontal="center" vertical="center"/>
    </xf>
    <xf numFmtId="3" fontId="3" fillId="0" borderId="36" xfId="0" applyNumberFormat="1" applyFont="1" applyBorder="1" applyAlignment="1">
      <alignment vertical="center"/>
    </xf>
    <xf numFmtId="3" fontId="3" fillId="0" borderId="35" xfId="0" applyNumberFormat="1" applyFont="1" applyBorder="1" applyAlignment="1">
      <alignment horizontal="right" vertical="center"/>
    </xf>
    <xf numFmtId="3" fontId="3" fillId="0" borderId="36" xfId="0" applyNumberFormat="1" applyFont="1" applyBorder="1" applyAlignment="1">
      <alignment horizontal="right" vertical="center"/>
    </xf>
    <xf numFmtId="3" fontId="3" fillId="0" borderId="37" xfId="0" applyNumberFormat="1" applyFont="1" applyBorder="1" applyAlignment="1">
      <alignment horizontal="left" vertical="center"/>
    </xf>
    <xf numFmtId="3" fontId="2" fillId="0" borderId="38" xfId="0" applyNumberFormat="1" applyFont="1" applyBorder="1" applyAlignment="1">
      <alignment horizontal="center" vertical="center"/>
    </xf>
    <xf numFmtId="3" fontId="2" fillId="0" borderId="3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4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41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42" xfId="0" applyNumberFormat="1" applyFont="1" applyBorder="1" applyAlignment="1">
      <alignment horizontal="center" vertical="center"/>
    </xf>
    <xf numFmtId="3" fontId="2" fillId="0" borderId="43" xfId="0" applyNumberFormat="1" applyFont="1" applyBorder="1" applyAlignment="1">
      <alignment horizontal="center" vertical="center"/>
    </xf>
    <xf numFmtId="3" fontId="2" fillId="0" borderId="44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6424A-F707-4D6F-97CE-DE4B8F9D352A}">
  <sheetPr>
    <pageSetUpPr fitToPage="1"/>
  </sheetPr>
  <dimension ref="B1:L52"/>
  <sheetViews>
    <sheetView view="pageBreakPreview" zoomScale="85" zoomScaleNormal="100" zoomScaleSheetLayoutView="85" workbookViewId="0">
      <pane ySplit="3" topLeftCell="A4" activePane="bottomLeft" state="frozen"/>
      <selection pane="bottomLeft" activeCell="D6" sqref="D6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94" t="s">
        <v>136</v>
      </c>
      <c r="C1" s="94"/>
      <c r="D1" s="94"/>
      <c r="E1" s="94"/>
      <c r="F1" s="94"/>
      <c r="G1" s="94"/>
      <c r="H1" s="94"/>
    </row>
    <row r="2" spans="2:8" ht="9.9499999999999993" customHeight="1" x14ac:dyDescent="0.2">
      <c r="B2" s="95"/>
      <c r="C2" s="95"/>
      <c r="D2" s="95"/>
      <c r="E2" s="95"/>
      <c r="F2" s="95"/>
      <c r="G2" s="95"/>
      <c r="H2" s="95"/>
    </row>
    <row r="3" spans="2:8" ht="33.6" customHeight="1" x14ac:dyDescent="0.2">
      <c r="B3" s="92" t="s">
        <v>38</v>
      </c>
      <c r="C3" s="93"/>
      <c r="D3" s="93"/>
      <c r="E3" s="1" t="s">
        <v>20</v>
      </c>
      <c r="F3" s="2" t="s">
        <v>113</v>
      </c>
      <c r="G3" s="2" t="s">
        <v>94</v>
      </c>
      <c r="H3" s="3" t="s">
        <v>255</v>
      </c>
    </row>
    <row r="4" spans="2:8" ht="18.2" customHeight="1" x14ac:dyDescent="0.2">
      <c r="B4" s="72" t="s">
        <v>263</v>
      </c>
      <c r="C4" s="73" t="s">
        <v>244</v>
      </c>
      <c r="D4" s="74" t="s">
        <v>148</v>
      </c>
      <c r="E4" s="75" t="s">
        <v>73</v>
      </c>
      <c r="F4" s="76" t="str">
        <f>내역서!L30</f>
        <v>0</v>
      </c>
      <c r="G4" s="76" t="s">
        <v>263</v>
      </c>
      <c r="H4" s="77" t="s">
        <v>263</v>
      </c>
    </row>
    <row r="5" spans="2:8" ht="18.2" customHeight="1" x14ac:dyDescent="0.2">
      <c r="B5" s="72" t="s">
        <v>263</v>
      </c>
      <c r="C5" s="73" t="s">
        <v>251</v>
      </c>
      <c r="D5" s="74" t="s">
        <v>240</v>
      </c>
      <c r="E5" s="75" t="s">
        <v>241</v>
      </c>
      <c r="F5" s="4"/>
      <c r="G5" s="76" t="s">
        <v>263</v>
      </c>
      <c r="H5" s="77" t="s">
        <v>263</v>
      </c>
    </row>
    <row r="6" spans="2:8" ht="18.2" customHeight="1" x14ac:dyDescent="0.2">
      <c r="B6" s="72" t="s">
        <v>263</v>
      </c>
      <c r="C6" s="73" t="s">
        <v>134</v>
      </c>
      <c r="D6" s="78" t="s">
        <v>105</v>
      </c>
      <c r="E6" s="79" t="s">
        <v>101</v>
      </c>
      <c r="F6" s="17"/>
      <c r="G6" s="55" t="s">
        <v>263</v>
      </c>
      <c r="H6" s="18" t="s">
        <v>263</v>
      </c>
    </row>
    <row r="7" spans="2:8" ht="18.2" customHeight="1" x14ac:dyDescent="0.2">
      <c r="B7" s="72" t="s">
        <v>263</v>
      </c>
      <c r="C7" s="15" t="s">
        <v>263</v>
      </c>
      <c r="D7" s="78" t="s">
        <v>157</v>
      </c>
      <c r="E7" s="79" t="s">
        <v>109</v>
      </c>
      <c r="F7" s="17">
        <f>TRUNC((F4+F5+F6),0)</f>
        <v>0</v>
      </c>
      <c r="G7" s="55" t="s">
        <v>263</v>
      </c>
      <c r="H7" s="18" t="s">
        <v>207</v>
      </c>
    </row>
    <row r="8" spans="2:8" ht="18.2" customHeight="1" x14ac:dyDescent="0.2">
      <c r="B8" s="72" t="s">
        <v>177</v>
      </c>
      <c r="C8" s="73" t="s">
        <v>229</v>
      </c>
      <c r="D8" s="74" t="s">
        <v>173</v>
      </c>
      <c r="E8" s="75" t="s">
        <v>197</v>
      </c>
      <c r="F8" s="76" t="str">
        <f>내역서!J30</f>
        <v>0</v>
      </c>
      <c r="G8" s="76" t="s">
        <v>263</v>
      </c>
      <c r="H8" s="77" t="s">
        <v>263</v>
      </c>
    </row>
    <row r="9" spans="2:8" ht="18.2" customHeight="1" x14ac:dyDescent="0.2">
      <c r="B9" s="72" t="s">
        <v>192</v>
      </c>
      <c r="C9" s="73" t="s">
        <v>242</v>
      </c>
      <c r="D9" s="78" t="s">
        <v>218</v>
      </c>
      <c r="E9" s="79" t="s">
        <v>83</v>
      </c>
      <c r="F9" s="17">
        <f>TRUNC(F8*0.184,0)</f>
        <v>0</v>
      </c>
      <c r="G9" s="55" t="s">
        <v>190</v>
      </c>
      <c r="H9" s="18" t="s">
        <v>75</v>
      </c>
    </row>
    <row r="10" spans="2:8" ht="18.2" customHeight="1" x14ac:dyDescent="0.2">
      <c r="B10" s="72" t="s">
        <v>177</v>
      </c>
      <c r="C10" s="15" t="s">
        <v>134</v>
      </c>
      <c r="D10" s="78" t="s">
        <v>157</v>
      </c>
      <c r="E10" s="79" t="s">
        <v>201</v>
      </c>
      <c r="F10" s="17">
        <f>TRUNC((F8+F9),0)</f>
        <v>0</v>
      </c>
      <c r="G10" s="55" t="s">
        <v>263</v>
      </c>
      <c r="H10" s="18" t="s">
        <v>86</v>
      </c>
    </row>
    <row r="11" spans="2:8" ht="18.2" customHeight="1" x14ac:dyDescent="0.2">
      <c r="B11" s="72" t="s">
        <v>56</v>
      </c>
      <c r="C11" s="73" t="s">
        <v>263</v>
      </c>
      <c r="D11" s="74" t="s">
        <v>69</v>
      </c>
      <c r="E11" s="75" t="s">
        <v>235</v>
      </c>
      <c r="F11" s="76" t="str">
        <f>내역서!N30</f>
        <v>0</v>
      </c>
      <c r="G11" s="76" t="s">
        <v>263</v>
      </c>
      <c r="H11" s="77" t="s">
        <v>263</v>
      </c>
    </row>
    <row r="12" spans="2:8" ht="18.2" customHeight="1" x14ac:dyDescent="0.2">
      <c r="B12" s="72" t="s">
        <v>177</v>
      </c>
      <c r="C12" s="73" t="s">
        <v>263</v>
      </c>
      <c r="D12" s="74" t="s">
        <v>191</v>
      </c>
      <c r="E12" s="75" t="s">
        <v>118</v>
      </c>
      <c r="F12" s="4">
        <f>TRUNC(F10*0.0356,0)</f>
        <v>0</v>
      </c>
      <c r="G12" s="76" t="s">
        <v>239</v>
      </c>
      <c r="H12" s="77" t="s">
        <v>26</v>
      </c>
    </row>
    <row r="13" spans="2:8" ht="18.2" customHeight="1" x14ac:dyDescent="0.2">
      <c r="B13" s="72" t="s">
        <v>85</v>
      </c>
      <c r="C13" s="73" t="s">
        <v>263</v>
      </c>
      <c r="D13" s="74" t="s">
        <v>206</v>
      </c>
      <c r="E13" s="75" t="s">
        <v>236</v>
      </c>
      <c r="F13" s="4">
        <f>TRUNC(F10*0.0101,0)</f>
        <v>0</v>
      </c>
      <c r="G13" s="76" t="s">
        <v>180</v>
      </c>
      <c r="H13" s="77" t="s">
        <v>228</v>
      </c>
    </row>
    <row r="14" spans="2:8" ht="18.2" customHeight="1" x14ac:dyDescent="0.2">
      <c r="B14" s="72" t="s">
        <v>177</v>
      </c>
      <c r="C14" s="73" t="s">
        <v>54</v>
      </c>
      <c r="D14" s="74" t="s">
        <v>141</v>
      </c>
      <c r="E14" s="75" t="s">
        <v>116</v>
      </c>
      <c r="F14" s="4"/>
      <c r="G14" s="76" t="s">
        <v>263</v>
      </c>
      <c r="H14" s="77" t="s">
        <v>263</v>
      </c>
    </row>
    <row r="15" spans="2:8" ht="18.2" customHeight="1" x14ac:dyDescent="0.2">
      <c r="B15" s="72" t="s">
        <v>147</v>
      </c>
      <c r="C15" s="73" t="s">
        <v>263</v>
      </c>
      <c r="D15" s="74" t="s">
        <v>127</v>
      </c>
      <c r="E15" s="75" t="s">
        <v>28</v>
      </c>
      <c r="F15" s="4"/>
      <c r="G15" s="76" t="s">
        <v>263</v>
      </c>
      <c r="H15" s="77" t="s">
        <v>263</v>
      </c>
    </row>
    <row r="16" spans="2:8" ht="18.2" customHeight="1" x14ac:dyDescent="0.2">
      <c r="B16" s="72" t="s">
        <v>263</v>
      </c>
      <c r="C16" s="73" t="s">
        <v>263</v>
      </c>
      <c r="D16" s="74" t="s">
        <v>144</v>
      </c>
      <c r="E16" s="75" t="s">
        <v>131</v>
      </c>
      <c r="F16" s="4"/>
      <c r="G16" s="76" t="s">
        <v>263</v>
      </c>
      <c r="H16" s="77" t="s">
        <v>263</v>
      </c>
    </row>
    <row r="17" spans="2:12" ht="18.2" customHeight="1" x14ac:dyDescent="0.2">
      <c r="B17" s="72" t="s">
        <v>194</v>
      </c>
      <c r="C17" s="73" t="s">
        <v>263</v>
      </c>
      <c r="D17" s="74" t="s">
        <v>39</v>
      </c>
      <c r="E17" s="75" t="s">
        <v>48</v>
      </c>
      <c r="F17" s="4"/>
      <c r="G17" s="76" t="s">
        <v>263</v>
      </c>
      <c r="H17" s="77" t="s">
        <v>263</v>
      </c>
    </row>
    <row r="18" spans="2:12" ht="18.2" customHeight="1" x14ac:dyDescent="0.2">
      <c r="B18" s="72" t="s">
        <v>263</v>
      </c>
      <c r="C18" s="73" t="s">
        <v>263</v>
      </c>
      <c r="D18" s="74" t="s">
        <v>121</v>
      </c>
      <c r="E18" s="75" t="s">
        <v>162</v>
      </c>
      <c r="F18" s="4">
        <f>TRUNC((F7+F8+F11)*0.0016,0)</f>
        <v>0</v>
      </c>
      <c r="G18" s="76" t="s">
        <v>250</v>
      </c>
      <c r="H18" s="77" t="s">
        <v>154</v>
      </c>
    </row>
    <row r="19" spans="2:12" ht="18.2" customHeight="1" x14ac:dyDescent="0.2">
      <c r="B19" s="72" t="s">
        <v>177</v>
      </c>
      <c r="C19" s="73" t="s">
        <v>263</v>
      </c>
      <c r="D19" s="74" t="s">
        <v>156</v>
      </c>
      <c r="E19" s="75" t="s">
        <v>7</v>
      </c>
      <c r="F19" s="4">
        <f>TRUNC((F7+F8+F34/1.1)*0.0207,0)</f>
        <v>0</v>
      </c>
      <c r="G19" s="76" t="s">
        <v>233</v>
      </c>
      <c r="H19" s="77" t="s">
        <v>139</v>
      </c>
    </row>
    <row r="20" spans="2:12" ht="18.2" customHeight="1" x14ac:dyDescent="0.2">
      <c r="B20" s="72" t="s">
        <v>263</v>
      </c>
      <c r="C20" s="73" t="s">
        <v>263</v>
      </c>
      <c r="D20" s="74" t="s">
        <v>122</v>
      </c>
      <c r="E20" s="75" t="s">
        <v>140</v>
      </c>
      <c r="F20" s="4">
        <f>TRUNC((F7+F8+F11)*0.003,0)</f>
        <v>0</v>
      </c>
      <c r="G20" s="76" t="s">
        <v>221</v>
      </c>
      <c r="H20" s="77" t="s">
        <v>22</v>
      </c>
    </row>
    <row r="21" spans="2:12" ht="18.2" customHeight="1" x14ac:dyDescent="0.2">
      <c r="B21" s="72" t="s">
        <v>263</v>
      </c>
      <c r="C21" s="73" t="s">
        <v>263</v>
      </c>
      <c r="D21" s="74" t="s">
        <v>205</v>
      </c>
      <c r="E21" s="75" t="s">
        <v>40</v>
      </c>
      <c r="F21" s="4"/>
      <c r="G21" s="76" t="s">
        <v>263</v>
      </c>
      <c r="H21" s="77" t="s">
        <v>263</v>
      </c>
    </row>
    <row r="22" spans="2:12" ht="18.2" customHeight="1" x14ac:dyDescent="0.2">
      <c r="B22" s="72" t="s">
        <v>263</v>
      </c>
      <c r="C22" s="73" t="s">
        <v>134</v>
      </c>
      <c r="D22" s="74" t="s">
        <v>115</v>
      </c>
      <c r="E22" s="75" t="s">
        <v>182</v>
      </c>
      <c r="F22" s="4"/>
      <c r="G22" s="76" t="s">
        <v>52</v>
      </c>
      <c r="H22" s="77" t="s">
        <v>263</v>
      </c>
    </row>
    <row r="23" spans="2:12" ht="18.2" customHeight="1" x14ac:dyDescent="0.2">
      <c r="B23" s="72" t="s">
        <v>263</v>
      </c>
      <c r="C23" s="73" t="s">
        <v>263</v>
      </c>
      <c r="D23" s="74" t="s">
        <v>132</v>
      </c>
      <c r="E23" s="75" t="s">
        <v>43</v>
      </c>
      <c r="F23" s="4">
        <f>TRUNC(F10*0.00006,0)</f>
        <v>0</v>
      </c>
      <c r="G23" s="76" t="s">
        <v>145</v>
      </c>
      <c r="H23" s="77" t="s">
        <v>217</v>
      </c>
    </row>
    <row r="24" spans="2:12" ht="18.2" customHeight="1" x14ac:dyDescent="0.2">
      <c r="B24" s="72" t="s">
        <v>263</v>
      </c>
      <c r="C24" s="73" t="s">
        <v>263</v>
      </c>
      <c r="D24" s="74" t="s">
        <v>138</v>
      </c>
      <c r="E24" s="75" t="s">
        <v>176</v>
      </c>
      <c r="F24" s="4">
        <f>TRUNC(F10*0.0009,0)</f>
        <v>0</v>
      </c>
      <c r="G24" s="76" t="s">
        <v>5</v>
      </c>
      <c r="H24" s="77" t="s">
        <v>74</v>
      </c>
    </row>
    <row r="25" spans="2:12" ht="18.2" customHeight="1" x14ac:dyDescent="0.2">
      <c r="B25" s="72" t="s">
        <v>263</v>
      </c>
      <c r="C25" s="73" t="s">
        <v>263</v>
      </c>
      <c r="D25" s="78" t="s">
        <v>103</v>
      </c>
      <c r="E25" s="79" t="s">
        <v>216</v>
      </c>
      <c r="F25" s="17">
        <f>TRUNC((F7+F10)*0.049,0)</f>
        <v>0</v>
      </c>
      <c r="G25" s="55" t="s">
        <v>2</v>
      </c>
      <c r="H25" s="18" t="s">
        <v>76</v>
      </c>
    </row>
    <row r="26" spans="2:12" ht="18.2" customHeight="1" x14ac:dyDescent="0.2">
      <c r="B26" s="56" t="s">
        <v>263</v>
      </c>
      <c r="C26" s="15" t="s">
        <v>263</v>
      </c>
      <c r="D26" s="78" t="s">
        <v>157</v>
      </c>
      <c r="E26" s="79" t="s">
        <v>89</v>
      </c>
      <c r="F26" s="17">
        <f>TRUNC((F11+F12+F13+F14+F15+F16+F17+F18+F19+F20+F21+F22+F23+F24+F25),0)</f>
        <v>0</v>
      </c>
      <c r="G26" s="55" t="s">
        <v>263</v>
      </c>
      <c r="H26" s="18" t="s">
        <v>126</v>
      </c>
    </row>
    <row r="27" spans="2:12" ht="18.2" customHeight="1" x14ac:dyDescent="0.2">
      <c r="B27" s="80" t="s">
        <v>263</v>
      </c>
      <c r="C27" s="78" t="s">
        <v>263</v>
      </c>
      <c r="D27" s="78" t="s">
        <v>155</v>
      </c>
      <c r="E27" s="79" t="s">
        <v>248</v>
      </c>
      <c r="F27" s="17">
        <f>TRUNC((F7+F10+F26),0)</f>
        <v>0</v>
      </c>
      <c r="G27" s="55" t="s">
        <v>263</v>
      </c>
      <c r="H27" s="18" t="s">
        <v>53</v>
      </c>
    </row>
    <row r="28" spans="2:12" ht="18.2" customHeight="1" x14ac:dyDescent="0.2">
      <c r="B28" s="80" t="s">
        <v>263</v>
      </c>
      <c r="C28" s="78" t="s">
        <v>263</v>
      </c>
      <c r="D28" s="78" t="s">
        <v>137</v>
      </c>
      <c r="E28" s="79" t="s">
        <v>104</v>
      </c>
      <c r="F28" s="17">
        <f>TRUNC(F27*0.08,0)</f>
        <v>0</v>
      </c>
      <c r="G28" s="55" t="s">
        <v>179</v>
      </c>
      <c r="H28" s="18" t="s">
        <v>215</v>
      </c>
    </row>
    <row r="29" spans="2:12" ht="18.2" customHeight="1" x14ac:dyDescent="0.2">
      <c r="B29" s="80" t="s">
        <v>263</v>
      </c>
      <c r="C29" s="78" t="s">
        <v>263</v>
      </c>
      <c r="D29" s="78" t="s">
        <v>21</v>
      </c>
      <c r="E29" s="79" t="s">
        <v>209</v>
      </c>
      <c r="F29" s="17">
        <f>TRUNC((F10+F26+F28)*0.1494,0)</f>
        <v>0</v>
      </c>
      <c r="G29" s="55" t="s">
        <v>170</v>
      </c>
      <c r="H29" s="18" t="s">
        <v>169</v>
      </c>
    </row>
    <row r="30" spans="2:12" ht="18.2" customHeight="1" x14ac:dyDescent="0.2">
      <c r="B30" s="80" t="s">
        <v>263</v>
      </c>
      <c r="C30" s="78" t="s">
        <v>263</v>
      </c>
      <c r="D30" s="78" t="s">
        <v>151</v>
      </c>
      <c r="E30" s="79" t="s">
        <v>61</v>
      </c>
      <c r="F30" s="55">
        <f>내역서!H32</f>
        <v>0</v>
      </c>
      <c r="G30" s="55" t="s">
        <v>263</v>
      </c>
      <c r="H30" s="18" t="s">
        <v>263</v>
      </c>
      <c r="L30">
        <f>내역서!H32</f>
        <v>0</v>
      </c>
    </row>
    <row r="31" spans="2:12" ht="18.2" customHeight="1" x14ac:dyDescent="0.2">
      <c r="B31" s="80" t="s">
        <v>263</v>
      </c>
      <c r="C31" s="78" t="s">
        <v>263</v>
      </c>
      <c r="D31" s="78" t="s">
        <v>133</v>
      </c>
      <c r="E31" s="79" t="s">
        <v>203</v>
      </c>
      <c r="F31" s="17">
        <f>TRUNC((F27+F28+F29+F30),0)</f>
        <v>0</v>
      </c>
      <c r="G31" s="55" t="s">
        <v>263</v>
      </c>
      <c r="H31" s="18" t="s">
        <v>223</v>
      </c>
    </row>
    <row r="32" spans="2:12" ht="18.2" customHeight="1" x14ac:dyDescent="0.2">
      <c r="B32" s="80" t="s">
        <v>263</v>
      </c>
      <c r="C32" s="78" t="s">
        <v>263</v>
      </c>
      <c r="D32" s="78" t="s">
        <v>51</v>
      </c>
      <c r="E32" s="79" t="s">
        <v>67</v>
      </c>
      <c r="F32" s="17">
        <f>IF(L52&lt;&gt; "0.9",TRUNC(F31*0.1,0),TRUNC(F31*0.1,0)+1)</f>
        <v>0</v>
      </c>
      <c r="G32" s="55" t="s">
        <v>257</v>
      </c>
      <c r="H32" s="18" t="s">
        <v>108</v>
      </c>
    </row>
    <row r="33" spans="2:8" ht="18.2" customHeight="1" x14ac:dyDescent="0.2">
      <c r="B33" s="80" t="s">
        <v>263</v>
      </c>
      <c r="C33" s="78" t="s">
        <v>263</v>
      </c>
      <c r="D33" s="78" t="s">
        <v>202</v>
      </c>
      <c r="E33" s="79" t="s">
        <v>249</v>
      </c>
      <c r="F33" s="17">
        <f>TRUNC((F31+F32),5)</f>
        <v>0</v>
      </c>
      <c r="G33" s="55" t="s">
        <v>263</v>
      </c>
      <c r="H33" s="18" t="s">
        <v>120</v>
      </c>
    </row>
    <row r="34" spans="2:8" ht="18.2" customHeight="1" x14ac:dyDescent="0.2">
      <c r="B34" s="80" t="s">
        <v>263</v>
      </c>
      <c r="C34" s="78" t="s">
        <v>263</v>
      </c>
      <c r="D34" s="78" t="s">
        <v>112</v>
      </c>
      <c r="E34" s="79" t="s">
        <v>102</v>
      </c>
      <c r="F34" s="17"/>
      <c r="G34" s="55" t="s">
        <v>263</v>
      </c>
      <c r="H34" s="18" t="s">
        <v>263</v>
      </c>
    </row>
    <row r="35" spans="2:8" ht="18.2" customHeight="1" x14ac:dyDescent="0.2">
      <c r="B35" s="81" t="s">
        <v>263</v>
      </c>
      <c r="C35" s="82" t="s">
        <v>263</v>
      </c>
      <c r="D35" s="82" t="s">
        <v>59</v>
      </c>
      <c r="E35" s="83" t="s">
        <v>199</v>
      </c>
      <c r="F35" s="6">
        <f>TRUNC((F33+F34),0)</f>
        <v>0</v>
      </c>
      <c r="G35" s="57" t="s">
        <v>263</v>
      </c>
      <c r="H35" s="22" t="s">
        <v>10</v>
      </c>
    </row>
    <row r="36" spans="2:8" x14ac:dyDescent="0.2">
      <c r="B36" s="8"/>
      <c r="C36" s="8"/>
      <c r="D36" s="8"/>
      <c r="E36" s="8"/>
      <c r="F36" s="8"/>
      <c r="G36" s="8"/>
      <c r="H36" s="8"/>
    </row>
    <row r="52" spans="12:12" x14ac:dyDescent="0.2">
      <c r="L52" t="str">
        <f>RIGHT(F31*0.1,3)</f>
        <v>0</v>
      </c>
    </row>
  </sheetData>
  <mergeCells count="2">
    <mergeCell ref="B3:D3"/>
    <mergeCell ref="B1:H2"/>
  </mergeCells>
  <phoneticPr fontId="5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0A7EF-72F3-4058-8E36-9C92E597BC5C}">
  <dimension ref="B1:K30"/>
  <sheetViews>
    <sheetView workbookViewId="0">
      <pane ySplit="3" topLeftCell="A4" activePane="bottomLeft" state="frozen"/>
      <selection pane="bottomLeft" activeCell="G23" sqref="G23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94" t="s">
        <v>200</v>
      </c>
      <c r="C1" s="94"/>
      <c r="D1" s="94"/>
      <c r="E1" s="94"/>
      <c r="F1" s="94"/>
      <c r="G1" s="94"/>
      <c r="H1" s="94"/>
      <c r="I1" s="94"/>
      <c r="J1" s="94"/>
      <c r="K1" s="94"/>
    </row>
    <row r="2" spans="2:11" ht="9.9499999999999993" customHeight="1" x14ac:dyDescent="0.2">
      <c r="B2" s="95"/>
      <c r="C2" s="95"/>
      <c r="D2" s="95"/>
      <c r="E2" s="95"/>
      <c r="F2" s="95"/>
      <c r="G2" s="95"/>
      <c r="H2" s="95"/>
      <c r="I2" s="95"/>
      <c r="J2" s="95"/>
      <c r="K2" s="95"/>
    </row>
    <row r="3" spans="2:11" ht="30.75" customHeight="1" x14ac:dyDescent="0.2">
      <c r="B3" s="9" t="s">
        <v>259</v>
      </c>
      <c r="C3" s="2" t="s">
        <v>164</v>
      </c>
      <c r="D3" s="2" t="s">
        <v>198</v>
      </c>
      <c r="E3" s="2" t="s">
        <v>9</v>
      </c>
      <c r="F3" s="2" t="s">
        <v>97</v>
      </c>
      <c r="G3" s="2" t="s">
        <v>247</v>
      </c>
      <c r="H3" s="2" t="s">
        <v>211</v>
      </c>
      <c r="I3" s="2" t="s">
        <v>153</v>
      </c>
      <c r="J3" s="2" t="s">
        <v>17</v>
      </c>
      <c r="K3" s="3" t="s">
        <v>57</v>
      </c>
    </row>
    <row r="4" spans="2:11" ht="19.7" customHeight="1" x14ac:dyDescent="0.2">
      <c r="B4" s="56" t="s">
        <v>129</v>
      </c>
      <c r="C4" s="15" t="s">
        <v>225</v>
      </c>
      <c r="D4" s="15" t="s">
        <v>263</v>
      </c>
      <c r="E4" s="17"/>
      <c r="F4" s="16" t="s">
        <v>263</v>
      </c>
      <c r="G4" s="55">
        <f t="shared" ref="G4:G11" si="0">H4+I4+J4</f>
        <v>0</v>
      </c>
      <c r="H4" s="55" t="str">
        <f>내역서!J5</f>
        <v>0</v>
      </c>
      <c r="I4" s="55" t="str">
        <f>내역서!L5</f>
        <v>0</v>
      </c>
      <c r="J4" s="55" t="str">
        <f>내역서!N5</f>
        <v>0</v>
      </c>
      <c r="K4" s="18" t="s">
        <v>263</v>
      </c>
    </row>
    <row r="5" spans="2:11" ht="19.7" customHeight="1" x14ac:dyDescent="0.2">
      <c r="B5" s="56" t="s">
        <v>119</v>
      </c>
      <c r="C5" s="15" t="s">
        <v>107</v>
      </c>
      <c r="D5" s="15" t="s">
        <v>263</v>
      </c>
      <c r="E5" s="17"/>
      <c r="F5" s="16" t="s">
        <v>263</v>
      </c>
      <c r="G5" s="55">
        <f t="shared" si="0"/>
        <v>0</v>
      </c>
      <c r="H5" s="55" t="str">
        <f>내역서!J6</f>
        <v>0</v>
      </c>
      <c r="I5" s="55" t="str">
        <f>내역서!L6</f>
        <v>0</v>
      </c>
      <c r="J5" s="55" t="str">
        <f>내역서!N6</f>
        <v>0</v>
      </c>
      <c r="K5" s="18" t="s">
        <v>263</v>
      </c>
    </row>
    <row r="6" spans="2:11" ht="19.7" customHeight="1" x14ac:dyDescent="0.2">
      <c r="B6" s="56" t="s">
        <v>187</v>
      </c>
      <c r="C6" s="15" t="s">
        <v>261</v>
      </c>
      <c r="D6" s="15" t="s">
        <v>263</v>
      </c>
      <c r="E6" s="17"/>
      <c r="F6" s="16" t="s">
        <v>263</v>
      </c>
      <c r="G6" s="55">
        <f t="shared" si="0"/>
        <v>0</v>
      </c>
      <c r="H6" s="55" t="str">
        <f>내역서!J10</f>
        <v>0</v>
      </c>
      <c r="I6" s="55" t="str">
        <f>내역서!L10</f>
        <v>0</v>
      </c>
      <c r="J6" s="55" t="str">
        <f>내역서!N10</f>
        <v>0</v>
      </c>
      <c r="K6" s="18" t="s">
        <v>263</v>
      </c>
    </row>
    <row r="7" spans="2:11" ht="19.7" customHeight="1" x14ac:dyDescent="0.2">
      <c r="B7" s="56" t="s">
        <v>129</v>
      </c>
      <c r="C7" s="15" t="s">
        <v>152</v>
      </c>
      <c r="D7" s="15" t="s">
        <v>263</v>
      </c>
      <c r="E7" s="17"/>
      <c r="F7" s="16" t="s">
        <v>263</v>
      </c>
      <c r="G7" s="55">
        <f t="shared" si="0"/>
        <v>0</v>
      </c>
      <c r="H7" s="55" t="str">
        <f>내역서!J14</f>
        <v>0</v>
      </c>
      <c r="I7" s="55" t="str">
        <f>내역서!L14</f>
        <v>0</v>
      </c>
      <c r="J7" s="55" t="str">
        <f>내역서!N14</f>
        <v>0</v>
      </c>
      <c r="K7" s="18" t="s">
        <v>263</v>
      </c>
    </row>
    <row r="8" spans="2:11" ht="19.7" customHeight="1" x14ac:dyDescent="0.2">
      <c r="B8" s="56" t="s">
        <v>187</v>
      </c>
      <c r="C8" s="15" t="s">
        <v>261</v>
      </c>
      <c r="D8" s="15" t="s">
        <v>263</v>
      </c>
      <c r="E8" s="17"/>
      <c r="F8" s="16" t="s">
        <v>263</v>
      </c>
      <c r="G8" s="55">
        <f t="shared" si="0"/>
        <v>0</v>
      </c>
      <c r="H8" s="55" t="str">
        <f>내역서!J15</f>
        <v>0</v>
      </c>
      <c r="I8" s="55" t="str">
        <f>내역서!L15</f>
        <v>0</v>
      </c>
      <c r="J8" s="55" t="str">
        <f>내역서!N15</f>
        <v>0</v>
      </c>
      <c r="K8" s="18" t="s">
        <v>263</v>
      </c>
    </row>
    <row r="9" spans="2:11" ht="19.7" customHeight="1" x14ac:dyDescent="0.2">
      <c r="B9" s="56" t="s">
        <v>129</v>
      </c>
      <c r="C9" s="15" t="s">
        <v>124</v>
      </c>
      <c r="D9" s="15" t="s">
        <v>263</v>
      </c>
      <c r="E9" s="17"/>
      <c r="F9" s="16" t="s">
        <v>263</v>
      </c>
      <c r="G9" s="55">
        <f t="shared" si="0"/>
        <v>0</v>
      </c>
      <c r="H9" s="55" t="str">
        <f>내역서!J25</f>
        <v>0</v>
      </c>
      <c r="I9" s="55" t="str">
        <f>내역서!L25</f>
        <v>0</v>
      </c>
      <c r="J9" s="55" t="str">
        <f>내역서!N25</f>
        <v>0</v>
      </c>
      <c r="K9" s="18" t="s">
        <v>263</v>
      </c>
    </row>
    <row r="10" spans="2:11" ht="19.7" customHeight="1" x14ac:dyDescent="0.2">
      <c r="B10" s="56" t="s">
        <v>187</v>
      </c>
      <c r="C10" s="15" t="s">
        <v>261</v>
      </c>
      <c r="D10" s="15" t="s">
        <v>263</v>
      </c>
      <c r="E10" s="17"/>
      <c r="F10" s="16" t="s">
        <v>263</v>
      </c>
      <c r="G10" s="55">
        <f t="shared" si="0"/>
        <v>0</v>
      </c>
      <c r="H10" s="55" t="str">
        <f>내역서!J26</f>
        <v>0</v>
      </c>
      <c r="I10" s="55" t="str">
        <f>내역서!L26</f>
        <v>0</v>
      </c>
      <c r="J10" s="55" t="str">
        <f>내역서!N26</f>
        <v>0</v>
      </c>
      <c r="K10" s="18" t="s">
        <v>263</v>
      </c>
    </row>
    <row r="11" spans="2:11" ht="19.7" customHeight="1" x14ac:dyDescent="0.2">
      <c r="B11" s="56" t="s">
        <v>263</v>
      </c>
      <c r="C11" s="15" t="s">
        <v>260</v>
      </c>
      <c r="D11" s="15" t="s">
        <v>263</v>
      </c>
      <c r="E11" s="17"/>
      <c r="F11" s="16" t="s">
        <v>263</v>
      </c>
      <c r="G11" s="55">
        <f t="shared" si="0"/>
        <v>0</v>
      </c>
      <c r="H11" s="55" t="str">
        <f>내역서!J30</f>
        <v>0</v>
      </c>
      <c r="I11" s="55" t="str">
        <f>내역서!L30</f>
        <v>0</v>
      </c>
      <c r="J11" s="55" t="str">
        <f>내역서!N30</f>
        <v>0</v>
      </c>
      <c r="K11" s="18" t="s">
        <v>263</v>
      </c>
    </row>
    <row r="12" spans="2:11" ht="19.7" customHeight="1" x14ac:dyDescent="0.2">
      <c r="B12" s="56" t="s">
        <v>263</v>
      </c>
      <c r="C12" s="15" t="s">
        <v>210</v>
      </c>
      <c r="D12" s="15" t="s">
        <v>263</v>
      </c>
      <c r="E12" s="63">
        <v>18.399999999999999</v>
      </c>
      <c r="F12" s="16" t="s">
        <v>52</v>
      </c>
      <c r="G12" s="55">
        <f>원가계산서!F9</f>
        <v>0</v>
      </c>
      <c r="H12" s="17"/>
      <c r="I12" s="17"/>
      <c r="J12" s="17"/>
      <c r="K12" s="18" t="s">
        <v>263</v>
      </c>
    </row>
    <row r="13" spans="2:11" ht="19.7" customHeight="1" x14ac:dyDescent="0.2">
      <c r="B13" s="56" t="s">
        <v>263</v>
      </c>
      <c r="C13" s="15" t="s">
        <v>110</v>
      </c>
      <c r="D13" s="15" t="s">
        <v>263</v>
      </c>
      <c r="E13" s="63">
        <v>3.56</v>
      </c>
      <c r="F13" s="16" t="s">
        <v>52</v>
      </c>
      <c r="G13" s="55">
        <f>원가계산서!F12</f>
        <v>0</v>
      </c>
      <c r="H13" s="17"/>
      <c r="I13" s="17"/>
      <c r="J13" s="17"/>
      <c r="K13" s="18" t="s">
        <v>263</v>
      </c>
    </row>
    <row r="14" spans="2:11" ht="19.7" customHeight="1" x14ac:dyDescent="0.2">
      <c r="B14" s="56" t="s">
        <v>263</v>
      </c>
      <c r="C14" s="15" t="s">
        <v>96</v>
      </c>
      <c r="D14" s="15" t="s">
        <v>263</v>
      </c>
      <c r="E14" s="63">
        <v>1.01</v>
      </c>
      <c r="F14" s="16" t="s">
        <v>52</v>
      </c>
      <c r="G14" s="55">
        <f>원가계산서!F13</f>
        <v>0</v>
      </c>
      <c r="H14" s="17"/>
      <c r="I14" s="17"/>
      <c r="J14" s="17"/>
      <c r="K14" s="18" t="s">
        <v>263</v>
      </c>
    </row>
    <row r="15" spans="2:11" ht="19.7" customHeight="1" x14ac:dyDescent="0.2">
      <c r="B15" s="56" t="s">
        <v>263</v>
      </c>
      <c r="C15" s="15" t="s">
        <v>121</v>
      </c>
      <c r="D15" s="15" t="s">
        <v>263</v>
      </c>
      <c r="E15" s="63">
        <v>0.16</v>
      </c>
      <c r="F15" s="16" t="s">
        <v>52</v>
      </c>
      <c r="G15" s="55">
        <f>원가계산서!F18</f>
        <v>0</v>
      </c>
      <c r="H15" s="17"/>
      <c r="I15" s="17"/>
      <c r="J15" s="17"/>
      <c r="K15" s="18" t="s">
        <v>263</v>
      </c>
    </row>
    <row r="16" spans="2:11" ht="19.7" customHeight="1" x14ac:dyDescent="0.2">
      <c r="B16" s="56" t="s">
        <v>263</v>
      </c>
      <c r="C16" s="15" t="s">
        <v>230</v>
      </c>
      <c r="D16" s="15" t="s">
        <v>263</v>
      </c>
      <c r="E16" s="63">
        <v>2.0699999999999998</v>
      </c>
      <c r="F16" s="16" t="s">
        <v>52</v>
      </c>
      <c r="G16" s="55">
        <f>원가계산서!F19</f>
        <v>0</v>
      </c>
      <c r="H16" s="17"/>
      <c r="I16" s="17"/>
      <c r="J16" s="17"/>
      <c r="K16" s="18" t="s">
        <v>263</v>
      </c>
    </row>
    <row r="17" spans="2:11" ht="19.7" customHeight="1" x14ac:dyDescent="0.2">
      <c r="B17" s="56" t="s">
        <v>263</v>
      </c>
      <c r="C17" s="15" t="s">
        <v>208</v>
      </c>
      <c r="D17" s="15" t="s">
        <v>263</v>
      </c>
      <c r="E17" s="63">
        <v>0.3</v>
      </c>
      <c r="F17" s="16" t="s">
        <v>52</v>
      </c>
      <c r="G17" s="55">
        <f>원가계산서!F20</f>
        <v>0</v>
      </c>
      <c r="H17" s="17"/>
      <c r="I17" s="17"/>
      <c r="J17" s="17"/>
      <c r="K17" s="18" t="s">
        <v>263</v>
      </c>
    </row>
    <row r="18" spans="2:11" ht="19.7" customHeight="1" x14ac:dyDescent="0.2">
      <c r="B18" s="56" t="s">
        <v>263</v>
      </c>
      <c r="C18" s="15" t="s">
        <v>95</v>
      </c>
      <c r="D18" s="15" t="s">
        <v>263</v>
      </c>
      <c r="E18" s="63">
        <v>6.0000000000000001E-3</v>
      </c>
      <c r="F18" s="16" t="s">
        <v>52</v>
      </c>
      <c r="G18" s="55">
        <f>원가계산서!F23</f>
        <v>0</v>
      </c>
      <c r="H18" s="17"/>
      <c r="I18" s="17"/>
      <c r="J18" s="17"/>
      <c r="K18" s="18" t="s">
        <v>263</v>
      </c>
    </row>
    <row r="19" spans="2:11" ht="19.7" customHeight="1" x14ac:dyDescent="0.2">
      <c r="B19" s="56" t="s">
        <v>263</v>
      </c>
      <c r="C19" s="15" t="s">
        <v>58</v>
      </c>
      <c r="D19" s="15" t="s">
        <v>263</v>
      </c>
      <c r="E19" s="63">
        <v>0.09</v>
      </c>
      <c r="F19" s="16" t="s">
        <v>52</v>
      </c>
      <c r="G19" s="55">
        <f>원가계산서!F24</f>
        <v>0</v>
      </c>
      <c r="H19" s="17"/>
      <c r="I19" s="17"/>
      <c r="J19" s="17"/>
      <c r="K19" s="18" t="s">
        <v>263</v>
      </c>
    </row>
    <row r="20" spans="2:11" ht="19.7" customHeight="1" x14ac:dyDescent="0.2">
      <c r="B20" s="56" t="s">
        <v>263</v>
      </c>
      <c r="C20" s="15" t="s">
        <v>252</v>
      </c>
      <c r="D20" s="15" t="s">
        <v>263</v>
      </c>
      <c r="E20" s="63">
        <v>4.9000000000000004</v>
      </c>
      <c r="F20" s="16" t="s">
        <v>52</v>
      </c>
      <c r="G20" s="55">
        <f>원가계산서!F25</f>
        <v>0</v>
      </c>
      <c r="H20" s="17"/>
      <c r="I20" s="17"/>
      <c r="J20" s="17"/>
      <c r="K20" s="18" t="s">
        <v>263</v>
      </c>
    </row>
    <row r="21" spans="2:11" ht="19.7" customHeight="1" x14ac:dyDescent="0.2">
      <c r="B21" s="56" t="s">
        <v>263</v>
      </c>
      <c r="C21" s="15" t="s">
        <v>243</v>
      </c>
      <c r="D21" s="15" t="s">
        <v>263</v>
      </c>
      <c r="E21" s="17"/>
      <c r="F21" s="16" t="s">
        <v>263</v>
      </c>
      <c r="G21" s="55">
        <f>원가계산서!F27</f>
        <v>0</v>
      </c>
      <c r="H21" s="17"/>
      <c r="I21" s="17"/>
      <c r="J21" s="17"/>
      <c r="K21" s="18" t="s">
        <v>263</v>
      </c>
    </row>
    <row r="22" spans="2:11" ht="19.7" customHeight="1" x14ac:dyDescent="0.2">
      <c r="B22" s="56" t="s">
        <v>263</v>
      </c>
      <c r="C22" s="15" t="s">
        <v>213</v>
      </c>
      <c r="D22" s="15" t="s">
        <v>263</v>
      </c>
      <c r="E22" s="17">
        <v>8</v>
      </c>
      <c r="F22" s="16" t="s">
        <v>52</v>
      </c>
      <c r="G22" s="55">
        <f>원가계산서!F28</f>
        <v>0</v>
      </c>
      <c r="H22" s="17"/>
      <c r="I22" s="17"/>
      <c r="J22" s="17"/>
      <c r="K22" s="18" t="s">
        <v>263</v>
      </c>
    </row>
    <row r="23" spans="2:11" ht="19.7" customHeight="1" x14ac:dyDescent="0.2">
      <c r="B23" s="56" t="s">
        <v>263</v>
      </c>
      <c r="C23" s="15" t="s">
        <v>90</v>
      </c>
      <c r="D23" s="15" t="s">
        <v>263</v>
      </c>
      <c r="E23" s="63">
        <v>14.94</v>
      </c>
      <c r="F23" s="16" t="s">
        <v>52</v>
      </c>
      <c r="G23" s="55">
        <f>원가계산서!F29</f>
        <v>0</v>
      </c>
      <c r="H23" s="17"/>
      <c r="I23" s="17"/>
      <c r="J23" s="17"/>
      <c r="K23" s="18" t="s">
        <v>263</v>
      </c>
    </row>
    <row r="24" spans="2:11" ht="19.7" customHeight="1" x14ac:dyDescent="0.2">
      <c r="B24" s="56" t="s">
        <v>263</v>
      </c>
      <c r="C24" s="15" t="s">
        <v>66</v>
      </c>
      <c r="D24" s="15" t="s">
        <v>263</v>
      </c>
      <c r="E24" s="17"/>
      <c r="F24" s="16" t="s">
        <v>263</v>
      </c>
      <c r="G24" s="55">
        <f>원가계산서!F30</f>
        <v>0</v>
      </c>
      <c r="H24" s="17"/>
      <c r="I24" s="17"/>
      <c r="J24" s="17"/>
      <c r="K24" s="18" t="s">
        <v>263</v>
      </c>
    </row>
    <row r="25" spans="2:11" ht="19.7" customHeight="1" x14ac:dyDescent="0.2">
      <c r="B25" s="56" t="s">
        <v>263</v>
      </c>
      <c r="C25" s="15" t="s">
        <v>212</v>
      </c>
      <c r="D25" s="15" t="s">
        <v>263</v>
      </c>
      <c r="E25" s="17"/>
      <c r="F25" s="16" t="s">
        <v>263</v>
      </c>
      <c r="G25" s="55">
        <f>원가계산서!F31</f>
        <v>0</v>
      </c>
      <c r="H25" s="17"/>
      <c r="I25" s="17"/>
      <c r="J25" s="17"/>
      <c r="K25" s="18" t="s">
        <v>263</v>
      </c>
    </row>
    <row r="26" spans="2:11" ht="19.7" customHeight="1" x14ac:dyDescent="0.2">
      <c r="B26" s="56" t="s">
        <v>263</v>
      </c>
      <c r="C26" s="15" t="s">
        <v>19</v>
      </c>
      <c r="D26" s="15" t="s">
        <v>263</v>
      </c>
      <c r="E26" s="17">
        <v>10</v>
      </c>
      <c r="F26" s="16" t="s">
        <v>52</v>
      </c>
      <c r="G26" s="55">
        <f>원가계산서!F32</f>
        <v>0</v>
      </c>
      <c r="H26" s="17"/>
      <c r="I26" s="17"/>
      <c r="J26" s="17"/>
      <c r="K26" s="18" t="s">
        <v>263</v>
      </c>
    </row>
    <row r="27" spans="2:11" ht="19.7" customHeight="1" x14ac:dyDescent="0.2">
      <c r="B27" s="56" t="s">
        <v>263</v>
      </c>
      <c r="C27" s="15" t="s">
        <v>3</v>
      </c>
      <c r="D27" s="15" t="s">
        <v>263</v>
      </c>
      <c r="E27" s="17"/>
      <c r="F27" s="16" t="s">
        <v>263</v>
      </c>
      <c r="G27" s="55">
        <f>원가계산서!F33</f>
        <v>0</v>
      </c>
      <c r="H27" s="17"/>
      <c r="I27" s="17"/>
      <c r="J27" s="17"/>
      <c r="K27" s="18" t="s">
        <v>263</v>
      </c>
    </row>
    <row r="28" spans="2:11" ht="19.7" customHeight="1" x14ac:dyDescent="0.2">
      <c r="B28" s="56" t="s">
        <v>263</v>
      </c>
      <c r="C28" s="15" t="s">
        <v>106</v>
      </c>
      <c r="D28" s="15" t="s">
        <v>263</v>
      </c>
      <c r="E28" s="17"/>
      <c r="F28" s="16" t="s">
        <v>263</v>
      </c>
      <c r="G28" s="55">
        <f>원가계산서!F35</f>
        <v>0</v>
      </c>
      <c r="H28" s="17"/>
      <c r="I28" s="17"/>
      <c r="J28" s="17"/>
      <c r="K28" s="18" t="s">
        <v>263</v>
      </c>
    </row>
    <row r="29" spans="2:11" ht="19.7" customHeight="1" x14ac:dyDescent="0.2">
      <c r="B29" s="10"/>
      <c r="C29" s="6"/>
      <c r="D29" s="6"/>
      <c r="E29" s="6"/>
      <c r="F29" s="6"/>
      <c r="G29" s="6"/>
      <c r="H29" s="6"/>
      <c r="I29" s="6"/>
      <c r="J29" s="6"/>
      <c r="K29" s="7"/>
    </row>
    <row r="30" spans="2:11" x14ac:dyDescent="0.2">
      <c r="B30" s="8"/>
      <c r="C30" s="8"/>
      <c r="D30" s="8"/>
      <c r="E30" s="8"/>
      <c r="F30" s="8"/>
      <c r="G30" s="8"/>
      <c r="H30" s="8"/>
      <c r="I30" s="8"/>
      <c r="J30" s="8"/>
      <c r="K30" s="8"/>
    </row>
  </sheetData>
  <mergeCells count="1">
    <mergeCell ref="B1:K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6E214-3FCA-45C4-B709-29D971844EB1}">
  <dimension ref="B1:O35"/>
  <sheetViews>
    <sheetView tabSelected="1" workbookViewId="0">
      <pane ySplit="4" topLeftCell="A5" activePane="bottomLeft" state="frozen"/>
      <selection pane="bottomLeft" activeCell="C3" sqref="C3:C4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94" t="s">
        <v>29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2:15" ht="9.9499999999999993" customHeight="1" x14ac:dyDescent="0.2"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</row>
    <row r="3" spans="2:15" ht="15.4" customHeight="1" x14ac:dyDescent="0.2">
      <c r="B3" s="102" t="s">
        <v>259</v>
      </c>
      <c r="C3" s="96" t="s">
        <v>164</v>
      </c>
      <c r="D3" s="96" t="s">
        <v>198</v>
      </c>
      <c r="E3" s="96" t="s">
        <v>9</v>
      </c>
      <c r="F3" s="96" t="s">
        <v>97</v>
      </c>
      <c r="G3" s="98" t="s">
        <v>247</v>
      </c>
      <c r="H3" s="99"/>
      <c r="I3" s="98" t="s">
        <v>211</v>
      </c>
      <c r="J3" s="99"/>
      <c r="K3" s="98" t="s">
        <v>153</v>
      </c>
      <c r="L3" s="99"/>
      <c r="M3" s="98" t="s">
        <v>17</v>
      </c>
      <c r="N3" s="99"/>
      <c r="O3" s="100" t="s">
        <v>57</v>
      </c>
    </row>
    <row r="4" spans="2:15" ht="19.7" customHeight="1" x14ac:dyDescent="0.2">
      <c r="B4" s="103"/>
      <c r="C4" s="97"/>
      <c r="D4" s="97"/>
      <c r="E4" s="97"/>
      <c r="F4" s="97"/>
      <c r="G4" s="12" t="s">
        <v>1</v>
      </c>
      <c r="H4" s="11" t="s">
        <v>125</v>
      </c>
      <c r="I4" s="12" t="s">
        <v>1</v>
      </c>
      <c r="J4" s="11" t="s">
        <v>125</v>
      </c>
      <c r="K4" s="12" t="s">
        <v>1</v>
      </c>
      <c r="L4" s="11" t="s">
        <v>125</v>
      </c>
      <c r="M4" s="12" t="s">
        <v>1</v>
      </c>
      <c r="N4" s="11" t="s">
        <v>125</v>
      </c>
      <c r="O4" s="101"/>
    </row>
    <row r="5" spans="2:15" ht="19.7" customHeight="1" x14ac:dyDescent="0.2">
      <c r="B5" s="52" t="s">
        <v>129</v>
      </c>
      <c r="C5" s="53" t="s">
        <v>225</v>
      </c>
      <c r="D5" s="53" t="s">
        <v>263</v>
      </c>
      <c r="E5" s="17"/>
      <c r="F5" s="59" t="s">
        <v>263</v>
      </c>
      <c r="G5" s="23">
        <f t="shared" ref="G5:G34" si="0">I5+K5+M5</f>
        <v>0</v>
      </c>
      <c r="H5" s="60">
        <f t="shared" ref="H5:H34" si="1">J5+L5+N5</f>
        <v>0</v>
      </c>
      <c r="I5" s="23"/>
      <c r="J5" s="60" t="str">
        <f>TEXT(J6+J10,"#,##0")</f>
        <v>0</v>
      </c>
      <c r="K5" s="23"/>
      <c r="L5" s="60" t="str">
        <f>TEXT(L6+L10,"#,##0")</f>
        <v>0</v>
      </c>
      <c r="M5" s="23"/>
      <c r="N5" s="60" t="str">
        <f>TEXT(N6+N10,"#,##0")</f>
        <v>0</v>
      </c>
      <c r="O5" s="61" t="s">
        <v>263</v>
      </c>
    </row>
    <row r="6" spans="2:15" ht="19.7" customHeight="1" x14ac:dyDescent="0.2">
      <c r="B6" s="52" t="s">
        <v>119</v>
      </c>
      <c r="C6" s="53" t="s">
        <v>107</v>
      </c>
      <c r="D6" s="53" t="s">
        <v>263</v>
      </c>
      <c r="E6" s="17"/>
      <c r="F6" s="59" t="s">
        <v>263</v>
      </c>
      <c r="G6" s="23">
        <f t="shared" si="0"/>
        <v>0</v>
      </c>
      <c r="H6" s="60">
        <f t="shared" si="1"/>
        <v>0</v>
      </c>
      <c r="I6" s="23"/>
      <c r="J6" s="60" t="str">
        <f>TEXT(SUM(J7:J9),"#,##0")</f>
        <v>0</v>
      </c>
      <c r="K6" s="23"/>
      <c r="L6" s="60" t="str">
        <f>TEXT(SUM(L7:L9),"#,##0")</f>
        <v>0</v>
      </c>
      <c r="M6" s="23"/>
      <c r="N6" s="60" t="str">
        <f>TEXT(SUM(N7:N9),"#,##0")</f>
        <v>0</v>
      </c>
      <c r="O6" s="61" t="s">
        <v>263</v>
      </c>
    </row>
    <row r="7" spans="2:15" ht="19.7" customHeight="1" x14ac:dyDescent="0.2">
      <c r="B7" s="56" t="s">
        <v>263</v>
      </c>
      <c r="C7" s="15" t="s">
        <v>114</v>
      </c>
      <c r="D7" s="15" t="s">
        <v>78</v>
      </c>
      <c r="E7" s="17">
        <v>120</v>
      </c>
      <c r="F7" s="16" t="s">
        <v>50</v>
      </c>
      <c r="G7" s="23">
        <f t="shared" si="0"/>
        <v>0</v>
      </c>
      <c r="H7" s="55">
        <f t="shared" si="1"/>
        <v>0</v>
      </c>
      <c r="I7" s="54">
        <f>일위대가총괄표!G4</f>
        <v>0</v>
      </c>
      <c r="J7" s="55">
        <f>TRUNC(E7*I7,0)</f>
        <v>0</v>
      </c>
      <c r="K7" s="54">
        <f>일위대가총괄표!H4</f>
        <v>0</v>
      </c>
      <c r="L7" s="55">
        <f>TRUNC(E7*K7,0)</f>
        <v>0</v>
      </c>
      <c r="M7" s="54">
        <f>일위대가총괄표!I4</f>
        <v>0</v>
      </c>
      <c r="N7" s="55">
        <f>TRUNC(E7*M7,0)</f>
        <v>0</v>
      </c>
      <c r="O7" s="18" t="s">
        <v>245</v>
      </c>
    </row>
    <row r="8" spans="2:15" ht="19.7" customHeight="1" x14ac:dyDescent="0.2">
      <c r="B8" s="56" t="s">
        <v>263</v>
      </c>
      <c r="C8" s="15" t="s">
        <v>114</v>
      </c>
      <c r="D8" s="15" t="s">
        <v>222</v>
      </c>
      <c r="E8" s="17">
        <v>21</v>
      </c>
      <c r="F8" s="16" t="s">
        <v>50</v>
      </c>
      <c r="G8" s="23">
        <f t="shared" si="0"/>
        <v>0</v>
      </c>
      <c r="H8" s="55">
        <f t="shared" si="1"/>
        <v>0</v>
      </c>
      <c r="I8" s="54">
        <f>일위대가총괄표!G5</f>
        <v>0</v>
      </c>
      <c r="J8" s="55">
        <f>TRUNC(E8*I8,0)</f>
        <v>0</v>
      </c>
      <c r="K8" s="54">
        <f>일위대가총괄표!H5</f>
        <v>0</v>
      </c>
      <c r="L8" s="55">
        <f>TRUNC(E8*K8,0)</f>
        <v>0</v>
      </c>
      <c r="M8" s="54">
        <f>일위대가총괄표!I5</f>
        <v>0</v>
      </c>
      <c r="N8" s="55">
        <f>TRUNC(E8*M8,0)</f>
        <v>0</v>
      </c>
      <c r="O8" s="18" t="s">
        <v>91</v>
      </c>
    </row>
    <row r="9" spans="2:15" ht="19.7" customHeight="1" x14ac:dyDescent="0.2">
      <c r="B9" s="56" t="s">
        <v>263</v>
      </c>
      <c r="C9" s="15" t="s">
        <v>263</v>
      </c>
      <c r="D9" s="15" t="s">
        <v>263</v>
      </c>
      <c r="E9" s="17"/>
      <c r="F9" s="16" t="s">
        <v>263</v>
      </c>
      <c r="G9" s="23">
        <f t="shared" si="0"/>
        <v>0</v>
      </c>
      <c r="H9" s="55">
        <f t="shared" si="1"/>
        <v>0</v>
      </c>
      <c r="I9" s="23"/>
      <c r="J9" s="17"/>
      <c r="K9" s="23"/>
      <c r="L9" s="17"/>
      <c r="M9" s="23"/>
      <c r="N9" s="17"/>
      <c r="O9" s="18" t="s">
        <v>263</v>
      </c>
    </row>
    <row r="10" spans="2:15" ht="19.7" customHeight="1" x14ac:dyDescent="0.2">
      <c r="B10" s="52" t="s">
        <v>187</v>
      </c>
      <c r="C10" s="53" t="s">
        <v>261</v>
      </c>
      <c r="D10" s="53" t="s">
        <v>263</v>
      </c>
      <c r="E10" s="17"/>
      <c r="F10" s="59" t="s">
        <v>263</v>
      </c>
      <c r="G10" s="23">
        <f t="shared" si="0"/>
        <v>0</v>
      </c>
      <c r="H10" s="60">
        <f t="shared" si="1"/>
        <v>0</v>
      </c>
      <c r="I10" s="23"/>
      <c r="J10" s="60" t="str">
        <f>TEXT(SUM(J11:J13),"#,##0")</f>
        <v>0</v>
      </c>
      <c r="K10" s="23"/>
      <c r="L10" s="60" t="str">
        <f>TEXT(SUM(L11:L13),"#,##0")</f>
        <v>0</v>
      </c>
      <c r="M10" s="23"/>
      <c r="N10" s="55" t="str">
        <f>TEXT(SUM(N11:N13),"#,##0")</f>
        <v>0</v>
      </c>
      <c r="O10" s="61" t="s">
        <v>263</v>
      </c>
    </row>
    <row r="11" spans="2:15" ht="19.7" customHeight="1" x14ac:dyDescent="0.2">
      <c r="B11" s="56" t="s">
        <v>263</v>
      </c>
      <c r="C11" s="15" t="s">
        <v>232</v>
      </c>
      <c r="D11" s="15" t="s">
        <v>98</v>
      </c>
      <c r="E11" s="17">
        <v>16</v>
      </c>
      <c r="F11" s="16" t="s">
        <v>45</v>
      </c>
      <c r="G11" s="23">
        <f t="shared" si="0"/>
        <v>0</v>
      </c>
      <c r="H11" s="55">
        <f t="shared" si="1"/>
        <v>0</v>
      </c>
      <c r="I11" s="54">
        <f>일위대가총괄표!G6</f>
        <v>0</v>
      </c>
      <c r="J11" s="55">
        <f>TRUNC(E11*I11,0)</f>
        <v>0</v>
      </c>
      <c r="K11" s="54">
        <f>일위대가총괄표!H6</f>
        <v>0</v>
      </c>
      <c r="L11" s="55">
        <f>TRUNC(E11*K11,0)</f>
        <v>0</v>
      </c>
      <c r="M11" s="54">
        <f>일위대가총괄표!I6</f>
        <v>0</v>
      </c>
      <c r="N11" s="55">
        <f>TRUNC(E11*M11,0)</f>
        <v>0</v>
      </c>
      <c r="O11" s="18" t="s">
        <v>253</v>
      </c>
    </row>
    <row r="12" spans="2:15" ht="19.7" customHeight="1" x14ac:dyDescent="0.2">
      <c r="B12" s="56" t="s">
        <v>263</v>
      </c>
      <c r="C12" s="15" t="s">
        <v>258</v>
      </c>
      <c r="D12" s="15" t="s">
        <v>71</v>
      </c>
      <c r="E12" s="17">
        <v>1</v>
      </c>
      <c r="F12" s="16" t="s">
        <v>45</v>
      </c>
      <c r="G12" s="23">
        <f t="shared" si="0"/>
        <v>0</v>
      </c>
      <c r="H12" s="55">
        <f t="shared" si="1"/>
        <v>0</v>
      </c>
      <c r="I12" s="54">
        <f>일위대가총괄표!G8</f>
        <v>0</v>
      </c>
      <c r="J12" s="55">
        <f>TRUNC(E12*I12,0)</f>
        <v>0</v>
      </c>
      <c r="K12" s="54">
        <f>일위대가총괄표!H8</f>
        <v>0</v>
      </c>
      <c r="L12" s="55">
        <f>TRUNC(E12*K12,0)</f>
        <v>0</v>
      </c>
      <c r="M12" s="54">
        <f>일위대가총괄표!I8</f>
        <v>0</v>
      </c>
      <c r="N12" s="55">
        <f>TRUNC(E12*M12,0)</f>
        <v>0</v>
      </c>
      <c r="O12" s="18" t="s">
        <v>224</v>
      </c>
    </row>
    <row r="13" spans="2:15" ht="19.7" customHeight="1" x14ac:dyDescent="0.2">
      <c r="B13" s="56" t="s">
        <v>263</v>
      </c>
      <c r="C13" s="15" t="s">
        <v>263</v>
      </c>
      <c r="D13" s="15" t="s">
        <v>263</v>
      </c>
      <c r="E13" s="17"/>
      <c r="F13" s="16" t="s">
        <v>263</v>
      </c>
      <c r="G13" s="23">
        <f t="shared" si="0"/>
        <v>0</v>
      </c>
      <c r="H13" s="55">
        <f t="shared" si="1"/>
        <v>0</v>
      </c>
      <c r="I13" s="23"/>
      <c r="J13" s="17"/>
      <c r="K13" s="23"/>
      <c r="L13" s="17"/>
      <c r="M13" s="23"/>
      <c r="N13" s="17"/>
      <c r="O13" s="18" t="s">
        <v>263</v>
      </c>
    </row>
    <row r="14" spans="2:15" ht="19.7" customHeight="1" x14ac:dyDescent="0.2">
      <c r="B14" s="52" t="s">
        <v>129</v>
      </c>
      <c r="C14" s="53" t="s">
        <v>152</v>
      </c>
      <c r="D14" s="53" t="s">
        <v>263</v>
      </c>
      <c r="E14" s="17"/>
      <c r="F14" s="59" t="s">
        <v>263</v>
      </c>
      <c r="G14" s="23">
        <f t="shared" si="0"/>
        <v>0</v>
      </c>
      <c r="H14" s="60">
        <f t="shared" si="1"/>
        <v>0</v>
      </c>
      <c r="I14" s="23"/>
      <c r="J14" s="60" t="str">
        <f>TEXT(J15,"#,##0")</f>
        <v>0</v>
      </c>
      <c r="K14" s="23"/>
      <c r="L14" s="60" t="str">
        <f>TEXT(L15,"#,##0")</f>
        <v>0</v>
      </c>
      <c r="M14" s="23"/>
      <c r="N14" s="55" t="str">
        <f>TEXT(N15,"#,##0")</f>
        <v>0</v>
      </c>
      <c r="O14" s="61" t="s">
        <v>263</v>
      </c>
    </row>
    <row r="15" spans="2:15" ht="19.7" customHeight="1" x14ac:dyDescent="0.2">
      <c r="B15" s="52" t="s">
        <v>187</v>
      </c>
      <c r="C15" s="53" t="s">
        <v>261</v>
      </c>
      <c r="D15" s="53" t="s">
        <v>263</v>
      </c>
      <c r="E15" s="17"/>
      <c r="F15" s="59" t="s">
        <v>263</v>
      </c>
      <c r="G15" s="23">
        <f t="shared" si="0"/>
        <v>0</v>
      </c>
      <c r="H15" s="60">
        <f t="shared" si="1"/>
        <v>0</v>
      </c>
      <c r="I15" s="23"/>
      <c r="J15" s="60" t="str">
        <f>TEXT(SUM(J16:J24),"#,##0")</f>
        <v>0</v>
      </c>
      <c r="K15" s="23"/>
      <c r="L15" s="60" t="str">
        <f>TEXT(SUM(L16:L24),"#,##0")</f>
        <v>0</v>
      </c>
      <c r="M15" s="23"/>
      <c r="N15" s="55" t="str">
        <f>TEXT(SUM(N16:N24),"#,##0")</f>
        <v>0</v>
      </c>
      <c r="O15" s="61" t="s">
        <v>263</v>
      </c>
    </row>
    <row r="16" spans="2:15" ht="19.7" customHeight="1" x14ac:dyDescent="0.2">
      <c r="B16" s="56" t="s">
        <v>263</v>
      </c>
      <c r="C16" s="15" t="s">
        <v>8</v>
      </c>
      <c r="D16" s="15" t="s">
        <v>24</v>
      </c>
      <c r="E16" s="17">
        <v>1</v>
      </c>
      <c r="F16" s="16" t="s">
        <v>45</v>
      </c>
      <c r="G16" s="23">
        <f t="shared" si="0"/>
        <v>0</v>
      </c>
      <c r="H16" s="55">
        <f t="shared" si="1"/>
        <v>0</v>
      </c>
      <c r="I16" s="54">
        <f>일위대가총괄표!G9</f>
        <v>0</v>
      </c>
      <c r="J16" s="55">
        <f t="shared" ref="J16:J23" si="2">TRUNC(E16*I16,0)</f>
        <v>0</v>
      </c>
      <c r="K16" s="54">
        <f>일위대가총괄표!H9</f>
        <v>0</v>
      </c>
      <c r="L16" s="55">
        <f t="shared" ref="L16:L23" si="3">TRUNC(E16*K16,0)</f>
        <v>0</v>
      </c>
      <c r="M16" s="54">
        <f>일위대가총괄표!I9</f>
        <v>0</v>
      </c>
      <c r="N16" s="55">
        <f t="shared" ref="N16:N23" si="4">TRUNC(E16*M16,0)</f>
        <v>0</v>
      </c>
      <c r="O16" s="18" t="s">
        <v>80</v>
      </c>
    </row>
    <row r="17" spans="2:15" ht="19.7" customHeight="1" x14ac:dyDescent="0.2">
      <c r="B17" s="56" t="s">
        <v>263</v>
      </c>
      <c r="C17" s="15" t="s">
        <v>99</v>
      </c>
      <c r="D17" s="15" t="s">
        <v>143</v>
      </c>
      <c r="E17" s="17">
        <v>1</v>
      </c>
      <c r="F17" s="16" t="s">
        <v>45</v>
      </c>
      <c r="G17" s="23">
        <f t="shared" si="0"/>
        <v>0</v>
      </c>
      <c r="H17" s="55">
        <f t="shared" si="1"/>
        <v>0</v>
      </c>
      <c r="I17" s="54">
        <f>일위대가총괄표!G10</f>
        <v>0</v>
      </c>
      <c r="J17" s="55">
        <f t="shared" si="2"/>
        <v>0</v>
      </c>
      <c r="K17" s="54">
        <f>일위대가총괄표!H10</f>
        <v>0</v>
      </c>
      <c r="L17" s="55">
        <f t="shared" si="3"/>
        <v>0</v>
      </c>
      <c r="M17" s="54">
        <f>일위대가총괄표!I10</f>
        <v>0</v>
      </c>
      <c r="N17" s="55">
        <f t="shared" si="4"/>
        <v>0</v>
      </c>
      <c r="O17" s="18" t="s">
        <v>234</v>
      </c>
    </row>
    <row r="18" spans="2:15" ht="19.7" customHeight="1" x14ac:dyDescent="0.2">
      <c r="B18" s="56" t="s">
        <v>263</v>
      </c>
      <c r="C18" s="15" t="s">
        <v>214</v>
      </c>
      <c r="D18" s="15" t="s">
        <v>77</v>
      </c>
      <c r="E18" s="17">
        <v>14</v>
      </c>
      <c r="F18" s="16" t="s">
        <v>45</v>
      </c>
      <c r="G18" s="23">
        <f t="shared" si="0"/>
        <v>0</v>
      </c>
      <c r="H18" s="55">
        <f t="shared" si="1"/>
        <v>0</v>
      </c>
      <c r="I18" s="54">
        <f>일위대가총괄표!G11</f>
        <v>0</v>
      </c>
      <c r="J18" s="55">
        <f t="shared" si="2"/>
        <v>0</v>
      </c>
      <c r="K18" s="54">
        <f>일위대가총괄표!H11</f>
        <v>0</v>
      </c>
      <c r="L18" s="55">
        <f t="shared" si="3"/>
        <v>0</v>
      </c>
      <c r="M18" s="54">
        <f>일위대가총괄표!I11</f>
        <v>0</v>
      </c>
      <c r="N18" s="55">
        <f t="shared" si="4"/>
        <v>0</v>
      </c>
      <c r="O18" s="18" t="s">
        <v>60</v>
      </c>
    </row>
    <row r="19" spans="2:15" ht="19.7" customHeight="1" x14ac:dyDescent="0.2">
      <c r="B19" s="56" t="s">
        <v>263</v>
      </c>
      <c r="C19" s="15" t="s">
        <v>186</v>
      </c>
      <c r="D19" s="15" t="s">
        <v>117</v>
      </c>
      <c r="E19" s="17">
        <v>25</v>
      </c>
      <c r="F19" s="16" t="s">
        <v>45</v>
      </c>
      <c r="G19" s="23">
        <f t="shared" si="0"/>
        <v>0</v>
      </c>
      <c r="H19" s="55">
        <f t="shared" si="1"/>
        <v>0</v>
      </c>
      <c r="I19" s="54">
        <f>일위대가총괄표!G12</f>
        <v>0</v>
      </c>
      <c r="J19" s="55">
        <f t="shared" si="2"/>
        <v>0</v>
      </c>
      <c r="K19" s="54">
        <f>일위대가총괄표!H12</f>
        <v>0</v>
      </c>
      <c r="L19" s="55">
        <f t="shared" si="3"/>
        <v>0</v>
      </c>
      <c r="M19" s="54">
        <f>일위대가총괄표!I12</f>
        <v>0</v>
      </c>
      <c r="N19" s="55">
        <f t="shared" si="4"/>
        <v>0</v>
      </c>
      <c r="O19" s="18" t="s">
        <v>149</v>
      </c>
    </row>
    <row r="20" spans="2:15" ht="19.7" customHeight="1" x14ac:dyDescent="0.2">
      <c r="B20" s="56" t="s">
        <v>263</v>
      </c>
      <c r="C20" s="15" t="s">
        <v>82</v>
      </c>
      <c r="D20" s="15" t="s">
        <v>88</v>
      </c>
      <c r="E20" s="17">
        <v>2</v>
      </c>
      <c r="F20" s="16" t="s">
        <v>45</v>
      </c>
      <c r="G20" s="23">
        <f t="shared" si="0"/>
        <v>0</v>
      </c>
      <c r="H20" s="55">
        <f t="shared" si="1"/>
        <v>0</v>
      </c>
      <c r="I20" s="54">
        <f>일위대가총괄표!G13</f>
        <v>0</v>
      </c>
      <c r="J20" s="55">
        <f t="shared" si="2"/>
        <v>0</v>
      </c>
      <c r="K20" s="54">
        <f>일위대가총괄표!H13</f>
        <v>0</v>
      </c>
      <c r="L20" s="55">
        <f t="shared" si="3"/>
        <v>0</v>
      </c>
      <c r="M20" s="54">
        <f>일위대가총괄표!I13</f>
        <v>0</v>
      </c>
      <c r="N20" s="55">
        <f t="shared" si="4"/>
        <v>0</v>
      </c>
      <c r="O20" s="18" t="s">
        <v>183</v>
      </c>
    </row>
    <row r="21" spans="2:15" ht="19.7" customHeight="1" x14ac:dyDescent="0.2">
      <c r="B21" s="56" t="s">
        <v>263</v>
      </c>
      <c r="C21" s="15" t="s">
        <v>111</v>
      </c>
      <c r="D21" s="15" t="s">
        <v>44</v>
      </c>
      <c r="E21" s="17">
        <v>114</v>
      </c>
      <c r="F21" s="16" t="s">
        <v>45</v>
      </c>
      <c r="G21" s="23">
        <f t="shared" si="0"/>
        <v>0</v>
      </c>
      <c r="H21" s="55">
        <f t="shared" si="1"/>
        <v>0</v>
      </c>
      <c r="I21" s="54">
        <f>일위대가총괄표!G14</f>
        <v>0</v>
      </c>
      <c r="J21" s="55">
        <f t="shared" si="2"/>
        <v>0</v>
      </c>
      <c r="K21" s="54">
        <f>일위대가총괄표!H14</f>
        <v>0</v>
      </c>
      <c r="L21" s="55">
        <f t="shared" si="3"/>
        <v>0</v>
      </c>
      <c r="M21" s="54">
        <f>일위대가총괄표!I14</f>
        <v>0</v>
      </c>
      <c r="N21" s="55">
        <f t="shared" si="4"/>
        <v>0</v>
      </c>
      <c r="O21" s="18" t="s">
        <v>23</v>
      </c>
    </row>
    <row r="22" spans="2:15" ht="19.7" customHeight="1" x14ac:dyDescent="0.2">
      <c r="B22" s="56" t="s">
        <v>263</v>
      </c>
      <c r="C22" s="15" t="s">
        <v>70</v>
      </c>
      <c r="D22" s="15" t="s">
        <v>117</v>
      </c>
      <c r="E22" s="17">
        <v>3</v>
      </c>
      <c r="F22" s="16" t="s">
        <v>45</v>
      </c>
      <c r="G22" s="23">
        <f t="shared" si="0"/>
        <v>0</v>
      </c>
      <c r="H22" s="55">
        <f t="shared" si="1"/>
        <v>0</v>
      </c>
      <c r="I22" s="54">
        <f>일위대가총괄표!G15</f>
        <v>0</v>
      </c>
      <c r="J22" s="55">
        <f t="shared" si="2"/>
        <v>0</v>
      </c>
      <c r="K22" s="54">
        <f>일위대가총괄표!H15</f>
        <v>0</v>
      </c>
      <c r="L22" s="55">
        <f t="shared" si="3"/>
        <v>0</v>
      </c>
      <c r="M22" s="54">
        <f>일위대가총괄표!I15</f>
        <v>0</v>
      </c>
      <c r="N22" s="55">
        <f t="shared" si="4"/>
        <v>0</v>
      </c>
      <c r="O22" s="18" t="s">
        <v>174</v>
      </c>
    </row>
    <row r="23" spans="2:15" ht="19.7" customHeight="1" x14ac:dyDescent="0.2">
      <c r="B23" s="56" t="s">
        <v>263</v>
      </c>
      <c r="C23" s="15" t="s">
        <v>31</v>
      </c>
      <c r="D23" s="15" t="s">
        <v>24</v>
      </c>
      <c r="E23" s="17">
        <v>1</v>
      </c>
      <c r="F23" s="16" t="s">
        <v>45</v>
      </c>
      <c r="G23" s="23">
        <f t="shared" si="0"/>
        <v>0</v>
      </c>
      <c r="H23" s="55">
        <f t="shared" si="1"/>
        <v>0</v>
      </c>
      <c r="I23" s="54">
        <f>일위대가총괄표!G16</f>
        <v>0</v>
      </c>
      <c r="J23" s="55">
        <f t="shared" si="2"/>
        <v>0</v>
      </c>
      <c r="K23" s="54">
        <f>일위대가총괄표!H16</f>
        <v>0</v>
      </c>
      <c r="L23" s="55">
        <f t="shared" si="3"/>
        <v>0</v>
      </c>
      <c r="M23" s="54">
        <f>일위대가총괄표!I16</f>
        <v>0</v>
      </c>
      <c r="N23" s="55">
        <f t="shared" si="4"/>
        <v>0</v>
      </c>
      <c r="O23" s="18" t="s">
        <v>18</v>
      </c>
    </row>
    <row r="24" spans="2:15" ht="19.7" customHeight="1" x14ac:dyDescent="0.2">
      <c r="B24" s="56" t="s">
        <v>263</v>
      </c>
      <c r="C24" s="15" t="s">
        <v>263</v>
      </c>
      <c r="D24" s="15" t="s">
        <v>263</v>
      </c>
      <c r="E24" s="17"/>
      <c r="F24" s="16" t="s">
        <v>263</v>
      </c>
      <c r="G24" s="23">
        <f t="shared" si="0"/>
        <v>0</v>
      </c>
      <c r="H24" s="55">
        <f t="shared" si="1"/>
        <v>0</v>
      </c>
      <c r="I24" s="23"/>
      <c r="J24" s="17"/>
      <c r="K24" s="23"/>
      <c r="L24" s="17"/>
      <c r="M24" s="23"/>
      <c r="N24" s="17"/>
      <c r="O24" s="18" t="s">
        <v>263</v>
      </c>
    </row>
    <row r="25" spans="2:15" ht="19.7" customHeight="1" x14ac:dyDescent="0.2">
      <c r="B25" s="52" t="s">
        <v>129</v>
      </c>
      <c r="C25" s="53" t="s">
        <v>124</v>
      </c>
      <c r="D25" s="53" t="s">
        <v>263</v>
      </c>
      <c r="E25" s="17"/>
      <c r="F25" s="59" t="s">
        <v>263</v>
      </c>
      <c r="G25" s="23">
        <f t="shared" si="0"/>
        <v>0</v>
      </c>
      <c r="H25" s="60">
        <f t="shared" si="1"/>
        <v>0</v>
      </c>
      <c r="I25" s="23"/>
      <c r="J25" s="60" t="str">
        <f>TEXT(J26,"#,##0")</f>
        <v>0</v>
      </c>
      <c r="K25" s="23"/>
      <c r="L25" s="60" t="str">
        <f>TEXT(L26,"#,##0")</f>
        <v>0</v>
      </c>
      <c r="M25" s="23"/>
      <c r="N25" s="55" t="str">
        <f>TEXT(N26,"#,##0")</f>
        <v>0</v>
      </c>
      <c r="O25" s="61" t="s">
        <v>263</v>
      </c>
    </row>
    <row r="26" spans="2:15" ht="19.7" customHeight="1" x14ac:dyDescent="0.2">
      <c r="B26" s="52" t="s">
        <v>187</v>
      </c>
      <c r="C26" s="53" t="s">
        <v>261</v>
      </c>
      <c r="D26" s="53" t="s">
        <v>263</v>
      </c>
      <c r="E26" s="17"/>
      <c r="F26" s="59" t="s">
        <v>263</v>
      </c>
      <c r="G26" s="23">
        <f t="shared" si="0"/>
        <v>0</v>
      </c>
      <c r="H26" s="60">
        <f t="shared" si="1"/>
        <v>0</v>
      </c>
      <c r="I26" s="23"/>
      <c r="J26" s="60" t="str">
        <f>TEXT(SUM(J27:J29),"#,##0")</f>
        <v>0</v>
      </c>
      <c r="K26" s="23"/>
      <c r="L26" s="60" t="str">
        <f>TEXT(SUM(L27:L29),"#,##0")</f>
        <v>0</v>
      </c>
      <c r="M26" s="23"/>
      <c r="N26" s="55" t="str">
        <f>TEXT(SUM(N27:N29),"#,##0")</f>
        <v>0</v>
      </c>
      <c r="O26" s="61" t="s">
        <v>263</v>
      </c>
    </row>
    <row r="27" spans="2:15" ht="19.7" customHeight="1" x14ac:dyDescent="0.2">
      <c r="B27" s="56" t="s">
        <v>263</v>
      </c>
      <c r="C27" s="15" t="s">
        <v>111</v>
      </c>
      <c r="D27" s="15" t="s">
        <v>44</v>
      </c>
      <c r="E27" s="17">
        <v>51</v>
      </c>
      <c r="F27" s="16" t="s">
        <v>45</v>
      </c>
      <c r="G27" s="23">
        <f t="shared" si="0"/>
        <v>0</v>
      </c>
      <c r="H27" s="55">
        <f t="shared" si="1"/>
        <v>0</v>
      </c>
      <c r="I27" s="54">
        <f>일위대가총괄표!G14</f>
        <v>0</v>
      </c>
      <c r="J27" s="55">
        <f>TRUNC(E27*I27,0)</f>
        <v>0</v>
      </c>
      <c r="K27" s="54">
        <f>일위대가총괄표!H14</f>
        <v>0</v>
      </c>
      <c r="L27" s="55">
        <f>TRUNC(E27*K27,0)</f>
        <v>0</v>
      </c>
      <c r="M27" s="54">
        <f>일위대가총괄표!I14</f>
        <v>0</v>
      </c>
      <c r="N27" s="55">
        <f>TRUNC(E27*M27,0)</f>
        <v>0</v>
      </c>
      <c r="O27" s="18" t="s">
        <v>23</v>
      </c>
    </row>
    <row r="28" spans="2:15" ht="19.7" customHeight="1" x14ac:dyDescent="0.2">
      <c r="B28" s="56" t="s">
        <v>263</v>
      </c>
      <c r="C28" s="15" t="s">
        <v>150</v>
      </c>
      <c r="D28" s="15" t="s">
        <v>196</v>
      </c>
      <c r="E28" s="17">
        <v>49</v>
      </c>
      <c r="F28" s="16" t="s">
        <v>45</v>
      </c>
      <c r="G28" s="23">
        <f t="shared" si="0"/>
        <v>0</v>
      </c>
      <c r="H28" s="55">
        <f t="shared" si="1"/>
        <v>0</v>
      </c>
      <c r="I28" s="54">
        <f>일위대가총괄표!G17</f>
        <v>0</v>
      </c>
      <c r="J28" s="55">
        <f>TRUNC(E28*I28,0)</f>
        <v>0</v>
      </c>
      <c r="K28" s="54">
        <f>일위대가총괄표!H17</f>
        <v>0</v>
      </c>
      <c r="L28" s="55">
        <f>TRUNC(E28*K28,0)</f>
        <v>0</v>
      </c>
      <c r="M28" s="54">
        <f>일위대가총괄표!I17</f>
        <v>0</v>
      </c>
      <c r="N28" s="55">
        <f>TRUNC(E28*M28,0)</f>
        <v>0</v>
      </c>
      <c r="O28" s="18" t="s">
        <v>168</v>
      </c>
    </row>
    <row r="29" spans="2:15" ht="19.7" customHeight="1" x14ac:dyDescent="0.2">
      <c r="B29" s="56" t="s">
        <v>263</v>
      </c>
      <c r="C29" s="15" t="s">
        <v>263</v>
      </c>
      <c r="D29" s="15" t="s">
        <v>263</v>
      </c>
      <c r="E29" s="17"/>
      <c r="F29" s="16" t="s">
        <v>263</v>
      </c>
      <c r="G29" s="23">
        <f t="shared" si="0"/>
        <v>0</v>
      </c>
      <c r="H29" s="55">
        <f t="shared" si="1"/>
        <v>0</v>
      </c>
      <c r="I29" s="23"/>
      <c r="J29" s="17"/>
      <c r="K29" s="23"/>
      <c r="L29" s="17"/>
      <c r="M29" s="23"/>
      <c r="N29" s="17"/>
      <c r="O29" s="18" t="s">
        <v>263</v>
      </c>
    </row>
    <row r="30" spans="2:15" ht="19.7" customHeight="1" x14ac:dyDescent="0.2">
      <c r="B30" s="67" t="s">
        <v>263</v>
      </c>
      <c r="C30" s="68" t="s">
        <v>260</v>
      </c>
      <c r="D30" s="68" t="s">
        <v>263</v>
      </c>
      <c r="E30" s="6"/>
      <c r="F30" s="69" t="s">
        <v>263</v>
      </c>
      <c r="G30" s="5">
        <f t="shared" si="0"/>
        <v>0</v>
      </c>
      <c r="H30" s="70">
        <f t="shared" si="1"/>
        <v>0</v>
      </c>
      <c r="I30" s="5"/>
      <c r="J30" s="70" t="str">
        <f>TEXT(J5+J14+J25,"#,##0")</f>
        <v>0</v>
      </c>
      <c r="K30" s="5"/>
      <c r="L30" s="70" t="str">
        <f>TEXT(L5+L14+L25,"#,##0")</f>
        <v>0</v>
      </c>
      <c r="M30" s="5"/>
      <c r="N30" s="70" t="str">
        <f>TEXT(N5+N14+N25,"#,##0")</f>
        <v>0</v>
      </c>
      <c r="O30" s="71" t="s">
        <v>263</v>
      </c>
    </row>
    <row r="31" spans="2:15" ht="19.7" customHeight="1" x14ac:dyDescent="0.2">
      <c r="B31" s="56" t="s">
        <v>263</v>
      </c>
      <c r="C31" s="15" t="s">
        <v>263</v>
      </c>
      <c r="D31" s="15" t="s">
        <v>263</v>
      </c>
      <c r="E31" s="17"/>
      <c r="F31" s="16" t="s">
        <v>263</v>
      </c>
      <c r="G31" s="23">
        <f t="shared" si="0"/>
        <v>0</v>
      </c>
      <c r="H31" s="55">
        <f t="shared" si="1"/>
        <v>0</v>
      </c>
      <c r="I31" s="23"/>
      <c r="J31" s="17"/>
      <c r="K31" s="23"/>
      <c r="L31" s="17"/>
      <c r="M31" s="23"/>
      <c r="N31" s="17"/>
      <c r="O31" s="18" t="s">
        <v>263</v>
      </c>
    </row>
    <row r="32" spans="2:15" ht="19.7" customHeight="1" x14ac:dyDescent="0.2">
      <c r="B32" s="52" t="s">
        <v>129</v>
      </c>
      <c r="C32" s="53" t="s">
        <v>35</v>
      </c>
      <c r="D32" s="53" t="s">
        <v>263</v>
      </c>
      <c r="E32" s="17"/>
      <c r="F32" s="59" t="s">
        <v>263</v>
      </c>
      <c r="G32" s="23">
        <f t="shared" si="0"/>
        <v>0</v>
      </c>
      <c r="H32" s="60">
        <f t="shared" si="1"/>
        <v>0</v>
      </c>
      <c r="I32" s="23"/>
      <c r="J32" s="55" t="str">
        <f>TEXT(SUM(J33:J34),"#,##0")</f>
        <v>0</v>
      </c>
      <c r="K32" s="23"/>
      <c r="L32" s="55" t="str">
        <f>TEXT(SUM(L33:L34),"#,##0")</f>
        <v>0</v>
      </c>
      <c r="M32" s="23"/>
      <c r="N32" s="60" t="str">
        <f>TEXT(SUM(N33:N34),"#,##0")</f>
        <v>0</v>
      </c>
      <c r="O32" s="61" t="s">
        <v>263</v>
      </c>
    </row>
    <row r="33" spans="2:15" ht="19.7" customHeight="1" x14ac:dyDescent="0.2">
      <c r="B33" s="56" t="s">
        <v>263</v>
      </c>
      <c r="C33" s="15" t="s">
        <v>227</v>
      </c>
      <c r="D33" s="15" t="s">
        <v>36</v>
      </c>
      <c r="E33" s="63">
        <v>8.5</v>
      </c>
      <c r="F33" s="16" t="s">
        <v>87</v>
      </c>
      <c r="G33" s="23">
        <f t="shared" si="0"/>
        <v>0</v>
      </c>
      <c r="H33" s="55">
        <f t="shared" si="1"/>
        <v>0</v>
      </c>
      <c r="I33" s="54"/>
      <c r="J33" s="55">
        <f>TRUNC(E33*I33,0)</f>
        <v>0</v>
      </c>
      <c r="K33" s="54"/>
      <c r="L33" s="55">
        <f>TRUNC(E33*K33,0)</f>
        <v>0</v>
      </c>
      <c r="M33" s="54">
        <v>0</v>
      </c>
      <c r="N33" s="55">
        <f>TRUNC(E33*M33,0)</f>
        <v>0</v>
      </c>
      <c r="O33" s="18" t="s">
        <v>263</v>
      </c>
    </row>
    <row r="34" spans="2:15" ht="19.7" customHeight="1" x14ac:dyDescent="0.2">
      <c r="B34" s="84" t="s">
        <v>263</v>
      </c>
      <c r="C34" s="85" t="s">
        <v>35</v>
      </c>
      <c r="D34" s="85" t="s">
        <v>263</v>
      </c>
      <c r="E34" s="86">
        <v>8.5</v>
      </c>
      <c r="F34" s="87" t="s">
        <v>87</v>
      </c>
      <c r="G34" s="88">
        <f t="shared" si="0"/>
        <v>0</v>
      </c>
      <c r="H34" s="89">
        <f t="shared" si="1"/>
        <v>0</v>
      </c>
      <c r="I34" s="90"/>
      <c r="J34" s="89">
        <f>TRUNC(E34*I34,0)</f>
        <v>0</v>
      </c>
      <c r="K34" s="90"/>
      <c r="L34" s="89">
        <f>TRUNC(E34*K34,0)</f>
        <v>0</v>
      </c>
      <c r="M34" s="90">
        <v>0</v>
      </c>
      <c r="N34" s="89">
        <f>TRUNC(E34*M34,0)</f>
        <v>0</v>
      </c>
      <c r="O34" s="91" t="s">
        <v>263</v>
      </c>
    </row>
    <row r="35" spans="2:15" x14ac:dyDescent="0.2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F0D3E-9C64-48ED-BFFD-E30AB138E521}">
  <dimension ref="B1:AC18"/>
  <sheetViews>
    <sheetView workbookViewId="0">
      <pane ySplit="3" topLeftCell="A4" activePane="bottomLeft" state="frozen"/>
      <selection pane="bottomLeft" activeCell="H13" sqref="H13"/>
    </sheetView>
  </sheetViews>
  <sheetFormatPr defaultRowHeight="12.75" x14ac:dyDescent="0.2"/>
  <cols>
    <col min="1" max="1" width="0.7109375" customWidth="1"/>
    <col min="2" max="2" width="13.140625" customWidth="1"/>
    <col min="3" max="3" width="26.42578125" customWidth="1"/>
    <col min="4" max="4" width="24.140625" customWidth="1"/>
    <col min="5" max="5" width="8.85546875" customWidth="1"/>
    <col min="6" max="9" width="16.42578125" customWidth="1"/>
    <col min="10" max="10" width="15.42578125" customWidth="1"/>
  </cols>
  <sheetData>
    <row r="1" spans="2:29" ht="24.95" customHeight="1" x14ac:dyDescent="0.2">
      <c r="B1" s="94" t="s">
        <v>163</v>
      </c>
      <c r="C1" s="94"/>
      <c r="D1" s="94"/>
      <c r="E1" s="94"/>
      <c r="F1" s="94"/>
      <c r="G1" s="94"/>
      <c r="H1" s="94"/>
      <c r="I1" s="94"/>
      <c r="J1" s="94"/>
    </row>
    <row r="2" spans="2:29" ht="9.9499999999999993" customHeight="1" x14ac:dyDescent="0.2">
      <c r="B2" s="95"/>
      <c r="C2" s="95"/>
      <c r="D2" s="95"/>
      <c r="E2" s="95"/>
      <c r="F2" s="95"/>
      <c r="G2" s="95"/>
      <c r="H2" s="95"/>
      <c r="I2" s="95"/>
      <c r="J2" s="95"/>
    </row>
    <row r="3" spans="2:29" ht="30.75" customHeight="1" x14ac:dyDescent="0.2">
      <c r="B3" s="9" t="s">
        <v>181</v>
      </c>
      <c r="C3" s="2" t="s">
        <v>164</v>
      </c>
      <c r="D3" s="2" t="s">
        <v>198</v>
      </c>
      <c r="E3" s="2" t="s">
        <v>97</v>
      </c>
      <c r="F3" s="2" t="s">
        <v>247</v>
      </c>
      <c r="G3" s="2" t="s">
        <v>211</v>
      </c>
      <c r="H3" s="2" t="s">
        <v>153</v>
      </c>
      <c r="I3" s="2" t="s">
        <v>17</v>
      </c>
      <c r="J3" s="3" t="s">
        <v>57</v>
      </c>
      <c r="Z3" t="s">
        <v>159</v>
      </c>
      <c r="AA3" t="s">
        <v>178</v>
      </c>
      <c r="AB3" t="s">
        <v>256</v>
      </c>
      <c r="AC3" t="s">
        <v>171</v>
      </c>
    </row>
    <row r="4" spans="2:29" ht="19.7" customHeight="1" x14ac:dyDescent="0.2">
      <c r="B4" s="14" t="s">
        <v>81</v>
      </c>
      <c r="C4" s="15" t="s">
        <v>114</v>
      </c>
      <c r="D4" s="15" t="s">
        <v>78</v>
      </c>
      <c r="E4" s="16" t="s">
        <v>50</v>
      </c>
      <c r="F4" s="55">
        <f t="shared" ref="F4:F17" si="0">G4+H4+I4</f>
        <v>0</v>
      </c>
      <c r="G4" s="55">
        <f>일위대가!J5</f>
        <v>0</v>
      </c>
      <c r="H4" s="55">
        <f>일위대가!L5</f>
        <v>0</v>
      </c>
      <c r="I4" s="55">
        <f>일위대가!N5</f>
        <v>0</v>
      </c>
      <c r="J4" s="18" t="s">
        <v>263</v>
      </c>
      <c r="Z4" s="13">
        <v>68094</v>
      </c>
      <c r="AA4" s="13">
        <v>57923</v>
      </c>
      <c r="AB4" s="13">
        <v>3557</v>
      </c>
      <c r="AC4" s="13">
        <v>6614</v>
      </c>
    </row>
    <row r="5" spans="2:29" ht="19.7" customHeight="1" x14ac:dyDescent="0.2">
      <c r="B5" s="14" t="s">
        <v>226</v>
      </c>
      <c r="C5" s="15" t="s">
        <v>114</v>
      </c>
      <c r="D5" s="15" t="s">
        <v>222</v>
      </c>
      <c r="E5" s="16" t="s">
        <v>50</v>
      </c>
      <c r="F5" s="55">
        <f t="shared" si="0"/>
        <v>0</v>
      </c>
      <c r="G5" s="55">
        <f>일위대가!J8</f>
        <v>0</v>
      </c>
      <c r="H5" s="55">
        <f>일위대가!L8</f>
        <v>0</v>
      </c>
      <c r="I5" s="55">
        <f>일위대가!N8</f>
        <v>0</v>
      </c>
      <c r="J5" s="18" t="s">
        <v>263</v>
      </c>
      <c r="Z5" s="13">
        <v>89444</v>
      </c>
      <c r="AA5" s="13">
        <v>76071</v>
      </c>
      <c r="AB5" s="13">
        <v>4675</v>
      </c>
      <c r="AC5" s="13">
        <v>8698</v>
      </c>
    </row>
    <row r="6" spans="2:29" ht="19.7" customHeight="1" x14ac:dyDescent="0.2">
      <c r="B6" s="14" t="s">
        <v>65</v>
      </c>
      <c r="C6" s="15" t="s">
        <v>232</v>
      </c>
      <c r="D6" s="15" t="s">
        <v>98</v>
      </c>
      <c r="E6" s="16" t="s">
        <v>45</v>
      </c>
      <c r="F6" s="55">
        <f t="shared" si="0"/>
        <v>0</v>
      </c>
      <c r="G6" s="55">
        <f>일위대가!J11</f>
        <v>0</v>
      </c>
      <c r="H6" s="55">
        <f>일위대가!L11</f>
        <v>0</v>
      </c>
      <c r="I6" s="55">
        <f>일위대가!N11</f>
        <v>0</v>
      </c>
      <c r="J6" s="18" t="s">
        <v>263</v>
      </c>
      <c r="Z6" s="13">
        <v>163721</v>
      </c>
      <c r="AA6" s="13">
        <v>6202</v>
      </c>
      <c r="AB6" s="13">
        <v>157519</v>
      </c>
    </row>
    <row r="7" spans="2:29" ht="19.7" customHeight="1" x14ac:dyDescent="0.2">
      <c r="B7" s="14" t="s">
        <v>254</v>
      </c>
      <c r="C7" s="15" t="s">
        <v>195</v>
      </c>
      <c r="D7" s="15" t="s">
        <v>55</v>
      </c>
      <c r="E7" s="16" t="s">
        <v>188</v>
      </c>
      <c r="F7" s="55">
        <f t="shared" si="0"/>
        <v>0</v>
      </c>
      <c r="G7" s="55">
        <f>일위대가!J17</f>
        <v>0</v>
      </c>
      <c r="H7" s="55">
        <f>일위대가!L17</f>
        <v>0</v>
      </c>
      <c r="I7" s="55">
        <f>일위대가!N17</f>
        <v>0</v>
      </c>
      <c r="J7" s="18" t="s">
        <v>165</v>
      </c>
      <c r="Z7" s="13">
        <v>4501</v>
      </c>
      <c r="AA7" s="13">
        <v>4501</v>
      </c>
    </row>
    <row r="8" spans="2:29" ht="19.7" customHeight="1" x14ac:dyDescent="0.2">
      <c r="B8" s="14" t="s">
        <v>92</v>
      </c>
      <c r="C8" s="15" t="s">
        <v>258</v>
      </c>
      <c r="D8" s="15" t="s">
        <v>71</v>
      </c>
      <c r="E8" s="16" t="s">
        <v>45</v>
      </c>
      <c r="F8" s="55">
        <f t="shared" si="0"/>
        <v>0</v>
      </c>
      <c r="G8" s="55">
        <f>일위대가!J21</f>
        <v>0</v>
      </c>
      <c r="H8" s="55">
        <f>일위대가!L21</f>
        <v>0</v>
      </c>
      <c r="I8" s="55">
        <f>일위대가!N21</f>
        <v>0</v>
      </c>
      <c r="J8" s="18" t="s">
        <v>263</v>
      </c>
      <c r="Z8" s="13">
        <v>154639</v>
      </c>
      <c r="AA8" s="13">
        <v>5851</v>
      </c>
      <c r="AB8" s="13">
        <v>148788</v>
      </c>
    </row>
    <row r="9" spans="2:29" ht="19.7" customHeight="1" x14ac:dyDescent="0.2">
      <c r="B9" s="14" t="s">
        <v>246</v>
      </c>
      <c r="C9" s="15" t="s">
        <v>8</v>
      </c>
      <c r="D9" s="15" t="s">
        <v>24</v>
      </c>
      <c r="E9" s="16" t="s">
        <v>45</v>
      </c>
      <c r="F9" s="55">
        <f t="shared" si="0"/>
        <v>0</v>
      </c>
      <c r="G9" s="55">
        <f>일위대가!J27</f>
        <v>0</v>
      </c>
      <c r="H9" s="55">
        <f>일위대가!L27</f>
        <v>0</v>
      </c>
      <c r="I9" s="55">
        <f>일위대가!N27</f>
        <v>0</v>
      </c>
      <c r="J9" s="18" t="s">
        <v>263</v>
      </c>
      <c r="Z9" s="13">
        <v>96899</v>
      </c>
      <c r="AA9" s="13">
        <v>3645</v>
      </c>
      <c r="AB9" s="13">
        <v>93254</v>
      </c>
    </row>
    <row r="10" spans="2:29" ht="19.7" customHeight="1" x14ac:dyDescent="0.2">
      <c r="B10" s="14" t="s">
        <v>84</v>
      </c>
      <c r="C10" s="15" t="s">
        <v>99</v>
      </c>
      <c r="D10" s="15" t="s">
        <v>143</v>
      </c>
      <c r="E10" s="16" t="s">
        <v>45</v>
      </c>
      <c r="F10" s="55">
        <f t="shared" si="0"/>
        <v>0</v>
      </c>
      <c r="G10" s="55">
        <f>일위대가!J33</f>
        <v>0</v>
      </c>
      <c r="H10" s="55">
        <f>일위대가!L33</f>
        <v>0</v>
      </c>
      <c r="I10" s="55">
        <f>일위대가!N33</f>
        <v>0</v>
      </c>
      <c r="J10" s="18" t="s">
        <v>263</v>
      </c>
      <c r="Z10" s="13">
        <v>107549</v>
      </c>
      <c r="AA10" s="13">
        <v>4050</v>
      </c>
      <c r="AB10" s="13">
        <v>103499</v>
      </c>
    </row>
    <row r="11" spans="2:29" ht="19.7" customHeight="1" x14ac:dyDescent="0.2">
      <c r="B11" s="14" t="s">
        <v>130</v>
      </c>
      <c r="C11" s="15" t="s">
        <v>214</v>
      </c>
      <c r="D11" s="15" t="s">
        <v>77</v>
      </c>
      <c r="E11" s="16" t="s">
        <v>45</v>
      </c>
      <c r="F11" s="55">
        <f t="shared" si="0"/>
        <v>0</v>
      </c>
      <c r="G11" s="55">
        <f>일위대가!J39</f>
        <v>0</v>
      </c>
      <c r="H11" s="55">
        <f>일위대가!L39</f>
        <v>0</v>
      </c>
      <c r="I11" s="55">
        <f>일위대가!N39</f>
        <v>0</v>
      </c>
      <c r="J11" s="18" t="s">
        <v>263</v>
      </c>
      <c r="Z11" s="13">
        <v>169887</v>
      </c>
      <c r="AA11" s="13">
        <v>6436</v>
      </c>
      <c r="AB11" s="13">
        <v>163451</v>
      </c>
    </row>
    <row r="12" spans="2:29" ht="19.7" customHeight="1" x14ac:dyDescent="0.2">
      <c r="B12" s="14" t="s">
        <v>32</v>
      </c>
      <c r="C12" s="15" t="s">
        <v>186</v>
      </c>
      <c r="D12" s="15" t="s">
        <v>117</v>
      </c>
      <c r="E12" s="16" t="s">
        <v>45</v>
      </c>
      <c r="F12" s="55">
        <f t="shared" si="0"/>
        <v>0</v>
      </c>
      <c r="G12" s="55">
        <f>일위대가!J45</f>
        <v>0</v>
      </c>
      <c r="H12" s="55">
        <f>일위대가!L45</f>
        <v>0</v>
      </c>
      <c r="I12" s="55">
        <f>일위대가!N45</f>
        <v>0</v>
      </c>
      <c r="J12" s="18" t="s">
        <v>263</v>
      </c>
      <c r="Z12" s="13">
        <v>154639</v>
      </c>
      <c r="AA12" s="13">
        <v>5851</v>
      </c>
      <c r="AB12" s="13">
        <v>148788</v>
      </c>
    </row>
    <row r="13" spans="2:29" ht="19.7" customHeight="1" x14ac:dyDescent="0.2">
      <c r="B13" s="14" t="s">
        <v>166</v>
      </c>
      <c r="C13" s="15" t="s">
        <v>82</v>
      </c>
      <c r="D13" s="15" t="s">
        <v>88</v>
      </c>
      <c r="E13" s="16" t="s">
        <v>45</v>
      </c>
      <c r="F13" s="55">
        <f t="shared" si="0"/>
        <v>0</v>
      </c>
      <c r="G13" s="55">
        <f>일위대가!J51</f>
        <v>0</v>
      </c>
      <c r="H13" s="55">
        <f>일위대가!L51</f>
        <v>0</v>
      </c>
      <c r="I13" s="55">
        <f>일위대가!N51</f>
        <v>0</v>
      </c>
      <c r="J13" s="18" t="s">
        <v>263</v>
      </c>
      <c r="Z13" s="13">
        <v>171120</v>
      </c>
      <c r="AA13" s="13">
        <v>6481</v>
      </c>
      <c r="AB13" s="13">
        <v>164639</v>
      </c>
    </row>
    <row r="14" spans="2:29" ht="19.7" customHeight="1" x14ac:dyDescent="0.2">
      <c r="B14" s="14" t="s">
        <v>13</v>
      </c>
      <c r="C14" s="15" t="s">
        <v>111</v>
      </c>
      <c r="D14" s="15" t="s">
        <v>44</v>
      </c>
      <c r="E14" s="16" t="s">
        <v>45</v>
      </c>
      <c r="F14" s="55">
        <f t="shared" si="0"/>
        <v>0</v>
      </c>
      <c r="G14" s="55">
        <f>일위대가!J57</f>
        <v>0</v>
      </c>
      <c r="H14" s="55">
        <f>일위대가!L57</f>
        <v>0</v>
      </c>
      <c r="I14" s="55">
        <f>일위대가!N57</f>
        <v>0</v>
      </c>
      <c r="J14" s="18" t="s">
        <v>263</v>
      </c>
      <c r="Z14" s="13">
        <v>248818</v>
      </c>
      <c r="AA14" s="13">
        <v>9452</v>
      </c>
      <c r="AB14" s="13">
        <v>239366</v>
      </c>
    </row>
    <row r="15" spans="2:29" ht="19.7" customHeight="1" x14ac:dyDescent="0.2">
      <c r="B15" s="14" t="s">
        <v>160</v>
      </c>
      <c r="C15" s="15" t="s">
        <v>70</v>
      </c>
      <c r="D15" s="15" t="s">
        <v>117</v>
      </c>
      <c r="E15" s="16" t="s">
        <v>45</v>
      </c>
      <c r="F15" s="55">
        <f t="shared" si="0"/>
        <v>0</v>
      </c>
      <c r="G15" s="55">
        <f>일위대가!J63</f>
        <v>0</v>
      </c>
      <c r="H15" s="55">
        <f>일위대가!L63</f>
        <v>0</v>
      </c>
      <c r="I15" s="55">
        <f>일위대가!N63</f>
        <v>0</v>
      </c>
      <c r="J15" s="18" t="s">
        <v>263</v>
      </c>
      <c r="Z15" s="13">
        <v>154639</v>
      </c>
      <c r="AA15" s="13">
        <v>5851</v>
      </c>
      <c r="AB15" s="13">
        <v>148788</v>
      </c>
    </row>
    <row r="16" spans="2:29" ht="19.7" customHeight="1" x14ac:dyDescent="0.2">
      <c r="B16" s="14" t="s">
        <v>6</v>
      </c>
      <c r="C16" s="15" t="s">
        <v>31</v>
      </c>
      <c r="D16" s="15" t="s">
        <v>24</v>
      </c>
      <c r="E16" s="16" t="s">
        <v>45</v>
      </c>
      <c r="F16" s="55">
        <f t="shared" si="0"/>
        <v>0</v>
      </c>
      <c r="G16" s="55">
        <f>일위대가!J69</f>
        <v>0</v>
      </c>
      <c r="H16" s="55">
        <f>일위대가!L69</f>
        <v>0</v>
      </c>
      <c r="I16" s="55">
        <f>일위대가!N69</f>
        <v>0</v>
      </c>
      <c r="J16" s="18" t="s">
        <v>263</v>
      </c>
      <c r="Z16" s="13">
        <v>96899</v>
      </c>
      <c r="AA16" s="13">
        <v>3645</v>
      </c>
      <c r="AB16" s="13">
        <v>93254</v>
      </c>
    </row>
    <row r="17" spans="2:28" ht="19.7" customHeight="1" x14ac:dyDescent="0.2">
      <c r="B17" s="19" t="s">
        <v>185</v>
      </c>
      <c r="C17" s="20" t="s">
        <v>150</v>
      </c>
      <c r="D17" s="20" t="s">
        <v>196</v>
      </c>
      <c r="E17" s="21" t="s">
        <v>45</v>
      </c>
      <c r="F17" s="57">
        <f t="shared" si="0"/>
        <v>0</v>
      </c>
      <c r="G17" s="57">
        <f>일위대가!J75</f>
        <v>0</v>
      </c>
      <c r="H17" s="57">
        <f>일위대가!L75</f>
        <v>0</v>
      </c>
      <c r="I17" s="57">
        <f>일위대가!N75</f>
        <v>0</v>
      </c>
      <c r="J17" s="22" t="s">
        <v>263</v>
      </c>
      <c r="Z17" s="13">
        <v>195786</v>
      </c>
      <c r="AA17" s="13">
        <v>7426</v>
      </c>
      <c r="AB17" s="13">
        <v>188360</v>
      </c>
    </row>
    <row r="18" spans="2:28" x14ac:dyDescent="0.2">
      <c r="B18" s="8"/>
      <c r="C18" s="8"/>
      <c r="D18" s="8"/>
      <c r="E18" s="8"/>
      <c r="F18" s="8"/>
      <c r="G18" s="8"/>
      <c r="H18" s="8"/>
      <c r="I18" s="8"/>
      <c r="J18" s="8"/>
    </row>
  </sheetData>
  <mergeCells count="1">
    <mergeCell ref="B1:J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C5DA-71C7-47B0-BCDD-728961AEB42C}">
  <dimension ref="B1:O81"/>
  <sheetViews>
    <sheetView workbookViewId="0">
      <pane ySplit="4" topLeftCell="A5" activePane="bottomLeft" state="frozen"/>
      <selection pane="bottomLeft" activeCell="N7" sqref="N7"/>
    </sheetView>
  </sheetViews>
  <sheetFormatPr defaultRowHeight="12.75" x14ac:dyDescent="0.2"/>
  <cols>
    <col min="1" max="1" width="0.7109375" customWidth="1"/>
    <col min="2" max="2" width="7.5703125" customWidth="1"/>
    <col min="3" max="3" width="24.7109375" customWidth="1"/>
    <col min="4" max="4" width="21.85546875" customWidth="1"/>
    <col min="5" max="5" width="6.7109375" customWidth="1"/>
    <col min="6" max="6" width="3.85546875" customWidth="1"/>
    <col min="7" max="7" width="9.42578125" customWidth="1"/>
    <col min="8" max="8" width="11" customWidth="1"/>
    <col min="9" max="9" width="9.42578125" customWidth="1"/>
    <col min="10" max="10" width="11" customWidth="1"/>
    <col min="11" max="11" width="9.140625" customWidth="1"/>
    <col min="12" max="12" width="10.5703125" customWidth="1"/>
    <col min="13" max="13" width="9.140625" customWidth="1"/>
    <col min="14" max="14" width="10.5703125" customWidth="1"/>
    <col min="15" max="15" width="9" customWidth="1"/>
  </cols>
  <sheetData>
    <row r="1" spans="2:15" ht="24.95" customHeight="1" x14ac:dyDescent="0.2">
      <c r="B1" s="94" t="s">
        <v>27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2:15" ht="9.9499999999999993" customHeight="1" x14ac:dyDescent="0.2"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</row>
    <row r="3" spans="2:15" ht="15.4" customHeight="1" x14ac:dyDescent="0.2">
      <c r="B3" s="102" t="s">
        <v>181</v>
      </c>
      <c r="C3" s="96" t="s">
        <v>164</v>
      </c>
      <c r="D3" s="96" t="s">
        <v>198</v>
      </c>
      <c r="E3" s="96" t="s">
        <v>9</v>
      </c>
      <c r="F3" s="96" t="s">
        <v>97</v>
      </c>
      <c r="G3" s="98" t="s">
        <v>247</v>
      </c>
      <c r="H3" s="99"/>
      <c r="I3" s="98" t="s">
        <v>211</v>
      </c>
      <c r="J3" s="99"/>
      <c r="K3" s="98" t="s">
        <v>153</v>
      </c>
      <c r="L3" s="99"/>
      <c r="M3" s="98" t="s">
        <v>17</v>
      </c>
      <c r="N3" s="99"/>
      <c r="O3" s="100" t="s">
        <v>57</v>
      </c>
    </row>
    <row r="4" spans="2:15" ht="19.7" customHeight="1" x14ac:dyDescent="0.2">
      <c r="B4" s="103"/>
      <c r="C4" s="97"/>
      <c r="D4" s="97"/>
      <c r="E4" s="97"/>
      <c r="F4" s="97"/>
      <c r="G4" s="12" t="s">
        <v>1</v>
      </c>
      <c r="H4" s="11" t="s">
        <v>125</v>
      </c>
      <c r="I4" s="12" t="s">
        <v>1</v>
      </c>
      <c r="J4" s="11" t="s">
        <v>125</v>
      </c>
      <c r="K4" s="12" t="s">
        <v>1</v>
      </c>
      <c r="L4" s="11" t="s">
        <v>125</v>
      </c>
      <c r="M4" s="12" t="s">
        <v>1</v>
      </c>
      <c r="N4" s="11" t="s">
        <v>125</v>
      </c>
      <c r="O4" s="101"/>
    </row>
    <row r="5" spans="2:15" ht="19.7" customHeight="1" x14ac:dyDescent="0.2">
      <c r="B5" s="58" t="s">
        <v>81</v>
      </c>
      <c r="C5" s="53" t="s">
        <v>114</v>
      </c>
      <c r="D5" s="53" t="s">
        <v>78</v>
      </c>
      <c r="E5" s="17"/>
      <c r="F5" s="59" t="s">
        <v>50</v>
      </c>
      <c r="G5" s="23"/>
      <c r="H5" s="60"/>
      <c r="I5" s="23"/>
      <c r="J5" s="60">
        <f>TRUNC(J6)</f>
        <v>0</v>
      </c>
      <c r="K5" s="23"/>
      <c r="L5" s="60">
        <f>TRUNC(L6)</f>
        <v>0</v>
      </c>
      <c r="M5" s="23"/>
      <c r="N5" s="60">
        <f>TRUNC(N6)</f>
        <v>0</v>
      </c>
      <c r="O5" s="61" t="s">
        <v>263</v>
      </c>
    </row>
    <row r="6" spans="2:15" ht="19.7" customHeight="1" x14ac:dyDescent="0.2">
      <c r="B6" s="14" t="s">
        <v>263</v>
      </c>
      <c r="C6" s="15" t="s">
        <v>237</v>
      </c>
      <c r="D6" s="15" t="s">
        <v>219</v>
      </c>
      <c r="E6" s="17">
        <v>1</v>
      </c>
      <c r="F6" s="16" t="s">
        <v>50</v>
      </c>
      <c r="G6" s="23"/>
      <c r="H6" s="62"/>
      <c r="I6" s="54"/>
      <c r="J6" s="62">
        <f>TRUNC(E6*I6,1)</f>
        <v>0</v>
      </c>
      <c r="K6" s="54"/>
      <c r="L6" s="62">
        <f>TRUNC(E6*K6,1)</f>
        <v>0</v>
      </c>
      <c r="M6" s="54"/>
      <c r="N6" s="62">
        <f>TRUNC(E6*M6,1)</f>
        <v>0</v>
      </c>
      <c r="O6" s="18" t="s">
        <v>46</v>
      </c>
    </row>
    <row r="7" spans="2:15" ht="19.7" customHeight="1" x14ac:dyDescent="0.2">
      <c r="B7" s="14" t="s">
        <v>263</v>
      </c>
      <c r="C7" s="15" t="s">
        <v>263</v>
      </c>
      <c r="D7" s="15" t="s">
        <v>263</v>
      </c>
      <c r="E7" s="17"/>
      <c r="F7" s="16" t="s">
        <v>263</v>
      </c>
      <c r="G7" s="23"/>
      <c r="H7" s="17"/>
      <c r="I7" s="23"/>
      <c r="J7" s="55">
        <f>TRUNC(E7*I7,1)</f>
        <v>0</v>
      </c>
      <c r="K7" s="23"/>
      <c r="L7" s="55">
        <f>TRUNC(E7*K7,1)</f>
        <v>0</v>
      </c>
      <c r="M7" s="23"/>
      <c r="N7" s="55">
        <f>TRUNC(E7*M7,1)</f>
        <v>0</v>
      </c>
      <c r="O7" s="18" t="s">
        <v>263</v>
      </c>
    </row>
    <row r="8" spans="2:15" ht="19.7" customHeight="1" x14ac:dyDescent="0.2">
      <c r="B8" s="58" t="s">
        <v>226</v>
      </c>
      <c r="C8" s="53" t="s">
        <v>114</v>
      </c>
      <c r="D8" s="53" t="s">
        <v>222</v>
      </c>
      <c r="E8" s="17"/>
      <c r="F8" s="59" t="s">
        <v>50</v>
      </c>
      <c r="G8" s="23"/>
      <c r="H8" s="60"/>
      <c r="I8" s="23"/>
      <c r="J8" s="60">
        <f>TRUNC(J9)</f>
        <v>0</v>
      </c>
      <c r="K8" s="23"/>
      <c r="L8" s="60">
        <f>TRUNC(L9)</f>
        <v>0</v>
      </c>
      <c r="M8" s="23"/>
      <c r="N8" s="60">
        <f>TRUNC(N9)</f>
        <v>0</v>
      </c>
      <c r="O8" s="61" t="s">
        <v>263</v>
      </c>
    </row>
    <row r="9" spans="2:15" ht="19.7" customHeight="1" x14ac:dyDescent="0.2">
      <c r="B9" s="14" t="s">
        <v>263</v>
      </c>
      <c r="C9" s="15" t="s">
        <v>237</v>
      </c>
      <c r="D9" s="15" t="s">
        <v>93</v>
      </c>
      <c r="E9" s="17">
        <v>1</v>
      </c>
      <c r="F9" s="16" t="s">
        <v>50</v>
      </c>
      <c r="G9" s="23"/>
      <c r="H9" s="62"/>
      <c r="I9" s="54"/>
      <c r="J9" s="62">
        <f>TRUNC(E9*I9,1)</f>
        <v>0</v>
      </c>
      <c r="K9" s="54"/>
      <c r="L9" s="62">
        <f>TRUNC(E9*K9,1)</f>
        <v>0</v>
      </c>
      <c r="M9" s="54"/>
      <c r="N9" s="62">
        <f>TRUNC(E9*M9,1)</f>
        <v>0</v>
      </c>
      <c r="O9" s="18" t="s">
        <v>123</v>
      </c>
    </row>
    <row r="10" spans="2:15" ht="19.7" customHeight="1" x14ac:dyDescent="0.2">
      <c r="B10" s="14" t="s">
        <v>263</v>
      </c>
      <c r="C10" s="15" t="s">
        <v>263</v>
      </c>
      <c r="D10" s="15" t="s">
        <v>263</v>
      </c>
      <c r="E10" s="17"/>
      <c r="F10" s="16" t="s">
        <v>263</v>
      </c>
      <c r="G10" s="23"/>
      <c r="H10" s="17"/>
      <c r="I10" s="23"/>
      <c r="J10" s="55">
        <f>TRUNC(E10*I10,1)</f>
        <v>0</v>
      </c>
      <c r="K10" s="23"/>
      <c r="L10" s="55">
        <f>TRUNC(E10*K10,1)</f>
        <v>0</v>
      </c>
      <c r="M10" s="23"/>
      <c r="N10" s="55">
        <f>TRUNC(E10*M10,1)</f>
        <v>0</v>
      </c>
      <c r="O10" s="18" t="s">
        <v>263</v>
      </c>
    </row>
    <row r="11" spans="2:15" ht="19.7" customHeight="1" x14ac:dyDescent="0.2">
      <c r="B11" s="58" t="s">
        <v>65</v>
      </c>
      <c r="C11" s="53" t="s">
        <v>232</v>
      </c>
      <c r="D11" s="53" t="s">
        <v>98</v>
      </c>
      <c r="E11" s="17"/>
      <c r="F11" s="59" t="s">
        <v>45</v>
      </c>
      <c r="G11" s="23"/>
      <c r="H11" s="60"/>
      <c r="I11" s="23"/>
      <c r="J11" s="60">
        <f>TRUNC(J12+J13+J14+J15)</f>
        <v>0</v>
      </c>
      <c r="K11" s="23"/>
      <c r="L11" s="60">
        <f>TRUNC(L12+L13+L14+L15)</f>
        <v>0</v>
      </c>
      <c r="M11" s="23"/>
      <c r="N11" s="55">
        <f>TRUNC(N12+N13+N14+N15)</f>
        <v>0</v>
      </c>
      <c r="O11" s="61" t="s">
        <v>263</v>
      </c>
    </row>
    <row r="12" spans="2:15" ht="19.7" customHeight="1" x14ac:dyDescent="0.2">
      <c r="B12" s="14" t="s">
        <v>263</v>
      </c>
      <c r="C12" s="15" t="s">
        <v>195</v>
      </c>
      <c r="D12" s="15" t="s">
        <v>55</v>
      </c>
      <c r="E12" s="63">
        <v>1.3779999999999999</v>
      </c>
      <c r="F12" s="16" t="s">
        <v>188</v>
      </c>
      <c r="G12" s="23"/>
      <c r="H12" s="62"/>
      <c r="I12" s="54"/>
      <c r="J12" s="62">
        <f>TRUNC(E12*I12,1)</f>
        <v>0</v>
      </c>
      <c r="K12" s="54"/>
      <c r="L12" s="62">
        <f>TRUNC(E12*K12,1)</f>
        <v>0</v>
      </c>
      <c r="M12" s="54"/>
      <c r="N12" s="62">
        <f>TRUNC(E12*M12,1)</f>
        <v>0</v>
      </c>
      <c r="O12" s="18" t="s">
        <v>64</v>
      </c>
    </row>
    <row r="13" spans="2:15" ht="19.7" customHeight="1" x14ac:dyDescent="0.2">
      <c r="B13" s="14" t="s">
        <v>263</v>
      </c>
      <c r="C13" s="15" t="s">
        <v>14</v>
      </c>
      <c r="D13" s="15" t="s">
        <v>142</v>
      </c>
      <c r="E13" s="63">
        <v>1.446</v>
      </c>
      <c r="F13" s="16" t="s">
        <v>188</v>
      </c>
      <c r="G13" s="23"/>
      <c r="H13" s="62"/>
      <c r="I13" s="54"/>
      <c r="J13" s="62">
        <f>TRUNC(E13*I13,1)</f>
        <v>0</v>
      </c>
      <c r="K13" s="54"/>
      <c r="L13" s="62">
        <f>TRUNC(E13*K13,1)</f>
        <v>0</v>
      </c>
      <c r="M13" s="54"/>
      <c r="N13" s="62">
        <f>TRUNC(E13*M13,1)</f>
        <v>0</v>
      </c>
      <c r="O13" s="18" t="s">
        <v>263</v>
      </c>
    </row>
    <row r="14" spans="2:15" ht="19.7" customHeight="1" x14ac:dyDescent="0.2">
      <c r="B14" s="14" t="s">
        <v>263</v>
      </c>
      <c r="C14" s="15" t="s">
        <v>42</v>
      </c>
      <c r="D14" s="15" t="s">
        <v>189</v>
      </c>
      <c r="E14" s="63">
        <v>6.8000000000000005E-2</v>
      </c>
      <c r="F14" s="16" t="s">
        <v>146</v>
      </c>
      <c r="G14" s="23"/>
      <c r="H14" s="62"/>
      <c r="I14" s="54"/>
      <c r="J14" s="62">
        <f>TRUNC(E14*I14,1)</f>
        <v>0</v>
      </c>
      <c r="K14" s="54"/>
      <c r="L14" s="62">
        <f>TRUNC(E14*K14,1)</f>
        <v>0</v>
      </c>
      <c r="M14" s="54"/>
      <c r="N14" s="62">
        <f>TRUNC(E14*M14,1)</f>
        <v>0</v>
      </c>
      <c r="O14" s="18" t="s">
        <v>263</v>
      </c>
    </row>
    <row r="15" spans="2:15" ht="19.7" customHeight="1" x14ac:dyDescent="0.2">
      <c r="B15" s="14" t="s">
        <v>263</v>
      </c>
      <c r="C15" s="15" t="s">
        <v>62</v>
      </c>
      <c r="D15" s="15" t="s">
        <v>79</v>
      </c>
      <c r="E15" s="17">
        <v>8</v>
      </c>
      <c r="F15" s="16" t="s">
        <v>68</v>
      </c>
      <c r="G15" s="23"/>
      <c r="H15" s="62"/>
      <c r="I15" s="54"/>
      <c r="J15" s="62">
        <f>TRUNC(E15*I15,1)</f>
        <v>0</v>
      </c>
      <c r="K15" s="54"/>
      <c r="L15" s="62">
        <f>TRUNC(E15*K15,1)</f>
        <v>0</v>
      </c>
      <c r="M15" s="54"/>
      <c r="N15" s="62">
        <f>TRUNC(E15*M15,1)</f>
        <v>0</v>
      </c>
      <c r="O15" s="18" t="s">
        <v>263</v>
      </c>
    </row>
    <row r="16" spans="2:15" ht="19.7" customHeight="1" x14ac:dyDescent="0.2">
      <c r="B16" s="14" t="s">
        <v>263</v>
      </c>
      <c r="C16" s="15" t="s">
        <v>263</v>
      </c>
      <c r="D16" s="15" t="s">
        <v>263</v>
      </c>
      <c r="E16" s="17"/>
      <c r="F16" s="16" t="s">
        <v>263</v>
      </c>
      <c r="G16" s="23"/>
      <c r="H16" s="17"/>
      <c r="I16" s="23"/>
      <c r="J16" s="55">
        <f>TRUNC(E16*I16,1)</f>
        <v>0</v>
      </c>
      <c r="K16" s="23"/>
      <c r="L16" s="55">
        <f>TRUNC(E16*K16,1)</f>
        <v>0</v>
      </c>
      <c r="M16" s="23"/>
      <c r="N16" s="55">
        <f>TRUNC(E16*M16,1)</f>
        <v>0</v>
      </c>
      <c r="O16" s="18" t="s">
        <v>263</v>
      </c>
    </row>
    <row r="17" spans="2:15" ht="19.7" customHeight="1" x14ac:dyDescent="0.2">
      <c r="B17" s="58" t="s">
        <v>254</v>
      </c>
      <c r="C17" s="53" t="s">
        <v>195</v>
      </c>
      <c r="D17" s="53" t="s">
        <v>55</v>
      </c>
      <c r="E17" s="17"/>
      <c r="F17" s="59" t="s">
        <v>188</v>
      </c>
      <c r="G17" s="23"/>
      <c r="H17" s="60"/>
      <c r="I17" s="23"/>
      <c r="J17" s="60">
        <f>TRUNC(J18+J19)</f>
        <v>0</v>
      </c>
      <c r="K17" s="23"/>
      <c r="L17" s="55">
        <f>TRUNC(L18+L19)</f>
        <v>0</v>
      </c>
      <c r="M17" s="23"/>
      <c r="N17" s="55">
        <f>TRUNC(N18+N19)</f>
        <v>0</v>
      </c>
      <c r="O17" s="61" t="s">
        <v>165</v>
      </c>
    </row>
    <row r="18" spans="2:15" ht="19.7" customHeight="1" x14ac:dyDescent="0.2">
      <c r="B18" s="14" t="s">
        <v>263</v>
      </c>
      <c r="C18" s="15" t="s">
        <v>15</v>
      </c>
      <c r="D18" s="15" t="s">
        <v>193</v>
      </c>
      <c r="E18" s="63">
        <v>1.4290000000000001E-2</v>
      </c>
      <c r="F18" s="16" t="s">
        <v>238</v>
      </c>
      <c r="G18" s="23"/>
      <c r="H18" s="62"/>
      <c r="I18" s="54"/>
      <c r="J18" s="62">
        <f>TRUNC(E18*I18,1)</f>
        <v>0</v>
      </c>
      <c r="K18" s="54"/>
      <c r="L18" s="62">
        <f>TRUNC(E18*K18,1)</f>
        <v>0</v>
      </c>
      <c r="M18" s="54"/>
      <c r="N18" s="62">
        <f>TRUNC(E18*M18,1)</f>
        <v>0</v>
      </c>
      <c r="O18" s="18" t="s">
        <v>263</v>
      </c>
    </row>
    <row r="19" spans="2:15" ht="19.7" customHeight="1" x14ac:dyDescent="0.2">
      <c r="B19" s="14" t="s">
        <v>263</v>
      </c>
      <c r="C19" s="15" t="s">
        <v>16</v>
      </c>
      <c r="D19" s="15" t="s">
        <v>25</v>
      </c>
      <c r="E19" s="63">
        <v>7.1399999999999996E-3</v>
      </c>
      <c r="F19" s="16" t="s">
        <v>238</v>
      </c>
      <c r="G19" s="23"/>
      <c r="H19" s="62"/>
      <c r="I19" s="54"/>
      <c r="J19" s="62">
        <f>TRUNC(E19*I19,1)</f>
        <v>0</v>
      </c>
      <c r="K19" s="54"/>
      <c r="L19" s="62">
        <f>TRUNC(E19*K19,1)</f>
        <v>0</v>
      </c>
      <c r="M19" s="54"/>
      <c r="N19" s="62">
        <f>TRUNC(E19*M19,1)</f>
        <v>0</v>
      </c>
      <c r="O19" s="18" t="s">
        <v>263</v>
      </c>
    </row>
    <row r="20" spans="2:15" ht="19.7" customHeight="1" x14ac:dyDescent="0.2">
      <c r="B20" s="14" t="s">
        <v>263</v>
      </c>
      <c r="C20" s="15" t="s">
        <v>263</v>
      </c>
      <c r="D20" s="15" t="s">
        <v>263</v>
      </c>
      <c r="E20" s="17"/>
      <c r="F20" s="16" t="s">
        <v>263</v>
      </c>
      <c r="G20" s="23"/>
      <c r="H20" s="17"/>
      <c r="I20" s="23"/>
      <c r="J20" s="55">
        <f>TRUNC(E20*I20,1)</f>
        <v>0</v>
      </c>
      <c r="K20" s="23"/>
      <c r="L20" s="55">
        <f>TRUNC(E20*K20,1)</f>
        <v>0</v>
      </c>
      <c r="M20" s="23"/>
      <c r="N20" s="55">
        <f>TRUNC(E20*M20,1)</f>
        <v>0</v>
      </c>
      <c r="O20" s="18" t="s">
        <v>263</v>
      </c>
    </row>
    <row r="21" spans="2:15" ht="19.7" customHeight="1" x14ac:dyDescent="0.2">
      <c r="B21" s="58" t="s">
        <v>92</v>
      </c>
      <c r="C21" s="53" t="s">
        <v>258</v>
      </c>
      <c r="D21" s="53" t="s">
        <v>71</v>
      </c>
      <c r="E21" s="17"/>
      <c r="F21" s="59" t="s">
        <v>45</v>
      </c>
      <c r="G21" s="23"/>
      <c r="H21" s="60"/>
      <c r="I21" s="23"/>
      <c r="J21" s="60">
        <f>TRUNC(J22+J23+J24+J25)</f>
        <v>0</v>
      </c>
      <c r="K21" s="23"/>
      <c r="L21" s="60">
        <f>TRUNC(L22+L23+L24+L25)</f>
        <v>0</v>
      </c>
      <c r="M21" s="23"/>
      <c r="N21" s="55">
        <f>TRUNC(N22+N23+N24+N25)</f>
        <v>0</v>
      </c>
      <c r="O21" s="61" t="s">
        <v>263</v>
      </c>
    </row>
    <row r="22" spans="2:15" ht="19.7" customHeight="1" x14ac:dyDescent="0.2">
      <c r="B22" s="14" t="s">
        <v>263</v>
      </c>
      <c r="C22" s="15" t="s">
        <v>195</v>
      </c>
      <c r="D22" s="15" t="s">
        <v>55</v>
      </c>
      <c r="E22" s="63">
        <v>1.3</v>
      </c>
      <c r="F22" s="16" t="s">
        <v>188</v>
      </c>
      <c r="G22" s="23"/>
      <c r="H22" s="62"/>
      <c r="I22" s="54"/>
      <c r="J22" s="62">
        <f>TRUNC(E22*I22,1)</f>
        <v>0</v>
      </c>
      <c r="K22" s="54"/>
      <c r="L22" s="62">
        <f>TRUNC(E22*K22,1)</f>
        <v>0</v>
      </c>
      <c r="M22" s="54"/>
      <c r="N22" s="62">
        <f>TRUNC(E22*M22,1)</f>
        <v>0</v>
      </c>
      <c r="O22" s="18" t="s">
        <v>64</v>
      </c>
    </row>
    <row r="23" spans="2:15" ht="19.7" customHeight="1" x14ac:dyDescent="0.2">
      <c r="B23" s="14" t="s">
        <v>263</v>
      </c>
      <c r="C23" s="15" t="s">
        <v>14</v>
      </c>
      <c r="D23" s="15" t="s">
        <v>142</v>
      </c>
      <c r="E23" s="63">
        <v>1.365</v>
      </c>
      <c r="F23" s="16" t="s">
        <v>188</v>
      </c>
      <c r="G23" s="23"/>
      <c r="H23" s="62"/>
      <c r="I23" s="54"/>
      <c r="J23" s="62">
        <f>TRUNC(E23*I23,1)</f>
        <v>0</v>
      </c>
      <c r="K23" s="54"/>
      <c r="L23" s="62">
        <f>TRUNC(E23*K23,1)</f>
        <v>0</v>
      </c>
      <c r="M23" s="54"/>
      <c r="N23" s="62">
        <f>TRUNC(E23*M23,1)</f>
        <v>0</v>
      </c>
      <c r="O23" s="18" t="s">
        <v>263</v>
      </c>
    </row>
    <row r="24" spans="2:15" ht="19.7" customHeight="1" x14ac:dyDescent="0.2">
      <c r="B24" s="14" t="s">
        <v>263</v>
      </c>
      <c r="C24" s="15" t="s">
        <v>42</v>
      </c>
      <c r="D24" s="15" t="s">
        <v>189</v>
      </c>
      <c r="E24" s="63">
        <v>6.5000000000000002E-2</v>
      </c>
      <c r="F24" s="16" t="s">
        <v>146</v>
      </c>
      <c r="G24" s="23"/>
      <c r="H24" s="62"/>
      <c r="I24" s="54"/>
      <c r="J24" s="62">
        <f>TRUNC(E24*I24,1)</f>
        <v>0</v>
      </c>
      <c r="K24" s="54"/>
      <c r="L24" s="62">
        <f>TRUNC(E24*K24,1)</f>
        <v>0</v>
      </c>
      <c r="M24" s="54"/>
      <c r="N24" s="62">
        <f>TRUNC(E24*M24,1)</f>
        <v>0</v>
      </c>
      <c r="O24" s="18" t="s">
        <v>263</v>
      </c>
    </row>
    <row r="25" spans="2:15" ht="19.7" customHeight="1" x14ac:dyDescent="0.2">
      <c r="B25" s="14" t="s">
        <v>263</v>
      </c>
      <c r="C25" s="15" t="s">
        <v>62</v>
      </c>
      <c r="D25" s="15" t="s">
        <v>79</v>
      </c>
      <c r="E25" s="17">
        <v>8</v>
      </c>
      <c r="F25" s="16" t="s">
        <v>68</v>
      </c>
      <c r="G25" s="23"/>
      <c r="H25" s="62"/>
      <c r="I25" s="54"/>
      <c r="J25" s="62">
        <f>TRUNC(E25*I25,1)</f>
        <v>0</v>
      </c>
      <c r="K25" s="54"/>
      <c r="L25" s="62">
        <f>TRUNC(E25*K25,1)</f>
        <v>0</v>
      </c>
      <c r="M25" s="54"/>
      <c r="N25" s="62">
        <f>TRUNC(E25*M25,1)</f>
        <v>0</v>
      </c>
      <c r="O25" s="18" t="s">
        <v>263</v>
      </c>
    </row>
    <row r="26" spans="2:15" ht="19.7" customHeight="1" x14ac:dyDescent="0.2">
      <c r="B26" s="14" t="s">
        <v>263</v>
      </c>
      <c r="C26" s="15" t="s">
        <v>263</v>
      </c>
      <c r="D26" s="15" t="s">
        <v>263</v>
      </c>
      <c r="E26" s="17"/>
      <c r="F26" s="16" t="s">
        <v>263</v>
      </c>
      <c r="G26" s="23"/>
      <c r="H26" s="17"/>
      <c r="I26" s="23"/>
      <c r="J26" s="55">
        <f>TRUNC(E26*I26,1)</f>
        <v>0</v>
      </c>
      <c r="K26" s="23"/>
      <c r="L26" s="55">
        <f>TRUNC(E26*K26,1)</f>
        <v>0</v>
      </c>
      <c r="M26" s="23"/>
      <c r="N26" s="55">
        <f>TRUNC(E26*M26,1)</f>
        <v>0</v>
      </c>
      <c r="O26" s="18" t="s">
        <v>263</v>
      </c>
    </row>
    <row r="27" spans="2:15" ht="19.7" customHeight="1" x14ac:dyDescent="0.2">
      <c r="B27" s="58" t="s">
        <v>246</v>
      </c>
      <c r="C27" s="53" t="s">
        <v>8</v>
      </c>
      <c r="D27" s="53" t="s">
        <v>24</v>
      </c>
      <c r="E27" s="17"/>
      <c r="F27" s="59" t="s">
        <v>45</v>
      </c>
      <c r="G27" s="23"/>
      <c r="H27" s="60"/>
      <c r="I27" s="23"/>
      <c r="J27" s="60">
        <f>TRUNC(J28+J29+J30+J31)</f>
        <v>0</v>
      </c>
      <c r="K27" s="23"/>
      <c r="L27" s="60">
        <f>TRUNC(L28+L29+L30+L31)</f>
        <v>0</v>
      </c>
      <c r="M27" s="23"/>
      <c r="N27" s="55">
        <f>TRUNC(N28+N29+N30+N31)</f>
        <v>0</v>
      </c>
      <c r="O27" s="61" t="s">
        <v>263</v>
      </c>
    </row>
    <row r="28" spans="2:15" ht="19.7" customHeight="1" x14ac:dyDescent="0.2">
      <c r="B28" s="14" t="s">
        <v>263</v>
      </c>
      <c r="C28" s="15" t="s">
        <v>195</v>
      </c>
      <c r="D28" s="15" t="s">
        <v>55</v>
      </c>
      <c r="E28" s="63">
        <v>0.81</v>
      </c>
      <c r="F28" s="16" t="s">
        <v>188</v>
      </c>
      <c r="G28" s="23"/>
      <c r="H28" s="62"/>
      <c r="I28" s="54"/>
      <c r="J28" s="62">
        <f>TRUNC(E28*I28,1)</f>
        <v>0</v>
      </c>
      <c r="K28" s="54"/>
      <c r="L28" s="62">
        <f>TRUNC(E28*K28,1)</f>
        <v>0</v>
      </c>
      <c r="M28" s="54"/>
      <c r="N28" s="62">
        <f>TRUNC(E28*M28,1)</f>
        <v>0</v>
      </c>
      <c r="O28" s="18" t="s">
        <v>64</v>
      </c>
    </row>
    <row r="29" spans="2:15" ht="19.7" customHeight="1" x14ac:dyDescent="0.2">
      <c r="B29" s="14" t="s">
        <v>263</v>
      </c>
      <c r="C29" s="15" t="s">
        <v>14</v>
      </c>
      <c r="D29" s="15" t="s">
        <v>142</v>
      </c>
      <c r="E29" s="63">
        <v>0.85</v>
      </c>
      <c r="F29" s="16" t="s">
        <v>188</v>
      </c>
      <c r="G29" s="23"/>
      <c r="H29" s="62"/>
      <c r="I29" s="54"/>
      <c r="J29" s="62">
        <f>TRUNC(E29*I29,1)</f>
        <v>0</v>
      </c>
      <c r="K29" s="54"/>
      <c r="L29" s="62">
        <f>TRUNC(E29*K29,1)</f>
        <v>0</v>
      </c>
      <c r="M29" s="54"/>
      <c r="N29" s="62">
        <f>TRUNC(E29*M29,1)</f>
        <v>0</v>
      </c>
      <c r="O29" s="18" t="s">
        <v>263</v>
      </c>
    </row>
    <row r="30" spans="2:15" ht="19.7" customHeight="1" x14ac:dyDescent="0.2">
      <c r="B30" s="19" t="s">
        <v>263</v>
      </c>
      <c r="C30" s="20" t="s">
        <v>42</v>
      </c>
      <c r="D30" s="20" t="s">
        <v>189</v>
      </c>
      <c r="E30" s="64">
        <v>0.04</v>
      </c>
      <c r="F30" s="21" t="s">
        <v>146</v>
      </c>
      <c r="G30" s="5"/>
      <c r="H30" s="65"/>
      <c r="I30" s="66"/>
      <c r="J30" s="65">
        <f>TRUNC(E30*I30,1)</f>
        <v>0</v>
      </c>
      <c r="K30" s="66"/>
      <c r="L30" s="65">
        <f>TRUNC(E30*K30,1)</f>
        <v>0</v>
      </c>
      <c r="M30" s="66"/>
      <c r="N30" s="65">
        <f>TRUNC(E30*M30,1)</f>
        <v>0</v>
      </c>
      <c r="O30" s="22" t="s">
        <v>263</v>
      </c>
    </row>
    <row r="31" spans="2:15" ht="19.7" customHeight="1" x14ac:dyDescent="0.2">
      <c r="B31" s="14" t="s">
        <v>263</v>
      </c>
      <c r="C31" s="15" t="s">
        <v>62</v>
      </c>
      <c r="D31" s="15" t="s">
        <v>79</v>
      </c>
      <c r="E31" s="17">
        <v>8</v>
      </c>
      <c r="F31" s="16" t="s">
        <v>68</v>
      </c>
      <c r="G31" s="23"/>
      <c r="H31" s="62"/>
      <c r="I31" s="54"/>
      <c r="J31" s="62">
        <f>TRUNC(E31*I31,1)</f>
        <v>0</v>
      </c>
      <c r="K31" s="54"/>
      <c r="L31" s="62">
        <f>TRUNC(E31*K31,1)</f>
        <v>0</v>
      </c>
      <c r="M31" s="54"/>
      <c r="N31" s="62">
        <f>TRUNC(E31*M31,1)</f>
        <v>0</v>
      </c>
      <c r="O31" s="18" t="s">
        <v>263</v>
      </c>
    </row>
    <row r="32" spans="2:15" ht="19.7" customHeight="1" x14ac:dyDescent="0.2">
      <c r="B32" s="14" t="s">
        <v>263</v>
      </c>
      <c r="C32" s="15" t="s">
        <v>263</v>
      </c>
      <c r="D32" s="15" t="s">
        <v>263</v>
      </c>
      <c r="E32" s="17"/>
      <c r="F32" s="16" t="s">
        <v>263</v>
      </c>
      <c r="G32" s="23"/>
      <c r="H32" s="17"/>
      <c r="I32" s="23"/>
      <c r="J32" s="55">
        <f>TRUNC(E32*I32,1)</f>
        <v>0</v>
      </c>
      <c r="K32" s="23"/>
      <c r="L32" s="55">
        <f>TRUNC(E32*K32,1)</f>
        <v>0</v>
      </c>
      <c r="M32" s="23"/>
      <c r="N32" s="55">
        <f>TRUNC(E32*M32,1)</f>
        <v>0</v>
      </c>
      <c r="O32" s="18" t="s">
        <v>263</v>
      </c>
    </row>
    <row r="33" spans="2:15" ht="19.7" customHeight="1" x14ac:dyDescent="0.2">
      <c r="B33" s="58" t="s">
        <v>84</v>
      </c>
      <c r="C33" s="53" t="s">
        <v>99</v>
      </c>
      <c r="D33" s="53" t="s">
        <v>143</v>
      </c>
      <c r="E33" s="17"/>
      <c r="F33" s="59" t="s">
        <v>45</v>
      </c>
      <c r="G33" s="23"/>
      <c r="H33" s="60"/>
      <c r="I33" s="23"/>
      <c r="J33" s="60">
        <f>TRUNC(J34+J35+J36+J37)</f>
        <v>0</v>
      </c>
      <c r="K33" s="23"/>
      <c r="L33" s="60">
        <f>TRUNC(L34+L35+L36+L37)</f>
        <v>0</v>
      </c>
      <c r="M33" s="23"/>
      <c r="N33" s="55">
        <f>TRUNC(N34+N35+N36+N37)</f>
        <v>0</v>
      </c>
      <c r="O33" s="61" t="s">
        <v>263</v>
      </c>
    </row>
    <row r="34" spans="2:15" ht="19.7" customHeight="1" x14ac:dyDescent="0.2">
      <c r="B34" s="14" t="s">
        <v>263</v>
      </c>
      <c r="C34" s="15" t="s">
        <v>195</v>
      </c>
      <c r="D34" s="15" t="s">
        <v>55</v>
      </c>
      <c r="E34" s="63">
        <v>0.9</v>
      </c>
      <c r="F34" s="16" t="s">
        <v>188</v>
      </c>
      <c r="G34" s="23"/>
      <c r="H34" s="62"/>
      <c r="I34" s="54"/>
      <c r="J34" s="62">
        <f>TRUNC(E34*I34,1)</f>
        <v>0</v>
      </c>
      <c r="K34" s="54"/>
      <c r="L34" s="62">
        <f>TRUNC(E34*K34,1)</f>
        <v>0</v>
      </c>
      <c r="M34" s="54"/>
      <c r="N34" s="62">
        <f>TRUNC(E34*M34,1)</f>
        <v>0</v>
      </c>
      <c r="O34" s="18" t="s">
        <v>64</v>
      </c>
    </row>
    <row r="35" spans="2:15" ht="19.7" customHeight="1" x14ac:dyDescent="0.2">
      <c r="B35" s="14" t="s">
        <v>263</v>
      </c>
      <c r="C35" s="15" t="s">
        <v>14</v>
      </c>
      <c r="D35" s="15" t="s">
        <v>142</v>
      </c>
      <c r="E35" s="63">
        <v>0.94499999999999995</v>
      </c>
      <c r="F35" s="16" t="s">
        <v>188</v>
      </c>
      <c r="G35" s="23"/>
      <c r="H35" s="62"/>
      <c r="I35" s="54"/>
      <c r="J35" s="62">
        <f>TRUNC(E35*I35,1)</f>
        <v>0</v>
      </c>
      <c r="K35" s="54"/>
      <c r="L35" s="62">
        <f>TRUNC(E35*K35,1)</f>
        <v>0</v>
      </c>
      <c r="M35" s="54"/>
      <c r="N35" s="62">
        <f>TRUNC(E35*M35,1)</f>
        <v>0</v>
      </c>
      <c r="O35" s="18" t="s">
        <v>263</v>
      </c>
    </row>
    <row r="36" spans="2:15" ht="19.7" customHeight="1" x14ac:dyDescent="0.2">
      <c r="B36" s="14" t="s">
        <v>263</v>
      </c>
      <c r="C36" s="15" t="s">
        <v>42</v>
      </c>
      <c r="D36" s="15" t="s">
        <v>189</v>
      </c>
      <c r="E36" s="63">
        <v>4.4999999999999998E-2</v>
      </c>
      <c r="F36" s="16" t="s">
        <v>146</v>
      </c>
      <c r="G36" s="23"/>
      <c r="H36" s="62"/>
      <c r="I36" s="54"/>
      <c r="J36" s="62">
        <f>TRUNC(E36*I36,1)</f>
        <v>0</v>
      </c>
      <c r="K36" s="54"/>
      <c r="L36" s="62">
        <f>TRUNC(E36*K36,1)</f>
        <v>0</v>
      </c>
      <c r="M36" s="54"/>
      <c r="N36" s="62">
        <f>TRUNC(E36*M36,1)</f>
        <v>0</v>
      </c>
      <c r="O36" s="18" t="s">
        <v>263</v>
      </c>
    </row>
    <row r="37" spans="2:15" ht="19.7" customHeight="1" x14ac:dyDescent="0.2">
      <c r="B37" s="14" t="s">
        <v>263</v>
      </c>
      <c r="C37" s="15" t="s">
        <v>62</v>
      </c>
      <c r="D37" s="15" t="s">
        <v>79</v>
      </c>
      <c r="E37" s="17">
        <v>8</v>
      </c>
      <c r="F37" s="16" t="s">
        <v>68</v>
      </c>
      <c r="G37" s="23"/>
      <c r="H37" s="62"/>
      <c r="I37" s="54"/>
      <c r="J37" s="62">
        <f>TRUNC(E37*I37,1)</f>
        <v>0</v>
      </c>
      <c r="K37" s="54"/>
      <c r="L37" s="62">
        <f>TRUNC(E37*K37,1)</f>
        <v>0</v>
      </c>
      <c r="M37" s="54"/>
      <c r="N37" s="62">
        <f>TRUNC(E37*M37,1)</f>
        <v>0</v>
      </c>
      <c r="O37" s="18" t="s">
        <v>263</v>
      </c>
    </row>
    <row r="38" spans="2:15" ht="19.7" customHeight="1" x14ac:dyDescent="0.2">
      <c r="B38" s="14" t="s">
        <v>263</v>
      </c>
      <c r="C38" s="15" t="s">
        <v>263</v>
      </c>
      <c r="D38" s="15" t="s">
        <v>263</v>
      </c>
      <c r="E38" s="17"/>
      <c r="F38" s="16" t="s">
        <v>263</v>
      </c>
      <c r="G38" s="23"/>
      <c r="H38" s="17"/>
      <c r="I38" s="23"/>
      <c r="J38" s="55">
        <f>TRUNC(E38*I38,1)</f>
        <v>0</v>
      </c>
      <c r="K38" s="23"/>
      <c r="L38" s="55">
        <f>TRUNC(E38*K38,1)</f>
        <v>0</v>
      </c>
      <c r="M38" s="23"/>
      <c r="N38" s="55">
        <f>TRUNC(E38*M38,1)</f>
        <v>0</v>
      </c>
      <c r="O38" s="18" t="s">
        <v>263</v>
      </c>
    </row>
    <row r="39" spans="2:15" ht="19.7" customHeight="1" x14ac:dyDescent="0.2">
      <c r="B39" s="58" t="s">
        <v>130</v>
      </c>
      <c r="C39" s="53" t="s">
        <v>214</v>
      </c>
      <c r="D39" s="53" t="s">
        <v>77</v>
      </c>
      <c r="E39" s="17"/>
      <c r="F39" s="59" t="s">
        <v>45</v>
      </c>
      <c r="G39" s="23"/>
      <c r="H39" s="60"/>
      <c r="I39" s="23"/>
      <c r="J39" s="60">
        <f>TRUNC(J40+J41+J42+J43)</f>
        <v>0</v>
      </c>
      <c r="K39" s="23"/>
      <c r="L39" s="60">
        <f>TRUNC(L40+L41+L42+L43)</f>
        <v>0</v>
      </c>
      <c r="M39" s="23"/>
      <c r="N39" s="55">
        <f>TRUNC(N40+N41+N42+N43)</f>
        <v>0</v>
      </c>
      <c r="O39" s="61" t="s">
        <v>263</v>
      </c>
    </row>
    <row r="40" spans="2:15" ht="19.7" customHeight="1" x14ac:dyDescent="0.2">
      <c r="B40" s="14" t="s">
        <v>263</v>
      </c>
      <c r="C40" s="15" t="s">
        <v>195</v>
      </c>
      <c r="D40" s="15" t="s">
        <v>55</v>
      </c>
      <c r="E40" s="63">
        <v>1.43</v>
      </c>
      <c r="F40" s="16" t="s">
        <v>188</v>
      </c>
      <c r="G40" s="23"/>
      <c r="H40" s="62"/>
      <c r="I40" s="54"/>
      <c r="J40" s="62">
        <f>TRUNC(E40*I40,1)</f>
        <v>0</v>
      </c>
      <c r="K40" s="54"/>
      <c r="L40" s="62">
        <f>TRUNC(E40*K40,1)</f>
        <v>0</v>
      </c>
      <c r="M40" s="54"/>
      <c r="N40" s="62">
        <f>TRUNC(E40*M40,1)</f>
        <v>0</v>
      </c>
      <c r="O40" s="18" t="s">
        <v>64</v>
      </c>
    </row>
    <row r="41" spans="2:15" ht="19.7" customHeight="1" x14ac:dyDescent="0.2">
      <c r="B41" s="14" t="s">
        <v>263</v>
      </c>
      <c r="C41" s="15" t="s">
        <v>14</v>
      </c>
      <c r="D41" s="15" t="s">
        <v>142</v>
      </c>
      <c r="E41" s="63">
        <v>1.5009999999999999</v>
      </c>
      <c r="F41" s="16" t="s">
        <v>188</v>
      </c>
      <c r="G41" s="23"/>
      <c r="H41" s="62"/>
      <c r="I41" s="54"/>
      <c r="J41" s="62">
        <f>TRUNC(E41*I41,1)</f>
        <v>0</v>
      </c>
      <c r="K41" s="54"/>
      <c r="L41" s="62">
        <f>TRUNC(E41*K41,1)</f>
        <v>0</v>
      </c>
      <c r="M41" s="54"/>
      <c r="N41" s="62">
        <f>TRUNC(E41*M41,1)</f>
        <v>0</v>
      </c>
      <c r="O41" s="18" t="s">
        <v>263</v>
      </c>
    </row>
    <row r="42" spans="2:15" ht="19.7" customHeight="1" x14ac:dyDescent="0.2">
      <c r="B42" s="14" t="s">
        <v>263</v>
      </c>
      <c r="C42" s="15" t="s">
        <v>42</v>
      </c>
      <c r="D42" s="15" t="s">
        <v>189</v>
      </c>
      <c r="E42" s="63">
        <v>7.0999999999999994E-2</v>
      </c>
      <c r="F42" s="16" t="s">
        <v>146</v>
      </c>
      <c r="G42" s="23"/>
      <c r="H42" s="62"/>
      <c r="I42" s="54"/>
      <c r="J42" s="62">
        <f>TRUNC(E42*I42,1)</f>
        <v>0</v>
      </c>
      <c r="K42" s="54"/>
      <c r="L42" s="62">
        <f>TRUNC(E42*K42,1)</f>
        <v>0</v>
      </c>
      <c r="M42" s="54"/>
      <c r="N42" s="62">
        <f>TRUNC(E42*M42,1)</f>
        <v>0</v>
      </c>
      <c r="O42" s="18" t="s">
        <v>263</v>
      </c>
    </row>
    <row r="43" spans="2:15" ht="19.7" customHeight="1" x14ac:dyDescent="0.2">
      <c r="B43" s="14" t="s">
        <v>263</v>
      </c>
      <c r="C43" s="15" t="s">
        <v>62</v>
      </c>
      <c r="D43" s="15" t="s">
        <v>79</v>
      </c>
      <c r="E43" s="17">
        <v>8</v>
      </c>
      <c r="F43" s="16" t="s">
        <v>68</v>
      </c>
      <c r="G43" s="23"/>
      <c r="H43" s="62"/>
      <c r="I43" s="54"/>
      <c r="J43" s="62">
        <f>TRUNC(E43*I43,1)</f>
        <v>0</v>
      </c>
      <c r="K43" s="54"/>
      <c r="L43" s="62">
        <f>TRUNC(E43*K43,1)</f>
        <v>0</v>
      </c>
      <c r="M43" s="54"/>
      <c r="N43" s="62">
        <f>TRUNC(E43*M43,1)</f>
        <v>0</v>
      </c>
      <c r="O43" s="18" t="s">
        <v>263</v>
      </c>
    </row>
    <row r="44" spans="2:15" ht="19.7" customHeight="1" x14ac:dyDescent="0.2">
      <c r="B44" s="14" t="s">
        <v>263</v>
      </c>
      <c r="C44" s="15" t="s">
        <v>263</v>
      </c>
      <c r="D44" s="15" t="s">
        <v>263</v>
      </c>
      <c r="E44" s="17"/>
      <c r="F44" s="16" t="s">
        <v>263</v>
      </c>
      <c r="G44" s="23"/>
      <c r="H44" s="17"/>
      <c r="I44" s="23"/>
      <c r="J44" s="55">
        <f>TRUNC(E44*I44,1)</f>
        <v>0</v>
      </c>
      <c r="K44" s="23"/>
      <c r="L44" s="55">
        <f>TRUNC(E44*K44,1)</f>
        <v>0</v>
      </c>
      <c r="M44" s="23"/>
      <c r="N44" s="55">
        <f>TRUNC(E44*M44,1)</f>
        <v>0</v>
      </c>
      <c r="O44" s="18" t="s">
        <v>263</v>
      </c>
    </row>
    <row r="45" spans="2:15" ht="19.7" customHeight="1" x14ac:dyDescent="0.2">
      <c r="B45" s="58" t="s">
        <v>32</v>
      </c>
      <c r="C45" s="53" t="s">
        <v>186</v>
      </c>
      <c r="D45" s="53" t="s">
        <v>117</v>
      </c>
      <c r="E45" s="17"/>
      <c r="F45" s="59" t="s">
        <v>45</v>
      </c>
      <c r="G45" s="23"/>
      <c r="H45" s="60"/>
      <c r="I45" s="23"/>
      <c r="J45" s="60">
        <f>TRUNC(J46+J47+J48+J49)</f>
        <v>0</v>
      </c>
      <c r="K45" s="23"/>
      <c r="L45" s="60">
        <f>TRUNC(L46+L47+L48+L49)</f>
        <v>0</v>
      </c>
      <c r="M45" s="23"/>
      <c r="N45" s="55">
        <f>TRUNC(N46+N47+N48+N49)</f>
        <v>0</v>
      </c>
      <c r="O45" s="61" t="s">
        <v>263</v>
      </c>
    </row>
    <row r="46" spans="2:15" ht="19.7" customHeight="1" x14ac:dyDescent="0.2">
      <c r="B46" s="14" t="s">
        <v>263</v>
      </c>
      <c r="C46" s="15" t="s">
        <v>195</v>
      </c>
      <c r="D46" s="15" t="s">
        <v>55</v>
      </c>
      <c r="E46" s="63">
        <v>1.3</v>
      </c>
      <c r="F46" s="16" t="s">
        <v>188</v>
      </c>
      <c r="G46" s="23"/>
      <c r="H46" s="62"/>
      <c r="I46" s="54"/>
      <c r="J46" s="62">
        <f>TRUNC(E46*I46,1)</f>
        <v>0</v>
      </c>
      <c r="K46" s="54"/>
      <c r="L46" s="62">
        <f>TRUNC(E46*K46,1)</f>
        <v>0</v>
      </c>
      <c r="M46" s="54"/>
      <c r="N46" s="62">
        <f>TRUNC(E46*M46,1)</f>
        <v>0</v>
      </c>
      <c r="O46" s="18" t="s">
        <v>64</v>
      </c>
    </row>
    <row r="47" spans="2:15" ht="19.7" customHeight="1" x14ac:dyDescent="0.2">
      <c r="B47" s="14" t="s">
        <v>263</v>
      </c>
      <c r="C47" s="15" t="s">
        <v>14</v>
      </c>
      <c r="D47" s="15" t="s">
        <v>142</v>
      </c>
      <c r="E47" s="63">
        <v>1.365</v>
      </c>
      <c r="F47" s="16" t="s">
        <v>188</v>
      </c>
      <c r="G47" s="23"/>
      <c r="H47" s="62"/>
      <c r="I47" s="54"/>
      <c r="J47" s="62">
        <f>TRUNC(E47*I47,1)</f>
        <v>0</v>
      </c>
      <c r="K47" s="54"/>
      <c r="L47" s="62">
        <f>TRUNC(E47*K47,1)</f>
        <v>0</v>
      </c>
      <c r="M47" s="54"/>
      <c r="N47" s="62">
        <f>TRUNC(E47*M47,1)</f>
        <v>0</v>
      </c>
      <c r="O47" s="18" t="s">
        <v>263</v>
      </c>
    </row>
    <row r="48" spans="2:15" ht="19.7" customHeight="1" x14ac:dyDescent="0.2">
      <c r="B48" s="14" t="s">
        <v>263</v>
      </c>
      <c r="C48" s="15" t="s">
        <v>42</v>
      </c>
      <c r="D48" s="15" t="s">
        <v>189</v>
      </c>
      <c r="E48" s="63">
        <v>6.5000000000000002E-2</v>
      </c>
      <c r="F48" s="16" t="s">
        <v>146</v>
      </c>
      <c r="G48" s="23"/>
      <c r="H48" s="62"/>
      <c r="I48" s="54"/>
      <c r="J48" s="62">
        <f>TRUNC(E48*I48,1)</f>
        <v>0</v>
      </c>
      <c r="K48" s="54"/>
      <c r="L48" s="62">
        <f>TRUNC(E48*K48,1)</f>
        <v>0</v>
      </c>
      <c r="M48" s="54"/>
      <c r="N48" s="62">
        <f>TRUNC(E48*M48,1)</f>
        <v>0</v>
      </c>
      <c r="O48" s="18" t="s">
        <v>263</v>
      </c>
    </row>
    <row r="49" spans="2:15" ht="19.7" customHeight="1" x14ac:dyDescent="0.2">
      <c r="B49" s="14" t="s">
        <v>263</v>
      </c>
      <c r="C49" s="15" t="s">
        <v>62</v>
      </c>
      <c r="D49" s="15" t="s">
        <v>79</v>
      </c>
      <c r="E49" s="17">
        <v>8</v>
      </c>
      <c r="F49" s="16" t="s">
        <v>68</v>
      </c>
      <c r="G49" s="23"/>
      <c r="H49" s="62"/>
      <c r="I49" s="54"/>
      <c r="J49" s="62">
        <f>TRUNC(E49*I49,1)</f>
        <v>0</v>
      </c>
      <c r="K49" s="54"/>
      <c r="L49" s="62">
        <f>TRUNC(E49*K49,1)</f>
        <v>0</v>
      </c>
      <c r="M49" s="54"/>
      <c r="N49" s="62">
        <f>TRUNC(E49*M49,1)</f>
        <v>0</v>
      </c>
      <c r="O49" s="18" t="s">
        <v>263</v>
      </c>
    </row>
    <row r="50" spans="2:15" ht="19.7" customHeight="1" x14ac:dyDescent="0.2">
      <c r="B50" s="14" t="s">
        <v>263</v>
      </c>
      <c r="C50" s="15" t="s">
        <v>263</v>
      </c>
      <c r="D50" s="15" t="s">
        <v>263</v>
      </c>
      <c r="E50" s="17"/>
      <c r="F50" s="16" t="s">
        <v>263</v>
      </c>
      <c r="G50" s="23"/>
      <c r="H50" s="17"/>
      <c r="I50" s="23"/>
      <c r="J50" s="55">
        <f>TRUNC(E50*I50,1)</f>
        <v>0</v>
      </c>
      <c r="K50" s="23"/>
      <c r="L50" s="55">
        <f>TRUNC(E50*K50,1)</f>
        <v>0</v>
      </c>
      <c r="M50" s="23"/>
      <c r="N50" s="55">
        <f>TRUNC(E50*M50,1)</f>
        <v>0</v>
      </c>
      <c r="O50" s="18" t="s">
        <v>263</v>
      </c>
    </row>
    <row r="51" spans="2:15" ht="19.7" customHeight="1" x14ac:dyDescent="0.2">
      <c r="B51" s="58" t="s">
        <v>166</v>
      </c>
      <c r="C51" s="53" t="s">
        <v>82</v>
      </c>
      <c r="D51" s="53" t="s">
        <v>88</v>
      </c>
      <c r="E51" s="17"/>
      <c r="F51" s="59" t="s">
        <v>45</v>
      </c>
      <c r="G51" s="23"/>
      <c r="H51" s="60"/>
      <c r="I51" s="23"/>
      <c r="J51" s="60">
        <f>TRUNC(J52+J53+J54+J55)</f>
        <v>0</v>
      </c>
      <c r="K51" s="23"/>
      <c r="L51" s="60">
        <f>TRUNC(L52+L53+L54+L55)</f>
        <v>0</v>
      </c>
      <c r="M51" s="23"/>
      <c r="N51" s="55">
        <f>TRUNC(N52+N53+N54+N55)</f>
        <v>0</v>
      </c>
      <c r="O51" s="61" t="s">
        <v>263</v>
      </c>
    </row>
    <row r="52" spans="2:15" ht="19.7" customHeight="1" x14ac:dyDescent="0.2">
      <c r="B52" s="14" t="s">
        <v>263</v>
      </c>
      <c r="C52" s="15" t="s">
        <v>195</v>
      </c>
      <c r="D52" s="15" t="s">
        <v>55</v>
      </c>
      <c r="E52" s="63">
        <v>1.44</v>
      </c>
      <c r="F52" s="16" t="s">
        <v>188</v>
      </c>
      <c r="G52" s="23"/>
      <c r="H52" s="62"/>
      <c r="I52" s="54"/>
      <c r="J52" s="62">
        <f>TRUNC(E52*I52,1)</f>
        <v>0</v>
      </c>
      <c r="K52" s="54"/>
      <c r="L52" s="62">
        <f>TRUNC(E52*K52,1)</f>
        <v>0</v>
      </c>
      <c r="M52" s="54"/>
      <c r="N52" s="62">
        <f>TRUNC(E52*M52,1)</f>
        <v>0</v>
      </c>
      <c r="O52" s="18" t="s">
        <v>64</v>
      </c>
    </row>
    <row r="53" spans="2:15" ht="19.7" customHeight="1" x14ac:dyDescent="0.2">
      <c r="B53" s="14" t="s">
        <v>263</v>
      </c>
      <c r="C53" s="15" t="s">
        <v>14</v>
      </c>
      <c r="D53" s="15" t="s">
        <v>142</v>
      </c>
      <c r="E53" s="63">
        <v>1.512</v>
      </c>
      <c r="F53" s="16" t="s">
        <v>188</v>
      </c>
      <c r="G53" s="23"/>
      <c r="H53" s="62"/>
      <c r="I53" s="54"/>
      <c r="J53" s="62">
        <f>TRUNC(E53*I53,1)</f>
        <v>0</v>
      </c>
      <c r="K53" s="54"/>
      <c r="L53" s="62">
        <f>TRUNC(E53*K53,1)</f>
        <v>0</v>
      </c>
      <c r="M53" s="54"/>
      <c r="N53" s="62">
        <f>TRUNC(E53*M53,1)</f>
        <v>0</v>
      </c>
      <c r="O53" s="18" t="s">
        <v>263</v>
      </c>
    </row>
    <row r="54" spans="2:15" ht="19.7" customHeight="1" x14ac:dyDescent="0.2">
      <c r="B54" s="14" t="s">
        <v>263</v>
      </c>
      <c r="C54" s="15" t="s">
        <v>42</v>
      </c>
      <c r="D54" s="15" t="s">
        <v>189</v>
      </c>
      <c r="E54" s="63">
        <v>7.1999999999999995E-2</v>
      </c>
      <c r="F54" s="16" t="s">
        <v>146</v>
      </c>
      <c r="G54" s="23"/>
      <c r="H54" s="62"/>
      <c r="I54" s="54"/>
      <c r="J54" s="62">
        <f>TRUNC(E54*I54,1)</f>
        <v>0</v>
      </c>
      <c r="K54" s="54"/>
      <c r="L54" s="62">
        <f>TRUNC(E54*K54,1)</f>
        <v>0</v>
      </c>
      <c r="M54" s="54"/>
      <c r="N54" s="62">
        <f>TRUNC(E54*M54,1)</f>
        <v>0</v>
      </c>
      <c r="O54" s="18" t="s">
        <v>263</v>
      </c>
    </row>
    <row r="55" spans="2:15" ht="19.7" customHeight="1" x14ac:dyDescent="0.2">
      <c r="B55" s="14" t="s">
        <v>263</v>
      </c>
      <c r="C55" s="15" t="s">
        <v>62</v>
      </c>
      <c r="D55" s="15" t="s">
        <v>79</v>
      </c>
      <c r="E55" s="17">
        <v>8</v>
      </c>
      <c r="F55" s="16" t="s">
        <v>68</v>
      </c>
      <c r="G55" s="23"/>
      <c r="H55" s="62"/>
      <c r="I55" s="54"/>
      <c r="J55" s="62">
        <f>TRUNC(E55*I55,1)</f>
        <v>0</v>
      </c>
      <c r="K55" s="54"/>
      <c r="L55" s="62">
        <f>TRUNC(E55*K55,1)</f>
        <v>0</v>
      </c>
      <c r="M55" s="54"/>
      <c r="N55" s="62">
        <f>TRUNC(E55*M55,1)</f>
        <v>0</v>
      </c>
      <c r="O55" s="18" t="s">
        <v>263</v>
      </c>
    </row>
    <row r="56" spans="2:15" ht="19.7" customHeight="1" x14ac:dyDescent="0.2">
      <c r="B56" s="19" t="s">
        <v>263</v>
      </c>
      <c r="C56" s="20" t="s">
        <v>263</v>
      </c>
      <c r="D56" s="20" t="s">
        <v>263</v>
      </c>
      <c r="E56" s="6"/>
      <c r="F56" s="21" t="s">
        <v>263</v>
      </c>
      <c r="G56" s="5"/>
      <c r="H56" s="6"/>
      <c r="I56" s="5"/>
      <c r="J56" s="57">
        <f>TRUNC(E56*I56,1)</f>
        <v>0</v>
      </c>
      <c r="K56" s="5"/>
      <c r="L56" s="57">
        <f>TRUNC(E56*K56,1)</f>
        <v>0</v>
      </c>
      <c r="M56" s="5"/>
      <c r="N56" s="57">
        <f>TRUNC(E56*M56,1)</f>
        <v>0</v>
      </c>
      <c r="O56" s="22" t="s">
        <v>263</v>
      </c>
    </row>
    <row r="57" spans="2:15" ht="19.7" customHeight="1" x14ac:dyDescent="0.2">
      <c r="B57" s="58" t="s">
        <v>13</v>
      </c>
      <c r="C57" s="53" t="s">
        <v>111</v>
      </c>
      <c r="D57" s="53" t="s">
        <v>44</v>
      </c>
      <c r="E57" s="17"/>
      <c r="F57" s="59" t="s">
        <v>45</v>
      </c>
      <c r="G57" s="23"/>
      <c r="H57" s="60"/>
      <c r="I57" s="23"/>
      <c r="J57" s="60">
        <f>TRUNC(J58+J59+J60+J61)</f>
        <v>0</v>
      </c>
      <c r="K57" s="23"/>
      <c r="L57" s="60">
        <f>TRUNC(L58+L59+L60+L61)</f>
        <v>0</v>
      </c>
      <c r="M57" s="23"/>
      <c r="N57" s="55">
        <f>TRUNC(N58+N59+N60+N61)</f>
        <v>0</v>
      </c>
      <c r="O57" s="61" t="s">
        <v>263</v>
      </c>
    </row>
    <row r="58" spans="2:15" ht="19.7" customHeight="1" x14ac:dyDescent="0.2">
      <c r="B58" s="14" t="s">
        <v>263</v>
      </c>
      <c r="C58" s="15" t="s">
        <v>195</v>
      </c>
      <c r="D58" s="15" t="s">
        <v>55</v>
      </c>
      <c r="E58" s="63">
        <v>2.1</v>
      </c>
      <c r="F58" s="16" t="s">
        <v>188</v>
      </c>
      <c r="G58" s="23"/>
      <c r="H58" s="62"/>
      <c r="I58" s="54"/>
      <c r="J58" s="62">
        <f>TRUNC(E58*I58,1)</f>
        <v>0</v>
      </c>
      <c r="K58" s="54"/>
      <c r="L58" s="62">
        <f>TRUNC(E58*K58,1)</f>
        <v>0</v>
      </c>
      <c r="M58" s="54"/>
      <c r="N58" s="62">
        <f>TRUNC(E58*M58,1)</f>
        <v>0</v>
      </c>
      <c r="O58" s="18" t="s">
        <v>64</v>
      </c>
    </row>
    <row r="59" spans="2:15" ht="19.7" customHeight="1" x14ac:dyDescent="0.2">
      <c r="B59" s="14" t="s">
        <v>263</v>
      </c>
      <c r="C59" s="15" t="s">
        <v>14</v>
      </c>
      <c r="D59" s="15" t="s">
        <v>142</v>
      </c>
      <c r="E59" s="63">
        <v>2.2050000000000001</v>
      </c>
      <c r="F59" s="16" t="s">
        <v>188</v>
      </c>
      <c r="G59" s="23"/>
      <c r="H59" s="62"/>
      <c r="I59" s="54"/>
      <c r="J59" s="62">
        <f>TRUNC(E59*I59,1)</f>
        <v>0</v>
      </c>
      <c r="K59" s="54"/>
      <c r="L59" s="62">
        <f>TRUNC(E59*K59,1)</f>
        <v>0</v>
      </c>
      <c r="M59" s="54"/>
      <c r="N59" s="62">
        <f>TRUNC(E59*M59,1)</f>
        <v>0</v>
      </c>
      <c r="O59" s="18" t="s">
        <v>263</v>
      </c>
    </row>
    <row r="60" spans="2:15" ht="19.7" customHeight="1" x14ac:dyDescent="0.2">
      <c r="B60" s="14" t="s">
        <v>263</v>
      </c>
      <c r="C60" s="15" t="s">
        <v>42</v>
      </c>
      <c r="D60" s="15" t="s">
        <v>189</v>
      </c>
      <c r="E60" s="63">
        <v>0.105</v>
      </c>
      <c r="F60" s="16" t="s">
        <v>146</v>
      </c>
      <c r="G60" s="23"/>
      <c r="H60" s="62"/>
      <c r="I60" s="54"/>
      <c r="J60" s="62">
        <f>TRUNC(E60*I60,1)</f>
        <v>0</v>
      </c>
      <c r="K60" s="54"/>
      <c r="L60" s="62">
        <f>TRUNC(E60*K60,1)</f>
        <v>0</v>
      </c>
      <c r="M60" s="54"/>
      <c r="N60" s="62">
        <f>TRUNC(E60*M60,1)</f>
        <v>0</v>
      </c>
      <c r="O60" s="18" t="s">
        <v>263</v>
      </c>
    </row>
    <row r="61" spans="2:15" ht="19.7" customHeight="1" x14ac:dyDescent="0.2">
      <c r="B61" s="14" t="s">
        <v>263</v>
      </c>
      <c r="C61" s="15" t="s">
        <v>62</v>
      </c>
      <c r="D61" s="15" t="s">
        <v>79</v>
      </c>
      <c r="E61" s="17">
        <v>8</v>
      </c>
      <c r="F61" s="16" t="s">
        <v>68</v>
      </c>
      <c r="G61" s="23"/>
      <c r="H61" s="62"/>
      <c r="I61" s="54"/>
      <c r="J61" s="62">
        <f>TRUNC(E61*I61,1)</f>
        <v>0</v>
      </c>
      <c r="K61" s="54"/>
      <c r="L61" s="62">
        <f>TRUNC(E61*K61,1)</f>
        <v>0</v>
      </c>
      <c r="M61" s="54"/>
      <c r="N61" s="62">
        <f>TRUNC(E61*M61,1)</f>
        <v>0</v>
      </c>
      <c r="O61" s="18" t="s">
        <v>263</v>
      </c>
    </row>
    <row r="62" spans="2:15" ht="19.7" customHeight="1" x14ac:dyDescent="0.2">
      <c r="B62" s="14" t="s">
        <v>263</v>
      </c>
      <c r="C62" s="15" t="s">
        <v>263</v>
      </c>
      <c r="D62" s="15" t="s">
        <v>263</v>
      </c>
      <c r="E62" s="17"/>
      <c r="F62" s="16" t="s">
        <v>263</v>
      </c>
      <c r="G62" s="23"/>
      <c r="H62" s="17"/>
      <c r="I62" s="23"/>
      <c r="J62" s="55">
        <f>TRUNC(E62*I62,1)</f>
        <v>0</v>
      </c>
      <c r="K62" s="23"/>
      <c r="L62" s="55">
        <f>TRUNC(E62*K62,1)</f>
        <v>0</v>
      </c>
      <c r="M62" s="23"/>
      <c r="N62" s="55">
        <f>TRUNC(E62*M62,1)</f>
        <v>0</v>
      </c>
      <c r="O62" s="18" t="s">
        <v>263</v>
      </c>
    </row>
    <row r="63" spans="2:15" ht="19.7" customHeight="1" x14ac:dyDescent="0.2">
      <c r="B63" s="58" t="s">
        <v>160</v>
      </c>
      <c r="C63" s="53" t="s">
        <v>70</v>
      </c>
      <c r="D63" s="53" t="s">
        <v>117</v>
      </c>
      <c r="E63" s="17"/>
      <c r="F63" s="59" t="s">
        <v>45</v>
      </c>
      <c r="G63" s="23"/>
      <c r="H63" s="60"/>
      <c r="I63" s="23"/>
      <c r="J63" s="60">
        <f>TRUNC(J64+J65+J66+J67)</f>
        <v>0</v>
      </c>
      <c r="K63" s="23"/>
      <c r="L63" s="60">
        <f>TRUNC(L64+L65+L66+L67)</f>
        <v>0</v>
      </c>
      <c r="M63" s="23"/>
      <c r="N63" s="55">
        <f>TRUNC(N64+N65+N66+N67)</f>
        <v>0</v>
      </c>
      <c r="O63" s="61" t="s">
        <v>263</v>
      </c>
    </row>
    <row r="64" spans="2:15" ht="19.7" customHeight="1" x14ac:dyDescent="0.2">
      <c r="B64" s="14" t="s">
        <v>263</v>
      </c>
      <c r="C64" s="15" t="s">
        <v>195</v>
      </c>
      <c r="D64" s="15" t="s">
        <v>55</v>
      </c>
      <c r="E64" s="63">
        <v>1.3</v>
      </c>
      <c r="F64" s="16" t="s">
        <v>188</v>
      </c>
      <c r="G64" s="23"/>
      <c r="H64" s="62"/>
      <c r="I64" s="54"/>
      <c r="J64" s="62">
        <f>TRUNC(E64*I64,1)</f>
        <v>0</v>
      </c>
      <c r="K64" s="54"/>
      <c r="L64" s="62">
        <f>TRUNC(E64*K64,1)</f>
        <v>0</v>
      </c>
      <c r="M64" s="54"/>
      <c r="N64" s="62">
        <f>TRUNC(E64*M64,1)</f>
        <v>0</v>
      </c>
      <c r="O64" s="18" t="s">
        <v>64</v>
      </c>
    </row>
    <row r="65" spans="2:15" ht="19.7" customHeight="1" x14ac:dyDescent="0.2">
      <c r="B65" s="14" t="s">
        <v>263</v>
      </c>
      <c r="C65" s="15" t="s">
        <v>14</v>
      </c>
      <c r="D65" s="15" t="s">
        <v>142</v>
      </c>
      <c r="E65" s="63">
        <v>1.365</v>
      </c>
      <c r="F65" s="16" t="s">
        <v>188</v>
      </c>
      <c r="G65" s="23"/>
      <c r="H65" s="62"/>
      <c r="I65" s="54"/>
      <c r="J65" s="62">
        <f>TRUNC(E65*I65,1)</f>
        <v>0</v>
      </c>
      <c r="K65" s="54"/>
      <c r="L65" s="62">
        <f>TRUNC(E65*K65,1)</f>
        <v>0</v>
      </c>
      <c r="M65" s="54"/>
      <c r="N65" s="62">
        <f>TRUNC(E65*M65,1)</f>
        <v>0</v>
      </c>
      <c r="O65" s="18" t="s">
        <v>263</v>
      </c>
    </row>
    <row r="66" spans="2:15" ht="19.7" customHeight="1" x14ac:dyDescent="0.2">
      <c r="B66" s="14" t="s">
        <v>263</v>
      </c>
      <c r="C66" s="15" t="s">
        <v>42</v>
      </c>
      <c r="D66" s="15" t="s">
        <v>189</v>
      </c>
      <c r="E66" s="63">
        <v>6.5000000000000002E-2</v>
      </c>
      <c r="F66" s="16" t="s">
        <v>146</v>
      </c>
      <c r="G66" s="23"/>
      <c r="H66" s="62"/>
      <c r="I66" s="54"/>
      <c r="J66" s="62">
        <f>TRUNC(E66*I66,1)</f>
        <v>0</v>
      </c>
      <c r="K66" s="54"/>
      <c r="L66" s="62">
        <f>TRUNC(E66*K66,1)</f>
        <v>0</v>
      </c>
      <c r="M66" s="54"/>
      <c r="N66" s="62">
        <f>TRUNC(E66*M66,1)</f>
        <v>0</v>
      </c>
      <c r="O66" s="18" t="s">
        <v>263</v>
      </c>
    </row>
    <row r="67" spans="2:15" ht="19.7" customHeight="1" x14ac:dyDescent="0.2">
      <c r="B67" s="14" t="s">
        <v>263</v>
      </c>
      <c r="C67" s="15" t="s">
        <v>62</v>
      </c>
      <c r="D67" s="15" t="s">
        <v>79</v>
      </c>
      <c r="E67" s="17">
        <v>8</v>
      </c>
      <c r="F67" s="16" t="s">
        <v>68</v>
      </c>
      <c r="G67" s="23"/>
      <c r="H67" s="62"/>
      <c r="I67" s="54"/>
      <c r="J67" s="62">
        <f>TRUNC(E67*I67,1)</f>
        <v>0</v>
      </c>
      <c r="K67" s="54"/>
      <c r="L67" s="62">
        <f>TRUNC(E67*K67,1)</f>
        <v>0</v>
      </c>
      <c r="M67" s="54"/>
      <c r="N67" s="62">
        <f>TRUNC(E67*M67,1)</f>
        <v>0</v>
      </c>
      <c r="O67" s="18" t="s">
        <v>263</v>
      </c>
    </row>
    <row r="68" spans="2:15" ht="19.7" customHeight="1" x14ac:dyDescent="0.2">
      <c r="B68" s="14" t="s">
        <v>263</v>
      </c>
      <c r="C68" s="15" t="s">
        <v>263</v>
      </c>
      <c r="D68" s="15" t="s">
        <v>263</v>
      </c>
      <c r="E68" s="17"/>
      <c r="F68" s="16" t="s">
        <v>263</v>
      </c>
      <c r="G68" s="23"/>
      <c r="H68" s="17"/>
      <c r="I68" s="23"/>
      <c r="J68" s="55">
        <f>TRUNC(E68*I68,1)</f>
        <v>0</v>
      </c>
      <c r="K68" s="23"/>
      <c r="L68" s="55">
        <f>TRUNC(E68*K68,1)</f>
        <v>0</v>
      </c>
      <c r="M68" s="23"/>
      <c r="N68" s="55">
        <f>TRUNC(E68*M68,1)</f>
        <v>0</v>
      </c>
      <c r="O68" s="18" t="s">
        <v>263</v>
      </c>
    </row>
    <row r="69" spans="2:15" ht="19.7" customHeight="1" x14ac:dyDescent="0.2">
      <c r="B69" s="58" t="s">
        <v>6</v>
      </c>
      <c r="C69" s="53" t="s">
        <v>31</v>
      </c>
      <c r="D69" s="53" t="s">
        <v>24</v>
      </c>
      <c r="E69" s="17"/>
      <c r="F69" s="59" t="s">
        <v>45</v>
      </c>
      <c r="G69" s="23"/>
      <c r="H69" s="60"/>
      <c r="I69" s="23"/>
      <c r="J69" s="60">
        <f>TRUNC(J70+J71+J72+J73)</f>
        <v>0</v>
      </c>
      <c r="K69" s="23"/>
      <c r="L69" s="60">
        <f>TRUNC(L70+L71+L72+L73)</f>
        <v>0</v>
      </c>
      <c r="M69" s="23"/>
      <c r="N69" s="55">
        <f>TRUNC(N70+N71+N72+N73)</f>
        <v>0</v>
      </c>
      <c r="O69" s="61" t="s">
        <v>263</v>
      </c>
    </row>
    <row r="70" spans="2:15" ht="19.7" customHeight="1" x14ac:dyDescent="0.2">
      <c r="B70" s="14" t="s">
        <v>263</v>
      </c>
      <c r="C70" s="15" t="s">
        <v>195</v>
      </c>
      <c r="D70" s="15" t="s">
        <v>55</v>
      </c>
      <c r="E70" s="63">
        <v>0.81</v>
      </c>
      <c r="F70" s="16" t="s">
        <v>188</v>
      </c>
      <c r="G70" s="23"/>
      <c r="H70" s="62"/>
      <c r="I70" s="54"/>
      <c r="J70" s="62">
        <f>TRUNC(E70*I70,1)</f>
        <v>0</v>
      </c>
      <c r="K70" s="54"/>
      <c r="L70" s="62">
        <f>TRUNC(E70*K70,1)</f>
        <v>0</v>
      </c>
      <c r="M70" s="54"/>
      <c r="N70" s="62">
        <f>TRUNC(E70*M70,1)</f>
        <v>0</v>
      </c>
      <c r="O70" s="18" t="s">
        <v>64</v>
      </c>
    </row>
    <row r="71" spans="2:15" ht="19.7" customHeight="1" x14ac:dyDescent="0.2">
      <c r="B71" s="14" t="s">
        <v>263</v>
      </c>
      <c r="C71" s="15" t="s">
        <v>14</v>
      </c>
      <c r="D71" s="15" t="s">
        <v>142</v>
      </c>
      <c r="E71" s="63">
        <v>0.85</v>
      </c>
      <c r="F71" s="16" t="s">
        <v>188</v>
      </c>
      <c r="G71" s="23"/>
      <c r="H71" s="62"/>
      <c r="I71" s="54"/>
      <c r="J71" s="62">
        <f>TRUNC(E71*I71,1)</f>
        <v>0</v>
      </c>
      <c r="K71" s="54"/>
      <c r="L71" s="62">
        <f>TRUNC(E71*K71,1)</f>
        <v>0</v>
      </c>
      <c r="M71" s="54"/>
      <c r="N71" s="62">
        <f>TRUNC(E71*M71,1)</f>
        <v>0</v>
      </c>
      <c r="O71" s="18" t="s">
        <v>263</v>
      </c>
    </row>
    <row r="72" spans="2:15" ht="19.7" customHeight="1" x14ac:dyDescent="0.2">
      <c r="B72" s="14" t="s">
        <v>263</v>
      </c>
      <c r="C72" s="15" t="s">
        <v>42</v>
      </c>
      <c r="D72" s="15" t="s">
        <v>189</v>
      </c>
      <c r="E72" s="63">
        <v>0.04</v>
      </c>
      <c r="F72" s="16" t="s">
        <v>146</v>
      </c>
      <c r="G72" s="23"/>
      <c r="H72" s="62"/>
      <c r="I72" s="54"/>
      <c r="J72" s="62">
        <f>TRUNC(E72*I72,1)</f>
        <v>0</v>
      </c>
      <c r="K72" s="54"/>
      <c r="L72" s="62">
        <f>TRUNC(E72*K72,1)</f>
        <v>0</v>
      </c>
      <c r="M72" s="54"/>
      <c r="N72" s="62">
        <f>TRUNC(E72*M72,1)</f>
        <v>0</v>
      </c>
      <c r="O72" s="18" t="s">
        <v>263</v>
      </c>
    </row>
    <row r="73" spans="2:15" ht="19.7" customHeight="1" x14ac:dyDescent="0.2">
      <c r="B73" s="14" t="s">
        <v>263</v>
      </c>
      <c r="C73" s="15" t="s">
        <v>62</v>
      </c>
      <c r="D73" s="15" t="s">
        <v>79</v>
      </c>
      <c r="E73" s="17">
        <v>8</v>
      </c>
      <c r="F73" s="16" t="s">
        <v>68</v>
      </c>
      <c r="G73" s="23"/>
      <c r="H73" s="62"/>
      <c r="I73" s="54"/>
      <c r="J73" s="62">
        <f>TRUNC(E73*I73,1)</f>
        <v>0</v>
      </c>
      <c r="K73" s="54"/>
      <c r="L73" s="62">
        <f>TRUNC(E73*K73,1)</f>
        <v>0</v>
      </c>
      <c r="M73" s="54"/>
      <c r="N73" s="62">
        <f>TRUNC(E73*M73,1)</f>
        <v>0</v>
      </c>
      <c r="O73" s="18" t="s">
        <v>263</v>
      </c>
    </row>
    <row r="74" spans="2:15" ht="19.7" customHeight="1" x14ac:dyDescent="0.2">
      <c r="B74" s="14" t="s">
        <v>263</v>
      </c>
      <c r="C74" s="15" t="s">
        <v>263</v>
      </c>
      <c r="D74" s="15" t="s">
        <v>263</v>
      </c>
      <c r="E74" s="17"/>
      <c r="F74" s="16" t="s">
        <v>263</v>
      </c>
      <c r="G74" s="23"/>
      <c r="H74" s="17"/>
      <c r="I74" s="23"/>
      <c r="J74" s="55">
        <f>TRUNC(E74*I74,1)</f>
        <v>0</v>
      </c>
      <c r="K74" s="23"/>
      <c r="L74" s="55">
        <f>TRUNC(E74*K74,1)</f>
        <v>0</v>
      </c>
      <c r="M74" s="23"/>
      <c r="N74" s="55">
        <f>TRUNC(E74*M74,1)</f>
        <v>0</v>
      </c>
      <c r="O74" s="18" t="s">
        <v>263</v>
      </c>
    </row>
    <row r="75" spans="2:15" ht="19.7" customHeight="1" x14ac:dyDescent="0.2">
      <c r="B75" s="58" t="s">
        <v>185</v>
      </c>
      <c r="C75" s="53" t="s">
        <v>150</v>
      </c>
      <c r="D75" s="53" t="s">
        <v>196</v>
      </c>
      <c r="E75" s="17"/>
      <c r="F75" s="59" t="s">
        <v>45</v>
      </c>
      <c r="G75" s="23"/>
      <c r="H75" s="60"/>
      <c r="I75" s="23"/>
      <c r="J75" s="60">
        <f>TRUNC(J76+J77+J78+J79)</f>
        <v>0</v>
      </c>
      <c r="K75" s="23"/>
      <c r="L75" s="60">
        <f>TRUNC(L76+L77+L78+L79)</f>
        <v>0</v>
      </c>
      <c r="M75" s="23"/>
      <c r="N75" s="55">
        <f>TRUNC(N76+N77+N78+N79)</f>
        <v>0</v>
      </c>
      <c r="O75" s="61" t="s">
        <v>263</v>
      </c>
    </row>
    <row r="76" spans="2:15" ht="19.7" customHeight="1" x14ac:dyDescent="0.2">
      <c r="B76" s="14" t="s">
        <v>263</v>
      </c>
      <c r="C76" s="15" t="s">
        <v>195</v>
      </c>
      <c r="D76" s="15" t="s">
        <v>55</v>
      </c>
      <c r="E76" s="63">
        <v>1.65</v>
      </c>
      <c r="F76" s="16" t="s">
        <v>188</v>
      </c>
      <c r="G76" s="23"/>
      <c r="H76" s="62"/>
      <c r="I76" s="54"/>
      <c r="J76" s="62">
        <f>TRUNC(E76*I76,1)</f>
        <v>0</v>
      </c>
      <c r="K76" s="54"/>
      <c r="L76" s="62">
        <f>TRUNC(E76*K76,1)</f>
        <v>0</v>
      </c>
      <c r="M76" s="54"/>
      <c r="N76" s="62">
        <f>TRUNC(E76*M76,1)</f>
        <v>0</v>
      </c>
      <c r="O76" s="18" t="s">
        <v>64</v>
      </c>
    </row>
    <row r="77" spans="2:15" ht="19.7" customHeight="1" x14ac:dyDescent="0.2">
      <c r="B77" s="14" t="s">
        <v>263</v>
      </c>
      <c r="C77" s="15" t="s">
        <v>14</v>
      </c>
      <c r="D77" s="15" t="s">
        <v>142</v>
      </c>
      <c r="E77" s="63">
        <v>1.732</v>
      </c>
      <c r="F77" s="16" t="s">
        <v>188</v>
      </c>
      <c r="G77" s="23"/>
      <c r="H77" s="62"/>
      <c r="I77" s="54"/>
      <c r="J77" s="62">
        <f>TRUNC(E77*I77,1)</f>
        <v>0</v>
      </c>
      <c r="K77" s="54"/>
      <c r="L77" s="62">
        <f>TRUNC(E77*K77,1)</f>
        <v>0</v>
      </c>
      <c r="M77" s="54"/>
      <c r="N77" s="62">
        <f>TRUNC(E77*M77,1)</f>
        <v>0</v>
      </c>
      <c r="O77" s="18" t="s">
        <v>263</v>
      </c>
    </row>
    <row r="78" spans="2:15" ht="19.7" customHeight="1" x14ac:dyDescent="0.2">
      <c r="B78" s="14" t="s">
        <v>263</v>
      </c>
      <c r="C78" s="15" t="s">
        <v>42</v>
      </c>
      <c r="D78" s="15" t="s">
        <v>189</v>
      </c>
      <c r="E78" s="63">
        <v>8.2000000000000003E-2</v>
      </c>
      <c r="F78" s="16" t="s">
        <v>146</v>
      </c>
      <c r="G78" s="23"/>
      <c r="H78" s="62"/>
      <c r="I78" s="54"/>
      <c r="J78" s="62">
        <f>TRUNC(E78*I78,1)</f>
        <v>0</v>
      </c>
      <c r="K78" s="54"/>
      <c r="L78" s="62">
        <f>TRUNC(E78*K78,1)</f>
        <v>0</v>
      </c>
      <c r="M78" s="54"/>
      <c r="N78" s="62">
        <f>TRUNC(E78*M78,1)</f>
        <v>0</v>
      </c>
      <c r="O78" s="18" t="s">
        <v>263</v>
      </c>
    </row>
    <row r="79" spans="2:15" ht="19.7" customHeight="1" x14ac:dyDescent="0.2">
      <c r="B79" s="14" t="s">
        <v>263</v>
      </c>
      <c r="C79" s="15" t="s">
        <v>62</v>
      </c>
      <c r="D79" s="15" t="s">
        <v>79</v>
      </c>
      <c r="E79" s="17">
        <v>8</v>
      </c>
      <c r="F79" s="16" t="s">
        <v>68</v>
      </c>
      <c r="G79" s="23"/>
      <c r="H79" s="62"/>
      <c r="I79" s="54"/>
      <c r="J79" s="62">
        <f>TRUNC(E79*I79,1)</f>
        <v>0</v>
      </c>
      <c r="K79" s="54"/>
      <c r="L79" s="62">
        <f>TRUNC(E79*K79,1)</f>
        <v>0</v>
      </c>
      <c r="M79" s="54"/>
      <c r="N79" s="62">
        <f>TRUNC(E79*M79,1)</f>
        <v>0</v>
      </c>
      <c r="O79" s="18" t="s">
        <v>263</v>
      </c>
    </row>
    <row r="80" spans="2:15" x14ac:dyDescent="0.2">
      <c r="B80" s="19" t="s">
        <v>263</v>
      </c>
      <c r="C80" s="20" t="s">
        <v>263</v>
      </c>
      <c r="D80" s="20" t="s">
        <v>263</v>
      </c>
      <c r="E80" s="6"/>
      <c r="F80" s="21" t="s">
        <v>263</v>
      </c>
      <c r="G80" s="5"/>
      <c r="H80" s="6"/>
      <c r="I80" s="5"/>
      <c r="J80" s="57">
        <f>TRUNC(E80*I80,1)</f>
        <v>0</v>
      </c>
      <c r="K80" s="5"/>
      <c r="L80" s="57">
        <f>TRUNC(E80*K80,1)</f>
        <v>0</v>
      </c>
      <c r="M80" s="5"/>
      <c r="N80" s="57">
        <f>TRUNC(E80*M80,1)</f>
        <v>0</v>
      </c>
      <c r="O80" s="22" t="s">
        <v>263</v>
      </c>
    </row>
    <row r="81" spans="2:15" x14ac:dyDescent="0.2"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2" manualBreakCount="2">
    <brk id="30" min="2" max="15" man="1"/>
    <brk id="56" min="2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670A4-BAFC-48EF-B806-071E2D292321}">
  <dimension ref="B1:N31"/>
  <sheetViews>
    <sheetView workbookViewId="0">
      <selection activeCell="B1" sqref="B1:L2"/>
    </sheetView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94" t="s">
        <v>167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24"/>
      <c r="N1" s="24"/>
    </row>
    <row r="2" spans="2:14" ht="9.9499999999999993" customHeight="1" x14ac:dyDescent="0.2"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</row>
    <row r="3" spans="2:14" ht="30" customHeight="1" x14ac:dyDescent="0.2">
      <c r="B3" s="43"/>
      <c r="C3" s="42"/>
      <c r="D3" s="42"/>
      <c r="E3" s="42"/>
      <c r="F3" s="42"/>
      <c r="G3" s="42"/>
      <c r="H3" s="42"/>
      <c r="I3" s="42"/>
      <c r="J3" s="42"/>
      <c r="K3" s="42"/>
      <c r="L3" s="45"/>
    </row>
    <row r="4" spans="2:14" ht="16.5" x14ac:dyDescent="0.2">
      <c r="B4" s="44"/>
      <c r="C4" s="107" t="s">
        <v>231</v>
      </c>
      <c r="D4" s="107"/>
      <c r="E4" s="107"/>
      <c r="G4" s="107" t="s">
        <v>33</v>
      </c>
      <c r="H4" s="107"/>
      <c r="I4" s="107"/>
      <c r="L4" s="46"/>
    </row>
    <row r="5" spans="2:14" ht="7.5" customHeight="1" x14ac:dyDescent="0.2">
      <c r="B5" s="44"/>
      <c r="L5" s="46"/>
    </row>
    <row r="6" spans="2:14" ht="19.7" customHeight="1" x14ac:dyDescent="0.2">
      <c r="B6" s="44"/>
      <c r="C6" s="26" t="s">
        <v>34</v>
      </c>
      <c r="D6" s="26" t="s">
        <v>41</v>
      </c>
      <c r="E6" s="26" t="s">
        <v>4</v>
      </c>
      <c r="F6" s="30"/>
      <c r="G6" s="26" t="s">
        <v>63</v>
      </c>
      <c r="H6" s="26" t="s">
        <v>135</v>
      </c>
      <c r="I6" s="26" t="s">
        <v>0</v>
      </c>
      <c r="J6" s="26" t="s">
        <v>97</v>
      </c>
      <c r="K6" s="26" t="s">
        <v>1</v>
      </c>
      <c r="L6" s="47"/>
    </row>
    <row r="7" spans="2:14" ht="15.95" customHeight="1" x14ac:dyDescent="0.2">
      <c r="B7" s="44"/>
      <c r="C7" s="27" t="s">
        <v>172</v>
      </c>
      <c r="D7" s="29">
        <v>1359</v>
      </c>
      <c r="E7" s="27" t="s">
        <v>11</v>
      </c>
      <c r="F7" s="30"/>
      <c r="G7" s="31"/>
      <c r="H7" s="27"/>
      <c r="I7" s="27"/>
      <c r="J7" s="26"/>
      <c r="K7" s="32"/>
      <c r="L7" s="47"/>
    </row>
    <row r="8" spans="2:14" ht="15.95" customHeight="1" x14ac:dyDescent="0.2">
      <c r="B8" s="44"/>
      <c r="C8" s="27" t="s">
        <v>47</v>
      </c>
      <c r="D8" s="28"/>
      <c r="E8" s="27" t="s">
        <v>263</v>
      </c>
      <c r="F8" s="30"/>
      <c r="G8" s="28"/>
      <c r="H8" s="28"/>
      <c r="I8" s="28"/>
      <c r="J8" s="28"/>
      <c r="K8" s="28"/>
      <c r="L8" s="47"/>
    </row>
    <row r="9" spans="2:14" ht="15.95" customHeight="1" x14ac:dyDescent="0.2">
      <c r="B9" s="44"/>
      <c r="C9" s="27" t="s">
        <v>37</v>
      </c>
      <c r="D9" s="28"/>
      <c r="E9" s="27" t="s">
        <v>263</v>
      </c>
      <c r="F9" s="30"/>
      <c r="G9" s="28"/>
      <c r="H9" s="28"/>
      <c r="I9" s="28"/>
      <c r="J9" s="28"/>
      <c r="K9" s="28"/>
      <c r="L9" s="47"/>
    </row>
    <row r="10" spans="2:14" ht="15.95" customHeight="1" x14ac:dyDescent="0.2">
      <c r="B10" s="44"/>
      <c r="C10" s="27" t="s">
        <v>184</v>
      </c>
      <c r="D10" s="28"/>
      <c r="E10" s="27" t="s">
        <v>263</v>
      </c>
      <c r="F10" s="30"/>
      <c r="G10" s="28"/>
      <c r="H10" s="28"/>
      <c r="I10" s="28"/>
      <c r="J10" s="28"/>
      <c r="K10" s="28"/>
      <c r="L10" s="47"/>
    </row>
    <row r="11" spans="2:14" ht="15.95" customHeight="1" x14ac:dyDescent="0.2">
      <c r="B11" s="44"/>
      <c r="C11" s="27" t="s">
        <v>262</v>
      </c>
      <c r="D11" s="28"/>
      <c r="E11" s="27" t="s">
        <v>263</v>
      </c>
      <c r="F11" s="30"/>
      <c r="G11" s="28"/>
      <c r="H11" s="28"/>
      <c r="I11" s="28"/>
      <c r="J11" s="28"/>
      <c r="K11" s="28"/>
      <c r="L11" s="47"/>
    </row>
    <row r="12" spans="2:14" ht="15.95" customHeight="1" x14ac:dyDescent="0.2">
      <c r="B12" s="44"/>
      <c r="C12" s="27" t="s">
        <v>263</v>
      </c>
      <c r="D12" s="28"/>
      <c r="E12" s="27" t="s">
        <v>263</v>
      </c>
      <c r="F12" s="30"/>
      <c r="G12" s="28"/>
      <c r="H12" s="28"/>
      <c r="I12" s="28"/>
      <c r="J12" s="28"/>
      <c r="K12" s="28"/>
      <c r="L12" s="47"/>
    </row>
    <row r="13" spans="2:14" ht="15.95" customHeight="1" x14ac:dyDescent="0.2">
      <c r="B13" s="44"/>
      <c r="C13" s="28"/>
      <c r="D13" s="28"/>
      <c r="E13" s="28"/>
      <c r="F13" s="30"/>
      <c r="G13" s="28"/>
      <c r="H13" s="28"/>
      <c r="I13" s="28"/>
      <c r="J13" s="28"/>
      <c r="K13" s="28"/>
      <c r="L13" s="47"/>
    </row>
    <row r="14" spans="2:14" ht="15.95" customHeight="1" x14ac:dyDescent="0.2">
      <c r="B14" s="44"/>
      <c r="C14" s="28"/>
      <c r="D14" s="28"/>
      <c r="E14" s="28"/>
      <c r="F14" s="30"/>
      <c r="G14" s="28"/>
      <c r="H14" s="28"/>
      <c r="I14" s="28"/>
      <c r="J14" s="28"/>
      <c r="K14" s="28"/>
      <c r="L14" s="47"/>
    </row>
    <row r="15" spans="2:14" ht="15.95" customHeight="1" x14ac:dyDescent="0.2">
      <c r="B15" s="44"/>
      <c r="C15" s="28"/>
      <c r="D15" s="28"/>
      <c r="E15" s="28"/>
      <c r="F15" s="30"/>
      <c r="G15" s="28"/>
      <c r="H15" s="28"/>
      <c r="I15" s="28"/>
      <c r="J15" s="28"/>
      <c r="K15" s="28"/>
      <c r="L15" s="47"/>
    </row>
    <row r="16" spans="2:14" ht="15.95" customHeight="1" x14ac:dyDescent="0.2">
      <c r="B16" s="44"/>
      <c r="C16" s="28"/>
      <c r="D16" s="28"/>
      <c r="E16" s="28"/>
      <c r="F16" s="30"/>
      <c r="G16" s="28"/>
      <c r="H16" s="28"/>
      <c r="I16" s="28"/>
      <c r="J16" s="28"/>
      <c r="K16" s="28"/>
      <c r="L16" s="47"/>
    </row>
    <row r="17" spans="2:12" ht="30" customHeight="1" x14ac:dyDescent="0.2">
      <c r="B17" s="44"/>
      <c r="C17" s="25"/>
      <c r="D17" s="25"/>
      <c r="E17" s="25"/>
      <c r="G17" s="25"/>
      <c r="H17" s="25"/>
      <c r="I17" s="25"/>
      <c r="J17" s="25"/>
      <c r="K17" s="25"/>
      <c r="L17" s="46"/>
    </row>
    <row r="18" spans="2:12" ht="16.5" x14ac:dyDescent="0.2">
      <c r="B18" s="44"/>
      <c r="C18" s="107" t="s">
        <v>49</v>
      </c>
      <c r="D18" s="107"/>
      <c r="E18" s="107"/>
      <c r="G18" s="107" t="s">
        <v>128</v>
      </c>
      <c r="H18" s="107"/>
      <c r="I18" s="107"/>
      <c r="L18" s="46"/>
    </row>
    <row r="19" spans="2:12" ht="7.5" customHeight="1" x14ac:dyDescent="0.2">
      <c r="B19" s="44"/>
      <c r="L19" s="46"/>
    </row>
    <row r="20" spans="2:12" ht="19.7" customHeight="1" x14ac:dyDescent="0.2">
      <c r="B20" s="44"/>
      <c r="C20" s="26" t="s">
        <v>63</v>
      </c>
      <c r="D20" s="26" t="s">
        <v>49</v>
      </c>
      <c r="E20" s="26" t="s">
        <v>161</v>
      </c>
      <c r="F20" s="30"/>
      <c r="G20" s="26"/>
      <c r="H20" s="35"/>
      <c r="I20" s="35"/>
      <c r="J20" s="35"/>
      <c r="K20" s="37"/>
      <c r="L20" s="46"/>
    </row>
    <row r="21" spans="2:12" ht="15.95" customHeight="1" x14ac:dyDescent="0.2">
      <c r="B21" s="44"/>
      <c r="C21" s="31" t="s">
        <v>73</v>
      </c>
      <c r="D21" s="27" t="s">
        <v>175</v>
      </c>
      <c r="E21" s="33">
        <f>1/8*16/12*25/20</f>
        <v>0.20833333333333331</v>
      </c>
      <c r="F21" s="30"/>
      <c r="G21" s="36"/>
      <c r="H21" s="34"/>
      <c r="I21" s="34"/>
      <c r="J21" s="34"/>
      <c r="K21" s="38"/>
      <c r="L21" s="46"/>
    </row>
    <row r="22" spans="2:12" ht="15.95" customHeight="1" x14ac:dyDescent="0.2">
      <c r="B22" s="44"/>
      <c r="C22" s="31" t="s">
        <v>241</v>
      </c>
      <c r="D22" s="27" t="s">
        <v>158</v>
      </c>
      <c r="E22" s="33">
        <f>1/8*16/12*25/20*24/15</f>
        <v>0.33333333333333331</v>
      </c>
      <c r="F22" s="30"/>
      <c r="G22" s="104" t="s">
        <v>220</v>
      </c>
      <c r="H22" s="105"/>
      <c r="I22" s="105"/>
      <c r="J22" s="105"/>
      <c r="K22" s="106"/>
      <c r="L22" s="46"/>
    </row>
    <row r="23" spans="2:12" ht="15.95" customHeight="1" x14ac:dyDescent="0.2">
      <c r="B23" s="44"/>
      <c r="C23" s="31" t="s">
        <v>101</v>
      </c>
      <c r="D23" s="27" t="s">
        <v>30</v>
      </c>
      <c r="E23" s="33">
        <f>1/8*16/12*25/20*12/10</f>
        <v>0.25</v>
      </c>
      <c r="F23" s="30"/>
      <c r="G23" s="36"/>
      <c r="H23" s="34"/>
      <c r="I23" s="34"/>
      <c r="J23" s="34"/>
      <c r="K23" s="38"/>
      <c r="L23" s="46"/>
    </row>
    <row r="24" spans="2:12" ht="15.95" customHeight="1" x14ac:dyDescent="0.2">
      <c r="B24" s="44"/>
      <c r="C24" s="31" t="s">
        <v>197</v>
      </c>
      <c r="D24" s="27" t="s">
        <v>204</v>
      </c>
      <c r="E24" s="33">
        <f>1/8*16/12*25/20*14/12</f>
        <v>0.24305555555555555</v>
      </c>
      <c r="F24" s="30"/>
      <c r="G24" s="104" t="s">
        <v>12</v>
      </c>
      <c r="H24" s="105"/>
      <c r="I24" s="105"/>
      <c r="J24" s="105"/>
      <c r="K24" s="106"/>
      <c r="L24" s="46"/>
    </row>
    <row r="25" spans="2:12" ht="15.95" customHeight="1" x14ac:dyDescent="0.2">
      <c r="B25" s="44"/>
      <c r="C25" s="31" t="s">
        <v>83</v>
      </c>
      <c r="D25" s="27" t="s">
        <v>100</v>
      </c>
      <c r="E25" s="29">
        <f>1/8*16/12*25/20*24/5</f>
        <v>1</v>
      </c>
      <c r="F25" s="30"/>
      <c r="G25" s="36"/>
      <c r="H25" s="34"/>
      <c r="I25" s="34"/>
      <c r="J25" s="34"/>
      <c r="K25" s="38"/>
      <c r="L25" s="46"/>
    </row>
    <row r="26" spans="2:12" ht="15.95" customHeight="1" x14ac:dyDescent="0.2">
      <c r="B26" s="44"/>
      <c r="C26" s="28"/>
      <c r="D26" s="28"/>
      <c r="E26" s="28"/>
      <c r="F26" s="30"/>
      <c r="G26" s="104" t="s">
        <v>72</v>
      </c>
      <c r="H26" s="105"/>
      <c r="I26" s="105"/>
      <c r="J26" s="105"/>
      <c r="K26" s="106"/>
      <c r="L26" s="46"/>
    </row>
    <row r="27" spans="2:12" ht="15.95" customHeight="1" x14ac:dyDescent="0.2">
      <c r="B27" s="44"/>
      <c r="C27" s="28"/>
      <c r="D27" s="28"/>
      <c r="E27" s="28"/>
      <c r="F27" s="30"/>
      <c r="G27" s="36"/>
      <c r="H27" s="34"/>
      <c r="I27" s="34"/>
      <c r="J27" s="34"/>
      <c r="K27" s="38"/>
      <c r="L27" s="46"/>
    </row>
    <row r="28" spans="2:12" ht="15.95" customHeight="1" x14ac:dyDescent="0.2">
      <c r="B28" s="44"/>
      <c r="C28" s="28"/>
      <c r="D28" s="28"/>
      <c r="E28" s="28"/>
      <c r="F28" s="30"/>
      <c r="G28" s="36"/>
      <c r="H28" s="34"/>
      <c r="I28" s="34"/>
      <c r="J28" s="34"/>
      <c r="K28" s="38"/>
      <c r="L28" s="46"/>
    </row>
    <row r="29" spans="2:12" ht="15.95" customHeight="1" x14ac:dyDescent="0.2">
      <c r="B29" s="44"/>
      <c r="C29" s="28"/>
      <c r="D29" s="28"/>
      <c r="E29" s="28"/>
      <c r="F29" s="30"/>
      <c r="G29" s="36"/>
      <c r="H29" s="34"/>
      <c r="I29" s="34"/>
      <c r="J29" s="34"/>
      <c r="K29" s="38"/>
      <c r="L29" s="46"/>
    </row>
    <row r="30" spans="2:12" ht="15.95" customHeight="1" x14ac:dyDescent="0.2">
      <c r="B30" s="44"/>
      <c r="C30" s="28"/>
      <c r="D30" s="28"/>
      <c r="E30" s="28"/>
      <c r="F30" s="30"/>
      <c r="G30" s="39"/>
      <c r="H30" s="40"/>
      <c r="I30" s="40"/>
      <c r="J30" s="40"/>
      <c r="K30" s="41"/>
      <c r="L30" s="46"/>
    </row>
    <row r="31" spans="2:12" ht="15" customHeight="1" x14ac:dyDescent="0.2">
      <c r="B31" s="48"/>
      <c r="C31" s="49"/>
      <c r="D31" s="49"/>
      <c r="E31" s="49"/>
      <c r="F31" s="50"/>
      <c r="G31" s="50"/>
      <c r="H31" s="50"/>
      <c r="I31" s="50"/>
      <c r="J31" s="50"/>
      <c r="K31" s="50"/>
      <c r="L31" s="51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10</vt:i4>
      </vt:variant>
    </vt:vector>
  </HeadingPairs>
  <TitlesOfParts>
    <vt:vector size="16" baseType="lpstr">
      <vt:lpstr>원가계산서</vt:lpstr>
      <vt:lpstr>내역서총괄표</vt:lpstr>
      <vt:lpstr>내역서</vt:lpstr>
      <vt:lpstr>일위대가총괄표</vt:lpstr>
      <vt:lpstr>일위대가</vt:lpstr>
      <vt:lpstr>기계경비적용기준</vt:lpstr>
      <vt:lpstr>내역서!Print_Area</vt:lpstr>
      <vt:lpstr>내역서총괄표!Print_Area</vt:lpstr>
      <vt:lpstr>원가계산서!Print_Area</vt:lpstr>
      <vt:lpstr>일위대가!Print_Area</vt:lpstr>
      <vt:lpstr>일위대가총괄표!Print_Area</vt:lpstr>
      <vt:lpstr>내역서!Print_Titles</vt:lpstr>
      <vt:lpstr>내역서총괄표!Print_Titles</vt:lpstr>
      <vt:lpstr>원가계산서!Print_Titles</vt:lpstr>
      <vt:lpstr>일위대가!Print_Titles</vt:lpstr>
      <vt:lpstr>일위대가총괄표!Print_Titles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2026-10-09T04:17:24Z</cp:lastPrinted>
  <dcterms:created xsi:type="dcterms:W3CDTF">2026-10-09T04:50:08Z</dcterms:created>
  <dcterms:modified xsi:type="dcterms:W3CDTF">2026-10-14T02:08:56Z</dcterms:modified>
</cp:coreProperties>
</file>