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\파주교육청\심학초 냉난방기 개선공사\09.08\전기\3.내역서\"/>
    </mc:Choice>
  </mc:AlternateContent>
  <xr:revisionPtr revIDLastSave="0" documentId="13_ncr:1_{CDB5EE74-4BD4-4E22-9FFE-0FF9375B6483}" xr6:coauthVersionLast="47" xr6:coauthVersionMax="47" xr10:uidLastSave="{00000000-0000-0000-0000-000000000000}"/>
  <bookViews>
    <workbookView xWindow="28680" yWindow="-1185" windowWidth="29040" windowHeight="15720" xr2:uid="{00000000-000D-0000-FFFF-FFFF00000000}"/>
  </bookViews>
  <sheets>
    <sheet name="원가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  <sheet name=" 공사설정 " sheetId="2" r:id="rId7"/>
    <sheet name="Sheet1" sheetId="1" r:id="rId8"/>
  </sheets>
  <externalReferences>
    <externalReference r:id="rId9"/>
    <externalReference r:id="rId10"/>
    <externalReference r:id="rId11"/>
    <externalReference r:id="rId12"/>
  </externalReferences>
  <definedNames>
    <definedName name="_" localSheetId="0" hidden="1">[1]CTEMCOST!#REF!</definedName>
    <definedName name="_" hidden="1">[1]CTEMCOST!#REF!</definedName>
    <definedName name="__" localSheetId="0" hidden="1">[1]CTEMCOST!#REF!</definedName>
    <definedName name="__" hidden="1">[1]CTEMCOST!#REF!</definedName>
    <definedName name="_1012_______________________________________________________________wrn.Ã¶°ñÁý°èÇ_._.5Ä­." localSheetId="0" hidden="1">{#N/A,#N/A,FALSE,"Sheet1"}</definedName>
    <definedName name="_1012_______________________________________________________________wrn.Ã¶°ñÁý°èÇ_._.5Ä­." hidden="1">{#N/A,#N/A,FALSE,"Sheet1"}</definedName>
    <definedName name="_1016______________________________________________________________¤§¤_¤¡" localSheetId="0" hidden="1">{#N/A,#N/A,FALSE,"Sheet1"}</definedName>
    <definedName name="_1016______________________________________________________________¤§¤_¤¡" hidden="1">{#N/A,#N/A,FALSE,"Sheet1"}</definedName>
    <definedName name="_1030______________________________________________________________wrn.Ã¶°ñÁý°èÇ_._.5Ä­." localSheetId="0" hidden="1">{#N/A,#N/A,FALSE,"Sheet1"}</definedName>
    <definedName name="_1030______________________________________________________________wrn.Ã¶°ñÁý°èÇ_._.5Ä­." hidden="1">{#N/A,#N/A,FALSE,"Sheet1"}</definedName>
    <definedName name="_1034_____________________________________________________________¤§¤_¤¡" localSheetId="0" hidden="1">{#N/A,#N/A,FALSE,"Sheet1"}</definedName>
    <definedName name="_1034_____________________________________________________________¤§¤_¤¡" hidden="1">{#N/A,#N/A,FALSE,"Sheet1"}</definedName>
    <definedName name="_1048_____________________________________________________________wrn.Ã¶°ñÁý°èÇ_._.5Ä­." localSheetId="0" hidden="1">{#N/A,#N/A,FALSE,"Sheet1"}</definedName>
    <definedName name="_1048_____________________________________________________________wrn.Ã¶°ñÁý°èÇ_._.5Ä­." hidden="1">{#N/A,#N/A,FALSE,"Sheet1"}</definedName>
    <definedName name="_1052____________________________________________________________¤§¤_¤¡" localSheetId="0" hidden="1">{#N/A,#N/A,FALSE,"Sheet1"}</definedName>
    <definedName name="_1052____________________________________________________________¤§¤_¤¡" hidden="1">{#N/A,#N/A,FALSE,"Sheet1"}</definedName>
    <definedName name="_1066____________________________________________________________wrn.Ã¶°ñÁý°èÇ_._.5Ä­." localSheetId="0" hidden="1">{#N/A,#N/A,FALSE,"Sheet1"}</definedName>
    <definedName name="_1066____________________________________________________________wrn.Ã¶°ñÁý°èÇ_._.5Ä­." hidden="1">{#N/A,#N/A,FALSE,"Sheet1"}</definedName>
    <definedName name="_1070___________________________________________________________¤§¤_¤¡" localSheetId="0" hidden="1">{#N/A,#N/A,FALSE,"Sheet1"}</definedName>
    <definedName name="_1070___________________________________________________________¤§¤_¤¡" hidden="1">{#N/A,#N/A,FALSE,"Sheet1"}</definedName>
    <definedName name="_1084___________________________________________________________wrn.Ã¶°ñÁý°èÇ_._.5Ä­." localSheetId="0" hidden="1">{#N/A,#N/A,FALSE,"Sheet1"}</definedName>
    <definedName name="_1084___________________________________________________________wrn.Ã¶°ñÁý°èÇ_._.5Ä­." hidden="1">{#N/A,#N/A,FALSE,"Sheet1"}</definedName>
    <definedName name="_1088__________________________________________________________¤§¤_¤¡" localSheetId="0" hidden="1">{#N/A,#N/A,FALSE,"Sheet1"}</definedName>
    <definedName name="_1088__________________________________________________________¤§¤_¤¡" hidden="1">{#N/A,#N/A,FALSE,"Sheet1"}</definedName>
    <definedName name="_1102__________________________________________________________wrn.Ã¶°ñÁý°èÇ_._.5Ä­." localSheetId="0" hidden="1">{#N/A,#N/A,FALSE,"Sheet1"}</definedName>
    <definedName name="_1102__________________________________________________________wrn.Ã¶°ñÁý°èÇ_._.5Ä­." hidden="1">{#N/A,#N/A,FALSE,"Sheet1"}</definedName>
    <definedName name="_1106_________________________________________________________¤§¤_¤¡" localSheetId="0" hidden="1">{#N/A,#N/A,FALSE,"Sheet1"}</definedName>
    <definedName name="_1106_________________________________________________________¤§¤_¤¡" hidden="1">{#N/A,#N/A,FALSE,"Sheet1"}</definedName>
    <definedName name="_1120_________________________________________________________wrn.Ã¶°ñÁý°èÇ_._.5Ä­." localSheetId="0" hidden="1">{#N/A,#N/A,FALSE,"Sheet1"}</definedName>
    <definedName name="_1120_________________________________________________________wrn.Ã¶°ñÁý°èÇ_._.5Ä­." hidden="1">{#N/A,#N/A,FALSE,"Sheet1"}</definedName>
    <definedName name="_1124________________________________________________________¤§¤_¤¡" localSheetId="0" hidden="1">{#N/A,#N/A,FALSE,"Sheet1"}</definedName>
    <definedName name="_1124________________________________________________________¤§¤_¤¡" hidden="1">{#N/A,#N/A,FALSE,"Sheet1"}</definedName>
    <definedName name="_1138________________________________________________________wrn.Ã¶°ñÁý°èÇ_._.5Ä­." localSheetId="0" hidden="1">{#N/A,#N/A,FALSE,"Sheet1"}</definedName>
    <definedName name="_1138________________________________________________________wrn.Ã¶°ñÁý°èÇ_._.5Ä­." hidden="1">{#N/A,#N/A,FALSE,"Sheet1"}</definedName>
    <definedName name="_1142_______________________________________________________¤§¤_¤¡" localSheetId="0" hidden="1">{#N/A,#N/A,FALSE,"Sheet1"}</definedName>
    <definedName name="_1142_______________________________________________________¤§¤_¤¡" hidden="1">{#N/A,#N/A,FALSE,"Sheet1"}</definedName>
    <definedName name="_1156_______________________________________________________wrn.Ã¶°ñÁý°èÇ_._.5Ä­." localSheetId="0" hidden="1">{#N/A,#N/A,FALSE,"Sheet1"}</definedName>
    <definedName name="_1156_______________________________________________________wrn.Ã¶°ñÁý°èÇ_._.5Ä­." hidden="1">{#N/A,#N/A,FALSE,"Sheet1"}</definedName>
    <definedName name="_1160______________________________________________________¤§¤_¤¡" localSheetId="0" hidden="1">{#N/A,#N/A,FALSE,"Sheet1"}</definedName>
    <definedName name="_1160______________________________________________________¤§¤_¤¡" hidden="1">{#N/A,#N/A,FALSE,"Sheet1"}</definedName>
    <definedName name="_1174______________________________________________________wrn.Ã¶°ñÁý°èÇ_._.5Ä­." localSheetId="0" hidden="1">{#N/A,#N/A,FALSE,"Sheet1"}</definedName>
    <definedName name="_1174______________________________________________________wrn.Ã¶°ñÁý°èÇ_._.5Ä­." hidden="1">{#N/A,#N/A,FALSE,"Sheet1"}</definedName>
    <definedName name="_1178_____________________________________________________¤§¤_¤¡" localSheetId="0" hidden="1">{#N/A,#N/A,FALSE,"Sheet1"}</definedName>
    <definedName name="_1178_____________________________________________________¤§¤_¤¡" hidden="1">{#N/A,#N/A,FALSE,"Sheet1"}</definedName>
    <definedName name="_1192_____________________________________________________wrn.Ã¶°ñÁý°èÇ_._.5Ä­." localSheetId="0" hidden="1">{#N/A,#N/A,FALSE,"Sheet1"}</definedName>
    <definedName name="_1192_____________________________________________________wrn.Ã¶°ñÁý°èÇ_._.5Ä­." hidden="1">{#N/A,#N/A,FALSE,"Sheet1"}</definedName>
    <definedName name="_1196____________________________________________________¤§¤_¤¡" localSheetId="0" hidden="1">{#N/A,#N/A,FALSE,"Sheet1"}</definedName>
    <definedName name="_1196____________________________________________________¤§¤_¤¡" hidden="1">{#N/A,#N/A,FALSE,"Sheet1"}</definedName>
    <definedName name="_1210____________________________________________________wrn.Ã¶°ñÁý°èÇ_._.5Ä­." localSheetId="0" hidden="1">{#N/A,#N/A,FALSE,"Sheet1"}</definedName>
    <definedName name="_1210____________________________________________________wrn.Ã¶°ñÁý°èÇ_._.5Ä­." hidden="1">{#N/A,#N/A,FALSE,"Sheet1"}</definedName>
    <definedName name="_1214___________________________________________________¤§¤_¤¡" localSheetId="0" hidden="1">{#N/A,#N/A,FALSE,"Sheet1"}</definedName>
    <definedName name="_1214___________________________________________________¤§¤_¤¡" hidden="1">{#N/A,#N/A,FALSE,"Sheet1"}</definedName>
    <definedName name="_1228___________________________________________________wrn.Ã¶°ñÁý°èÇ_._.5Ä­." localSheetId="0" hidden="1">{#N/A,#N/A,FALSE,"Sheet1"}</definedName>
    <definedName name="_1228___________________________________________________wrn.Ã¶°ñÁý°èÇ_._.5Ä­." hidden="1">{#N/A,#N/A,FALSE,"Sheet1"}</definedName>
    <definedName name="_1232__________________________________________________¤§¤_¤¡" localSheetId="0" hidden="1">{#N/A,#N/A,FALSE,"Sheet1"}</definedName>
    <definedName name="_1232__________________________________________________¤§¤_¤¡" hidden="1">{#N/A,#N/A,FALSE,"Sheet1"}</definedName>
    <definedName name="_1246__________________________________________________wrn.Ã¶°ñÁý°èÇ_._.5Ä­." localSheetId="0" hidden="1">{#N/A,#N/A,FALSE,"Sheet1"}</definedName>
    <definedName name="_1246__________________________________________________wrn.Ã¶°ñÁý°èÇ_._.5Ä­." hidden="1">{#N/A,#N/A,FALSE,"Sheet1"}</definedName>
    <definedName name="_1250_________________________________________________¤§¤_¤¡" localSheetId="0" hidden="1">{#N/A,#N/A,FALSE,"Sheet1"}</definedName>
    <definedName name="_1250_________________________________________________¤§¤_¤¡" hidden="1">{#N/A,#N/A,FALSE,"Sheet1"}</definedName>
    <definedName name="_1264_________________________________________________wrn.Ã¶°ñÁý°èÇ_._.5Ä­." localSheetId="0" hidden="1">{#N/A,#N/A,FALSE,"Sheet1"}</definedName>
    <definedName name="_1264_________________________________________________wrn.Ã¶°ñÁý°èÇ_._.5Ä­." hidden="1">{#N/A,#N/A,FALSE,"Sheet1"}</definedName>
    <definedName name="_1268________________________________________________¤§¤_¤¡" localSheetId="0" hidden="1">{#N/A,#N/A,FALSE,"Sheet1"}</definedName>
    <definedName name="_1268________________________________________________¤§¤_¤¡" hidden="1">{#N/A,#N/A,FALSE,"Sheet1"}</definedName>
    <definedName name="_1282________________________________________________wrn.Ã¶°ñÁý°èÇ_._.5Ä­." localSheetId="0" hidden="1">{#N/A,#N/A,FALSE,"Sheet1"}</definedName>
    <definedName name="_1282________________________________________________wrn.Ã¶°ñÁý°èÇ_._.5Ä­." hidden="1">{#N/A,#N/A,FALSE,"Sheet1"}</definedName>
    <definedName name="_1286_______________________________________________¤§¤_¤¡" localSheetId="0" hidden="1">{#N/A,#N/A,FALSE,"Sheet1"}</definedName>
    <definedName name="_1286_______________________________________________¤§¤_¤¡" hidden="1">{#N/A,#N/A,FALSE,"Sheet1"}</definedName>
    <definedName name="_1308_______________________________________________wrn.Ã¶°ñÁý°èÇ_._.5Ä­." localSheetId="0" hidden="1">{#N/A,#N/A,FALSE,"Sheet1"}</definedName>
    <definedName name="_1308_______________________________________________wrn.Ã¶°ñÁý°èÇ_._.5Ä­." hidden="1">{#N/A,#N/A,FALSE,"Sheet1"}</definedName>
    <definedName name="_1312______________________________________________¤§¤_¤¡" localSheetId="0" hidden="1">{#N/A,#N/A,FALSE,"Sheet1"}</definedName>
    <definedName name="_1312______________________________________________¤§¤_¤¡" hidden="1">{#N/A,#N/A,FALSE,"Sheet1"}</definedName>
    <definedName name="_1334______________________________________________wrn.Ã¶°ñÁý°èÇ_._.5Ä­." localSheetId="0" hidden="1">{#N/A,#N/A,FALSE,"Sheet1"}</definedName>
    <definedName name="_1334______________________________________________wrn.Ã¶°ñÁý°èÇ_._.5Ä­." hidden="1">{#N/A,#N/A,FALSE,"Sheet1"}</definedName>
    <definedName name="_1338_____________________________________________¤§¤_¤¡" localSheetId="0" hidden="1">{#N/A,#N/A,FALSE,"Sheet1"}</definedName>
    <definedName name="_1338_____________________________________________¤§¤_¤¡" hidden="1">{#N/A,#N/A,FALSE,"Sheet1"}</definedName>
    <definedName name="_1360_____________________________________________wrn.Ã¶°ñÁý°èÇ_._.5Ä­." localSheetId="0" hidden="1">{#N/A,#N/A,FALSE,"Sheet1"}</definedName>
    <definedName name="_1360_____________________________________________wrn.Ã¶°ñÁý°èÇ_._.5Ä­." hidden="1">{#N/A,#N/A,FALSE,"Sheet1"}</definedName>
    <definedName name="_1364____________________________________________¤§¤_¤¡" localSheetId="0" hidden="1">{#N/A,#N/A,FALSE,"Sheet1"}</definedName>
    <definedName name="_1364____________________________________________¤§¤_¤¡" hidden="1">{#N/A,#N/A,FALSE,"Sheet1"}</definedName>
    <definedName name="_1386____________________________________________wrn.Ã¶°ñÁý°èÇ_._.5Ä­." localSheetId="0" hidden="1">{#N/A,#N/A,FALSE,"Sheet1"}</definedName>
    <definedName name="_1386____________________________________________wrn.Ã¶°ñÁý°èÇ_._.5Ä­." hidden="1">{#N/A,#N/A,FALSE,"Sheet1"}</definedName>
    <definedName name="_1412__________________________________________¤§¤_¤¡" localSheetId="0" hidden="1">{#N/A,#N/A,FALSE,"Sheet1"}</definedName>
    <definedName name="_1412__________________________________________¤§¤_¤¡" hidden="1">{#N/A,#N/A,FALSE,"Sheet1"}</definedName>
    <definedName name="_1434__________________________________________wrn.Ã¶°ñÁý°èÇ_._.5Ä­." localSheetId="0" hidden="1">{#N/A,#N/A,FALSE,"Sheet1"}</definedName>
    <definedName name="_1434__________________________________________wrn.Ã¶°ñÁý°èÇ_._.5Ä­." hidden="1">{#N/A,#N/A,FALSE,"Sheet1"}</definedName>
    <definedName name="_1438_________________________________________¤§¤_¤¡" localSheetId="0" hidden="1">{#N/A,#N/A,FALSE,"Sheet1"}</definedName>
    <definedName name="_1438_________________________________________¤§¤_¤¡" hidden="1">{#N/A,#N/A,FALSE,"Sheet1"}</definedName>
    <definedName name="_1460_________________________________________wrn.Ã¶°ñÁý°èÇ_._.5Ä­." localSheetId="0" hidden="1">{#N/A,#N/A,FALSE,"Sheet1"}</definedName>
    <definedName name="_1460_________________________________________wrn.Ã¶°ñÁý°èÇ_._.5Ä­." hidden="1">{#N/A,#N/A,FALSE,"Sheet1"}</definedName>
    <definedName name="_1464________________________________________¤§¤_¤¡" localSheetId="0" hidden="1">{#N/A,#N/A,FALSE,"Sheet1"}</definedName>
    <definedName name="_1464________________________________________¤§¤_¤¡" hidden="1">{#N/A,#N/A,FALSE,"Sheet1"}</definedName>
    <definedName name="_1486________________________________________wrn.Ã¶°ñÁý°èÇ_._.5Ä­." localSheetId="0" hidden="1">{#N/A,#N/A,FALSE,"Sheet1"}</definedName>
    <definedName name="_1486________________________________________wrn.Ã¶°ñÁý°èÇ_._.5Ä­." hidden="1">{#N/A,#N/A,FALSE,"Sheet1"}</definedName>
    <definedName name="_1490_______________________________________¤§¤_¤¡" localSheetId="0" hidden="1">{#N/A,#N/A,FALSE,"Sheet1"}</definedName>
    <definedName name="_1490_______________________________________¤§¤_¤¡" hidden="1">{#N/A,#N/A,FALSE,"Sheet1"}</definedName>
    <definedName name="_1512_______________________________________wrn.Ã¶°ñÁý°èÇ_._.5Ä­." localSheetId="0" hidden="1">{#N/A,#N/A,FALSE,"Sheet1"}</definedName>
    <definedName name="_1512_______________________________________wrn.Ã¶°ñÁý°èÇ_._.5Ä­." hidden="1">{#N/A,#N/A,FALSE,"Sheet1"}</definedName>
    <definedName name="_1516______________________________________¤§¤_¤¡" localSheetId="0" hidden="1">{#N/A,#N/A,FALSE,"Sheet1"}</definedName>
    <definedName name="_1516______________________________________¤§¤_¤¡" hidden="1">{#N/A,#N/A,FALSE,"Sheet1"}</definedName>
    <definedName name="_1538______________________________________wrn.Ã¶°ñÁý°èÇ_._.5Ä­." localSheetId="0" hidden="1">{#N/A,#N/A,FALSE,"Sheet1"}</definedName>
    <definedName name="_1538______________________________________wrn.Ã¶°ñÁý°èÇ_._.5Ä­." hidden="1">{#N/A,#N/A,FALSE,"Sheet1"}</definedName>
    <definedName name="_1542_____________________________________¤§¤_¤¡" localSheetId="0" hidden="1">{#N/A,#N/A,FALSE,"Sheet1"}</definedName>
    <definedName name="_1542_____________________________________¤§¤_¤¡" hidden="1">{#N/A,#N/A,FALSE,"Sheet1"}</definedName>
    <definedName name="_1564_____________________________________wrn.Ã¶°ñÁý°èÇ_._.5Ä­." localSheetId="0" hidden="1">{#N/A,#N/A,FALSE,"Sheet1"}</definedName>
    <definedName name="_1564_____________________________________wrn.Ã¶°ñÁý°èÇ_._.5Ä­." hidden="1">{#N/A,#N/A,FALSE,"Sheet1"}</definedName>
    <definedName name="_1730__________________________¤§¤_¤¡" localSheetId="0" hidden="1">{#N/A,#N/A,FALSE,"Sheet1"}</definedName>
    <definedName name="_1730__________________________¤§¤_¤¡" hidden="1">{#N/A,#N/A,FALSE,"Sheet1"}</definedName>
    <definedName name="_1732__________________________wrn.Ã¶°ñÁý°èÇ_._.5Ä­." localSheetId="0" hidden="1">{#N/A,#N/A,FALSE,"Sheet1"}</definedName>
    <definedName name="_1732__________________________wrn.Ã¶°ñÁý°èÇ_._.5Ä­." hidden="1">{#N/A,#N/A,FALSE,"Sheet1"}</definedName>
    <definedName name="_1734_______________¤§¤_¤¡" localSheetId="0" hidden="1">{#N/A,#N/A,FALSE,"Sheet1"}</definedName>
    <definedName name="_1734_______________¤§¤_¤¡" hidden="1">{#N/A,#N/A,FALSE,"Sheet1"}</definedName>
    <definedName name="_1736_______________wrn.Ã¶°ñÁý°èÇ_._.5Ä­." localSheetId="0" hidden="1">{#N/A,#N/A,FALSE,"Sheet1"}</definedName>
    <definedName name="_1736_______________wrn.Ã¶°ñÁý°èÇ_._.5Ä­." hidden="1">{#N/A,#N/A,FALSE,"Sheet1"}</definedName>
    <definedName name="_1738______________¤§¤_¤¡" localSheetId="0" hidden="1">{#N/A,#N/A,FALSE,"Sheet1"}</definedName>
    <definedName name="_1738______________¤§¤_¤¡" hidden="1">{#N/A,#N/A,FALSE,"Sheet1"}</definedName>
    <definedName name="_1740______________wrn.Ã¶°ñÁý°èÇ_._.5Ä­." localSheetId="0" hidden="1">{#N/A,#N/A,FALSE,"Sheet1"}</definedName>
    <definedName name="_1740______________wrn.Ã¶°ñÁý°èÇ_._.5Ä­." hidden="1">{#N/A,#N/A,FALSE,"Sheet1"}</definedName>
    <definedName name="_1742_____________¤§¤_¤¡" localSheetId="0" hidden="1">{#N/A,#N/A,FALSE,"Sheet1"}</definedName>
    <definedName name="_1742_____________¤§¤_¤¡" hidden="1">{#N/A,#N/A,FALSE,"Sheet1"}</definedName>
    <definedName name="_1744_____________wrn.Ã¶°ñÁý°èÇ_._.5Ä­." localSheetId="0" hidden="1">{#N/A,#N/A,FALSE,"Sheet1"}</definedName>
    <definedName name="_1744_____________wrn.Ã¶°ñÁý°èÇ_._.5Ä­." hidden="1">{#N/A,#N/A,FALSE,"Sheet1"}</definedName>
    <definedName name="_1748____________¤§¤_¤¡" localSheetId="0" hidden="1">{#N/A,#N/A,FALSE,"Sheet1"}</definedName>
    <definedName name="_1748____________¤§¤_¤¡" hidden="1">{#N/A,#N/A,FALSE,"Sheet1"}</definedName>
    <definedName name="_1762____________wrn.Ã¶°ñÁý°èÇ_._.5Ä­." localSheetId="0" hidden="1">{#N/A,#N/A,FALSE,"Sheet1"}</definedName>
    <definedName name="_1762____________wrn.Ã¶°ñÁý°èÇ_._.5Ä­." hidden="1">{#N/A,#N/A,FALSE,"Sheet1"}</definedName>
    <definedName name="_1766___________¤§¤_¤¡" localSheetId="0" hidden="1">{#N/A,#N/A,FALSE,"Sheet1"}</definedName>
    <definedName name="_1766___________¤§¤_¤¡" hidden="1">{#N/A,#N/A,FALSE,"Sheet1"}</definedName>
    <definedName name="_1780___________wrn.Ã¶°ñÁý°èÇ_._.5Ä­." localSheetId="0" hidden="1">{#N/A,#N/A,FALSE,"Sheet1"}</definedName>
    <definedName name="_1780___________wrn.Ã¶°ñÁý°èÇ_._.5Ä­." hidden="1">{#N/A,#N/A,FALSE,"Sheet1"}</definedName>
    <definedName name="_1784__________¤§¤_¤¡" localSheetId="0" hidden="1">{#N/A,#N/A,FALSE,"Sheet1"}</definedName>
    <definedName name="_1784__________¤§¤_¤¡" hidden="1">{#N/A,#N/A,FALSE,"Sheet1"}</definedName>
    <definedName name="_1798__________wrn.Ã¶°ñÁý°èÇ_._.5Ä­." localSheetId="0" hidden="1">{#N/A,#N/A,FALSE,"Sheet1"}</definedName>
    <definedName name="_1798__________wrn.Ã¶°ñÁý°èÇ_._.5Ä­." hidden="1">{#N/A,#N/A,FALSE,"Sheet1"}</definedName>
    <definedName name="_1802_________¤§¤_¤¡" localSheetId="0" hidden="1">{#N/A,#N/A,FALSE,"Sheet1"}</definedName>
    <definedName name="_1802_________¤§¤_¤¡" hidden="1">{#N/A,#N/A,FALSE,"Sheet1"}</definedName>
    <definedName name="_1816_________wrn.Ã¶°ñÁý°èÇ_._.5Ä­." localSheetId="0" hidden="1">{#N/A,#N/A,FALSE,"Sheet1"}</definedName>
    <definedName name="_1816_________wrn.Ã¶°ñÁý°èÇ_._.5Ä­." hidden="1">{#N/A,#N/A,FALSE,"Sheet1"}</definedName>
    <definedName name="_1834_______¤§¤_¤¡" localSheetId="0" hidden="1">{#N/A,#N/A,FALSE,"Sheet1"}</definedName>
    <definedName name="_1834_______¤§¤_¤¡" hidden="1">{#N/A,#N/A,FALSE,"Sheet1"}</definedName>
    <definedName name="_1856_______wrn.Ã¶°ñÁý°èÇ_._.5Ä­." localSheetId="0" hidden="1">{#N/A,#N/A,FALSE,"Sheet1"}</definedName>
    <definedName name="_1856_______wrn.Ã¶°ñÁý°èÇ_._.5Ä­." hidden="1">{#N/A,#N/A,FALSE,"Sheet1"}</definedName>
    <definedName name="_1860______¤§¤_¤¡" localSheetId="0" hidden="1">{#N/A,#N/A,FALSE,"Sheet1"}</definedName>
    <definedName name="_1860______¤§¤_¤¡" hidden="1">{#N/A,#N/A,FALSE,"Sheet1"}</definedName>
    <definedName name="_1882______wrn.Ã¶°ñÁý°èÇ_._.5Ä­." localSheetId="0" hidden="1">{#N/A,#N/A,FALSE,"Sheet1"}</definedName>
    <definedName name="_1882______wrn.Ã¶°ñÁý°èÇ_._.5Ä­." hidden="1">{#N/A,#N/A,FALSE,"Sheet1"}</definedName>
    <definedName name="_1918__¤§¤_¤¡" localSheetId="0" hidden="1">{#N/A,#N/A,FALSE,"Sheet1"}</definedName>
    <definedName name="_1918__¤§¤_¤¡" hidden="1">{#N/A,#N/A,FALSE,"Sheet1"}</definedName>
    <definedName name="_1932__wrn.Ã¶°ñÁý°èÇ_._.5Ä­." localSheetId="0" hidden="1">{#N/A,#N/A,FALSE,"Sheet1"}</definedName>
    <definedName name="_1932__wrn.Ã¶°ñÁý°èÇ_._.5Ä­." hidden="1">{#N/A,#N/A,FALSE,"Sheet1"}</definedName>
    <definedName name="_1933F" localSheetId="0" hidden="1">[1]CTEMCOST!#REF!</definedName>
    <definedName name="_1934F" localSheetId="0" hidden="1">[1]CTEMCOST!#REF!</definedName>
    <definedName name="_1934F" hidden="1">[1]CTEMCOST!#REF!</definedName>
    <definedName name="_1935_0_0_F" localSheetId="0" hidden="1">#REF!</definedName>
    <definedName name="_1936_0_0_F" localSheetId="0" hidden="1">#REF!</definedName>
    <definedName name="_1936_0_0_F" hidden="1">#REF!</definedName>
    <definedName name="_382____________________________________________________________________________________________________________________________¤§¤_¤¡" localSheetId="0" hidden="1">{#N/A,#N/A,FALSE,"Sheet1"}</definedName>
    <definedName name="_382____________________________________________________________________________________________________________________________¤§¤_¤¡" hidden="1">{#N/A,#N/A,FALSE,"Sheet1"}</definedName>
    <definedName name="_384____________________________________________________________________________________________________________________________wrn.Ã¶°ñÁý°èÇ_._.5Ä­." localSheetId="0" hidden="1">{#N/A,#N/A,FALSE,"Sheet1"}</definedName>
    <definedName name="_384____________________________________________________________________________________________________________________________wrn.Ã¶°ñÁý°èÇ_._.5Ä­." hidden="1">{#N/A,#N/A,FALSE,"Sheet1"}</definedName>
    <definedName name="_386___________________________________________________________________________________________________________________________¤§¤_¤¡" localSheetId="0" hidden="1">{#N/A,#N/A,FALSE,"Sheet1"}</definedName>
    <definedName name="_386___________________________________________________________________________________________________________________________¤§¤_¤¡" hidden="1">{#N/A,#N/A,FALSE,"Sheet1"}</definedName>
    <definedName name="_388___________________________________________________________________________________________________________________________wrn.Ã¶°ñÁý°èÇ_._.5Ä­." localSheetId="0" hidden="1">{#N/A,#N/A,FALSE,"Sheet1"}</definedName>
    <definedName name="_388___________________________________________________________________________________________________________________________wrn.Ã¶°ñÁý°èÇ_._.5Ä­." hidden="1">{#N/A,#N/A,FALSE,"Sheet1"}</definedName>
    <definedName name="_390__________________________________________________________________________________________________________________________¤§¤_¤¡" localSheetId="0" hidden="1">{#N/A,#N/A,FALSE,"Sheet1"}</definedName>
    <definedName name="_390__________________________________________________________________________________________________________________________¤§¤_¤¡" hidden="1">{#N/A,#N/A,FALSE,"Sheet1"}</definedName>
    <definedName name="_392__________________________________________________________________________________________________________________________wrn.Ã¶°ñÁý°èÇ_._.5Ä­." localSheetId="0" hidden="1">{#N/A,#N/A,FALSE,"Sheet1"}</definedName>
    <definedName name="_392__________________________________________________________________________________________________________________________wrn.Ã¶°ñÁý°èÇ_._.5Ä­." hidden="1">{#N/A,#N/A,FALSE,"Sheet1"}</definedName>
    <definedName name="_394_________________________________________________________________________________________________________________________¤§¤_¤¡" localSheetId="0" hidden="1">{#N/A,#N/A,FALSE,"Sheet1"}</definedName>
    <definedName name="_394_________________________________________________________________________________________________________________________¤§¤_¤¡" hidden="1">{#N/A,#N/A,FALSE,"Sheet1"}</definedName>
    <definedName name="_396_________________________________________________________________________________________________________________________wrn.Ã¶°ñÁý°èÇ_._.5Ä­." localSheetId="0" hidden="1">{#N/A,#N/A,FALSE,"Sheet1"}</definedName>
    <definedName name="_396_________________________________________________________________________________________________________________________wrn.Ã¶°ñÁý°èÇ_._.5Ä­." hidden="1">{#N/A,#N/A,FALSE,"Sheet1"}</definedName>
    <definedName name="_398________________________________________________________________________________________________________________________¤§¤_¤¡" localSheetId="0" hidden="1">{#N/A,#N/A,FALSE,"Sheet1"}</definedName>
    <definedName name="_398________________________________________________________________________________________________________________________¤§¤_¤¡" hidden="1">{#N/A,#N/A,FALSE,"Sheet1"}</definedName>
    <definedName name="_400________________________________________________________________________________________________________________________wrn.Ã¶°ñÁý°èÇ_._.5Ä­." localSheetId="0" hidden="1">{#N/A,#N/A,FALSE,"Sheet1"}</definedName>
    <definedName name="_400________________________________________________________________________________________________________________________wrn.Ã¶°ñÁý°èÇ_._.5Ä­." hidden="1">{#N/A,#N/A,FALSE,"Sheet1"}</definedName>
    <definedName name="_402_______________________________________________________________________________________________________________________¤§¤_¤¡" localSheetId="0" hidden="1">{#N/A,#N/A,FALSE,"Sheet1"}</definedName>
    <definedName name="_402_______________________________________________________________________________________________________________________¤§¤_¤¡" hidden="1">{#N/A,#N/A,FALSE,"Sheet1"}</definedName>
    <definedName name="_404_______________________________________________________________________________________________________________________wrn.Ã¶°ñÁý°èÇ_._.5Ä­." localSheetId="0" hidden="1">{#N/A,#N/A,FALSE,"Sheet1"}</definedName>
    <definedName name="_404_______________________________________________________________________________________________________________________wrn.Ã¶°ñÁý°èÇ_._.5Ä­." hidden="1">{#N/A,#N/A,FALSE,"Sheet1"}</definedName>
    <definedName name="_406______________________________________________________________________________________________________________________¤§¤_¤¡" localSheetId="0" hidden="1">{#N/A,#N/A,FALSE,"Sheet1"}</definedName>
    <definedName name="_406______________________________________________________________________________________________________________________¤§¤_¤¡" hidden="1">{#N/A,#N/A,FALSE,"Sheet1"}</definedName>
    <definedName name="_408______________________________________________________________________________________________________________________wrn.Ã¶°ñÁý°èÇ_._.5Ä­." localSheetId="0" hidden="1">{#N/A,#N/A,FALSE,"Sheet1"}</definedName>
    <definedName name="_408______________________________________________________________________________________________________________________wrn.Ã¶°ñÁý°èÇ_._.5Ä­." hidden="1">{#N/A,#N/A,FALSE,"Sheet1"}</definedName>
    <definedName name="_410_____________________________________________________________________________________________________________________¤§¤_¤¡" localSheetId="0" hidden="1">{#N/A,#N/A,FALSE,"Sheet1"}</definedName>
    <definedName name="_410_____________________________________________________________________________________________________________________¤§¤_¤¡" hidden="1">{#N/A,#N/A,FALSE,"Sheet1"}</definedName>
    <definedName name="_412_____________________________________________________________________________________________________________________wrn.Ã¶°ñÁý°èÇ_._.5Ä­." localSheetId="0" hidden="1">{#N/A,#N/A,FALSE,"Sheet1"}</definedName>
    <definedName name="_412_____________________________________________________________________________________________________________________wrn.Ã¶°ñÁý°èÇ_._.5Ä­." hidden="1">{#N/A,#N/A,FALSE,"Sheet1"}</definedName>
    <definedName name="_414____________________________________________________________________________________________________________________¤§¤_¤¡" localSheetId="0" hidden="1">{#N/A,#N/A,FALSE,"Sheet1"}</definedName>
    <definedName name="_414____________________________________________________________________________________________________________________¤§¤_¤¡" hidden="1">{#N/A,#N/A,FALSE,"Sheet1"}</definedName>
    <definedName name="_416____________________________________________________________________________________________________________________wrn.Ã¶°ñÁý°èÇ_._.5Ä­." localSheetId="0" hidden="1">{#N/A,#N/A,FALSE,"Sheet1"}</definedName>
    <definedName name="_416____________________________________________________________________________________________________________________wrn.Ã¶°ñÁý°èÇ_._.5Ä­." hidden="1">{#N/A,#N/A,FALSE,"Sheet1"}</definedName>
    <definedName name="_418___________________________________________________________________________________________________________________¤§¤_¤¡" localSheetId="0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20___________________________________________________________________________________________________________________wrn.Ã¶°ñÁý°èÇ_._.5Ä­." localSheetId="0" hidden="1">{#N/A,#N/A,FALSE,"Sheet1"}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¤§¤_¤¡" localSheetId="0" hidden="1">{#N/A,#N/A,FALSE,"Sheet1"}</definedName>
    <definedName name="_422__________________________________________________________________________________________________________________¤§¤_¤¡" hidden="1">{#N/A,#N/A,FALSE,"Sheet1"}</definedName>
    <definedName name="_424__________________________________________________________________________________________________________________wrn.Ã¶°ñÁý°èÇ_._.5Ä­." localSheetId="0" hidden="1">{#N/A,#N/A,FALSE,"Sheet1"}</definedName>
    <definedName name="_424__________________________________________________________________________________________________________________wrn.Ã¶°ñÁý°èÇ_._.5Ä­." hidden="1">{#N/A,#N/A,FALSE,"Sheet1"}</definedName>
    <definedName name="_426_________________________________________________________________________________________________________________¤§¤_¤¡" localSheetId="0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8_________________________________________________________________________________________________________________wrn.Ã¶°ñÁý°èÇ_._.5Ä­." localSheetId="0" hidden="1">{#N/A,#N/A,FALSE,"Sheet1"}</definedName>
    <definedName name="_428_________________________________________________________________________________________________________________wrn.Ã¶°ñÁý°èÇ_._.5Ä­." hidden="1">{#N/A,#N/A,FALSE,"Sheet1"}</definedName>
    <definedName name="_430________________________________________________________________________________________________________________¤§¤_¤¡" localSheetId="0" hidden="1">{#N/A,#N/A,FALSE,"Sheet1"}</definedName>
    <definedName name="_430________________________________________________________________________________________________________________¤§¤_¤¡" hidden="1">{#N/A,#N/A,FALSE,"Sheet1"}</definedName>
    <definedName name="_432________________________________________________________________________________________________________________wrn.Ã¶°ñÁý°èÇ_._.5Ä­." localSheetId="0" hidden="1">{#N/A,#N/A,FALSE,"Sheet1"}</definedName>
    <definedName name="_432________________________________________________________________________________________________________________wrn.Ã¶°ñÁý°èÇ_._.5Ä­." hidden="1">{#N/A,#N/A,FALSE,"Sheet1"}</definedName>
    <definedName name="_434_______________________________________________________________________________________________________________¤§¤_¤¡" localSheetId="0" hidden="1">{#N/A,#N/A,FALSE,"Sheet1"}</definedName>
    <definedName name="_434_______________________________________________________________________________________________________________¤§¤_¤¡" hidden="1">{#N/A,#N/A,FALSE,"Sheet1"}</definedName>
    <definedName name="_436_______________________________________________________________________________________________________________wrn.Ã¶°ñÁý°èÇ_._.5Ä­." localSheetId="0" hidden="1">{#N/A,#N/A,FALSE,"Sheet1"}</definedName>
    <definedName name="_436_______________________________________________________________________________________________________________wrn.Ã¶°ñÁý°èÇ_._.5Ä­." hidden="1">{#N/A,#N/A,FALSE,"Sheet1"}</definedName>
    <definedName name="_438______________________________________________________________________________________________________________¤§¤_¤¡" localSheetId="0" hidden="1">{#N/A,#N/A,FALSE,"Sheet1"}</definedName>
    <definedName name="_438______________________________________________________________________________________________________________¤§¤_¤¡" hidden="1">{#N/A,#N/A,FALSE,"Sheet1"}</definedName>
    <definedName name="_440______________________________________________________________________________________________________________wrn.Ã¶°ñÁý°èÇ_._.5Ä­." localSheetId="0" hidden="1">{#N/A,#N/A,FALSE,"Sheet1"}</definedName>
    <definedName name="_440______________________________________________________________________________________________________________wrn.Ã¶°ñÁý°èÇ_._.5Ä­." hidden="1">{#N/A,#N/A,FALSE,"Sheet1"}</definedName>
    <definedName name="_442_____________________________________________________________________________________________________________¤§¤_¤¡" localSheetId="0" hidden="1">{#N/A,#N/A,FALSE,"Sheet1"}</definedName>
    <definedName name="_442_____________________________________________________________________________________________________________¤§¤_¤¡" hidden="1">{#N/A,#N/A,FALSE,"Sheet1"}</definedName>
    <definedName name="_444_____________________________________________________________________________________________________________wrn.Ã¶°ñÁý°èÇ_._.5Ä­." localSheetId="0" hidden="1">{#N/A,#N/A,FALSE,"Sheet1"}</definedName>
    <definedName name="_444_____________________________________________________________________________________________________________wrn.Ã¶°ñÁý°èÇ_._.5Ä­." hidden="1">{#N/A,#N/A,FALSE,"Sheet1"}</definedName>
    <definedName name="_446____________________________________________________________________________________________________________¤§¤_¤¡" localSheetId="0" hidden="1">{#N/A,#N/A,FALSE,"Sheet1"}</definedName>
    <definedName name="_446____________________________________________________________________________________________________________¤§¤_¤¡" hidden="1">{#N/A,#N/A,FALSE,"Sheet1"}</definedName>
    <definedName name="_448____________________________________________________________________________________________________________wrn.Ã¶°ñÁý°èÇ_._.5Ä­." localSheetId="0" hidden="1">{#N/A,#N/A,FALSE,"Sheet1"}</definedName>
    <definedName name="_448____________________________________________________________________________________________________________wrn.Ã¶°ñÁý°èÇ_._.5Ä­." hidden="1">{#N/A,#N/A,FALSE,"Sheet1"}</definedName>
    <definedName name="_450___________________________________________________________________________________________________________¤§¤_¤¡" localSheetId="0" hidden="1">{#N/A,#N/A,FALSE,"Sheet1"}</definedName>
    <definedName name="_450___________________________________________________________________________________________________________¤§¤_¤¡" hidden="1">{#N/A,#N/A,FALSE,"Sheet1"}</definedName>
    <definedName name="_452___________________________________________________________________________________________________________wrn.Ã¶°ñÁý°èÇ_._.5Ä­." localSheetId="0" hidden="1">{#N/A,#N/A,FALSE,"Sheet1"}</definedName>
    <definedName name="_452___________________________________________________________________________________________________________wrn.Ã¶°ñÁý°èÇ_._.5Ä­." hidden="1">{#N/A,#N/A,FALSE,"Sheet1"}</definedName>
    <definedName name="_454__________________________________________________________________________________________________________¤§¤_¤¡" localSheetId="0" hidden="1">{#N/A,#N/A,FALSE,"Sheet1"}</definedName>
    <definedName name="_454__________________________________________________________________________________________________________¤§¤_¤¡" hidden="1">{#N/A,#N/A,FALSE,"Sheet1"}</definedName>
    <definedName name="_456__________________________________________________________________________________________________________wrn.Ã¶°ñÁý°èÇ_._.5Ä­." localSheetId="0" hidden="1">{#N/A,#N/A,FALSE,"Sheet1"}</definedName>
    <definedName name="_456__________________________________________________________________________________________________________wrn.Ã¶°ñÁý°èÇ_._.5Ä­." hidden="1">{#N/A,#N/A,FALSE,"Sheet1"}</definedName>
    <definedName name="_458______________________________________________________________________________________________________¤§¤_¤¡" localSheetId="0" hidden="1">{#N/A,#N/A,FALSE,"Sheet1"}</definedName>
    <definedName name="_458______________________________________________________________________________________________________¤§¤_¤¡" hidden="1">{#N/A,#N/A,FALSE,"Sheet1"}</definedName>
    <definedName name="_460______________________________________________________________________________________________________wrn.Ã¶°ñÁý°èÇ_._.5Ä­." localSheetId="0" hidden="1">{#N/A,#N/A,FALSE,"Sheet1"}</definedName>
    <definedName name="_460______________________________________________________________________________________________________wrn.Ã¶°ñÁý°èÇ_._.5Ä­." hidden="1">{#N/A,#N/A,FALSE,"Sheet1"}</definedName>
    <definedName name="_462_____________________________________________________________________________________________________¤§¤_¤¡" localSheetId="0" hidden="1">{#N/A,#N/A,FALSE,"Sheet1"}</definedName>
    <definedName name="_462_____________________________________________________________________________________________________¤§¤_¤¡" hidden="1">{#N/A,#N/A,FALSE,"Sheet1"}</definedName>
    <definedName name="_464_____________________________________________________________________________________________________wrn.Ã¶°ñÁý°èÇ_._.5Ä­." localSheetId="0" hidden="1">{#N/A,#N/A,FALSE,"Sheet1"}</definedName>
    <definedName name="_464_____________________________________________________________________________________________________wrn.Ã¶°ñÁý°èÇ_._.5Ä­." hidden="1">{#N/A,#N/A,FALSE,"Sheet1"}</definedName>
    <definedName name="_466____________________________________________________________________________________________________¤§¤_¤¡" localSheetId="0" hidden="1">{#N/A,#N/A,FALSE,"Sheet1"}</definedName>
    <definedName name="_466____________________________________________________________________________________________________¤§¤_¤¡" hidden="1">{#N/A,#N/A,FALSE,"Sheet1"}</definedName>
    <definedName name="_468____________________________________________________________________________________________________wrn.Ã¶°ñÁý°èÇ_._.5Ä­." localSheetId="0" hidden="1">{#N/A,#N/A,FALSE,"Sheet1"}</definedName>
    <definedName name="_468____________________________________________________________________________________________________wrn.Ã¶°ñÁý°èÇ_._.5Ä­." hidden="1">{#N/A,#N/A,FALSE,"Sheet1"}</definedName>
    <definedName name="_470___________________________________________________________________________________________________¤§¤_¤¡" localSheetId="0" hidden="1">{#N/A,#N/A,FALSE,"Sheet1"}</definedName>
    <definedName name="_470__________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localSheetId="0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4__________________________________________________________________________________________________¤§¤_¤¡" localSheetId="0" hidden="1">{#N/A,#N/A,FALSE,"Sheet1"}</definedName>
    <definedName name="_474__________________________________________________________________________________________________¤§¤_¤¡" hidden="1">{#N/A,#N/A,FALSE,"Sheet1"}</definedName>
    <definedName name="_476__________________________________________________________________________________________________wrn.Ã¶°ñÁý°èÇ_._.5Ä­." localSheetId="0" hidden="1">{#N/A,#N/A,FALSE,"Sheet1"}</definedName>
    <definedName name="_476__________________________________________________________________________________________________wrn.Ã¶°ñÁý°èÇ_._.5Ä­." hidden="1">{#N/A,#N/A,FALSE,"Sheet1"}</definedName>
    <definedName name="_478_________________________________________________________________________________________________¤§¤_¤¡" localSheetId="0" hidden="1">{#N/A,#N/A,FALSE,"Sheet1"}</definedName>
    <definedName name="_478_________________________________________________________________________________________________¤§¤_¤¡" hidden="1">{#N/A,#N/A,FALSE,"Sheet1"}</definedName>
    <definedName name="_480_________________________________________________________________________________________________wrn.Ã¶°ñÁý°èÇ_._.5Ä­." localSheetId="0" hidden="1">{#N/A,#N/A,FALSE,"Sheet1"}</definedName>
    <definedName name="_480_________________________________________________________________________________________________wrn.Ã¶°ñÁý°èÇ_._.5Ä­." hidden="1">{#N/A,#N/A,FALSE,"Sheet1"}</definedName>
    <definedName name="_482________________________________________________________________________________________________¤§¤_¤¡" localSheetId="0" hidden="1">{#N/A,#N/A,FALSE,"Sheet1"}</definedName>
    <definedName name="_482________________________________________________________________________________________________¤§¤_¤¡" hidden="1">{#N/A,#N/A,FALSE,"Sheet1"}</definedName>
    <definedName name="_484________________________________________________________________________________________________wrn.Ã¶°ñÁý°èÇ_._.5Ä­." localSheetId="0" hidden="1">{#N/A,#N/A,FALSE,"Sheet1"}</definedName>
    <definedName name="_484________________________________________________________________________________________________wrn.Ã¶°ñÁý°èÇ_._.5Ä­." hidden="1">{#N/A,#N/A,FALSE,"Sheet1"}</definedName>
    <definedName name="_486_______________________________________________________________________________________________¤§¤_¤¡" localSheetId="0" hidden="1">{#N/A,#N/A,FALSE,"Sheet1"}</definedName>
    <definedName name="_486_______________________________________________________________________________________________¤§¤_¤¡" hidden="1">{#N/A,#N/A,FALSE,"Sheet1"}</definedName>
    <definedName name="_488_______________________________________________________________________________________________wrn.Ã¶°ñÁý°èÇ_._.5Ä­." localSheetId="0" hidden="1">{#N/A,#N/A,FALSE,"Sheet1"}</definedName>
    <definedName name="_488_______________________________________________________________________________________________wrn.Ã¶°ñÁý°èÇ_._.5Ä­." hidden="1">{#N/A,#N/A,FALSE,"Sheet1"}</definedName>
    <definedName name="_492______________________________________________________________________________________________¤§¤_¤¡" localSheetId="0" hidden="1">{#N/A,#N/A,FALSE,"Sheet1"}</definedName>
    <definedName name="_492______________________________________________________________________________________________¤§¤_¤¡" hidden="1">{#N/A,#N/A,FALSE,"Sheet1"}</definedName>
    <definedName name="_502______________________________________________________________________________________________wrn.Ã¶°ñÁý°èÇ_._.5Ä­." localSheetId="0" hidden="1">{#N/A,#N/A,FALSE,"Sheet1"}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¤§¤_¤¡" localSheetId="0" hidden="1">{#N/A,#N/A,FALSE,"Sheet1"}</definedName>
    <definedName name="_506_____________________________________________________________________________________________¤§¤_¤¡" hidden="1">{#N/A,#N/A,FALSE,"Sheet1"}</definedName>
    <definedName name="_516_____________________________________________________________________________________________wrn.Ã¶°ñÁý°èÇ_._.5Ä­." localSheetId="0" hidden="1">{#N/A,#N/A,FALSE,"Sheet1"}</definedName>
    <definedName name="_516_____________________________________________________________________________________________wrn.Ã¶°ñÁý°èÇ_._.5Ä­." hidden="1">{#N/A,#N/A,FALSE,"Sheet1"}</definedName>
    <definedName name="_520____________________________________________________________________________________________¤§¤_¤¡" localSheetId="0" hidden="1">{#N/A,#N/A,FALSE,"Sheet1"}</definedName>
    <definedName name="_520____________________________________________________________________________________________¤§¤_¤¡" hidden="1">{#N/A,#N/A,FALSE,"Sheet1"}</definedName>
    <definedName name="_530____________________________________________________________________________________________wrn.Ã¶°ñÁý°èÇ_._.5Ä­." localSheetId="0" hidden="1">{#N/A,#N/A,FALSE,"Sheet1"}</definedName>
    <definedName name="_530____________________________________________________________________________________________wrn.Ã¶°ñÁý°èÇ_._.5Ä­." hidden="1">{#N/A,#N/A,FALSE,"Sheet1"}</definedName>
    <definedName name="_534___________________________________________________________________________________________¤§¤_¤¡" localSheetId="0" hidden="1">{#N/A,#N/A,FALSE,"Sheet1"}</definedName>
    <definedName name="_534___________________________________________________________________________________________¤§¤_¤¡" hidden="1">{#N/A,#N/A,FALSE,"Sheet1"}</definedName>
    <definedName name="_544___________________________________________________________________________________________wrn.Ã¶°ñÁý°èÇ_._.5Ä­." localSheetId="0" hidden="1">{#N/A,#N/A,FALSE,"Sheet1"}</definedName>
    <definedName name="_544___________________________________________________________________________________________wrn.Ã¶°ñÁý°èÇ_._.5Ä­." hidden="1">{#N/A,#N/A,FALSE,"Sheet1"}</definedName>
    <definedName name="_548__________________________________________________________________________________________¤§¤_¤¡" localSheetId="0" hidden="1">{#N/A,#N/A,FALSE,"Sheet1"}</definedName>
    <definedName name="_548__________________________________________________________________________________________¤§¤_¤¡" hidden="1">{#N/A,#N/A,FALSE,"Sheet1"}</definedName>
    <definedName name="_558__________________________________________________________________________________________wrn.Ã¶°ñÁý°èÇ_._.5Ä­." localSheetId="0" hidden="1">{#N/A,#N/A,FALSE,"Sheet1"}</definedName>
    <definedName name="_558__________________________________________________________________________________________wrn.Ã¶°ñÁý°èÇ_._.5Ä­." hidden="1">{#N/A,#N/A,FALSE,"Sheet1"}</definedName>
    <definedName name="_562_________________________________________________________________________________________¤§¤_¤¡" localSheetId="0" hidden="1">{#N/A,#N/A,FALSE,"Sheet1"}</definedName>
    <definedName name="_562_________________________________________________________________________________________¤§¤_¤¡" hidden="1">{#N/A,#N/A,FALSE,"Sheet1"}</definedName>
    <definedName name="_576_________________________________________________________________________________________wrn.Ã¶°ñÁý°èÇ_._.5Ä­." localSheetId="0" hidden="1">{#N/A,#N/A,FALSE,"Sheet1"}</definedName>
    <definedName name="_576_________________________________________________________________________________________wrn.Ã¶°ñÁý°èÇ_._.5Ä­." hidden="1">{#N/A,#N/A,FALSE,"Sheet1"}</definedName>
    <definedName name="_580________________________________________________________________________________________¤§¤_¤¡" localSheetId="0" hidden="1">{#N/A,#N/A,FALSE,"Sheet1"}</definedName>
    <definedName name="_580________________________________________________________________________________________¤§¤_¤¡" hidden="1">{#N/A,#N/A,FALSE,"Sheet1"}</definedName>
    <definedName name="_594________________________________________________________________________________________wrn.Ã¶°ñÁý°èÇ_._.5Ä­." localSheetId="0" hidden="1">{#N/A,#N/A,FALSE,"Sheet1"}</definedName>
    <definedName name="_594________________________________________________________________________________________wrn.Ã¶°ñÁý°èÇ_._.5Ä­." hidden="1">{#N/A,#N/A,FALSE,"Sheet1"}</definedName>
    <definedName name="_598_______________________________________________________________________________________¤§¤_¤¡" localSheetId="0" hidden="1">{#N/A,#N/A,FALSE,"Sheet1"}</definedName>
    <definedName name="_598_______________________________________________________________________________________¤§¤_¤¡" hidden="1">{#N/A,#N/A,FALSE,"Sheet1"}</definedName>
    <definedName name="_612_______________________________________________________________________________________wrn.Ã¶°ñÁý°èÇ_._.5Ä­." localSheetId="0" hidden="1">{#N/A,#N/A,FALSE,"Sheet1"}</definedName>
    <definedName name="_612_______________________________________________________________________________________wrn.Ã¶°ñÁý°èÇ_._.5Ä­." hidden="1">{#N/A,#N/A,FALSE,"Sheet1"}</definedName>
    <definedName name="_616______________________________________________________________________________________¤§¤_¤¡" localSheetId="0" hidden="1">{#N/A,#N/A,FALSE,"Sheet1"}</definedName>
    <definedName name="_616______________________________________________________________________________________¤§¤_¤¡" hidden="1">{#N/A,#N/A,FALSE,"Sheet1"}</definedName>
    <definedName name="_630______________________________________________________________________________________wrn.Ã¶°ñÁý°èÇ_._.5Ä­." localSheetId="0" hidden="1">{#N/A,#N/A,FALSE,"Sheet1"}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localSheetId="0" hidden="1">{#N/A,#N/A,FALSE,"Sheet1"}</definedName>
    <definedName name="_634_____________________________________________________________________________________¤§¤_¤¡" hidden="1">{#N/A,#N/A,FALSE,"Sheet1"}</definedName>
    <definedName name="_648_____________________________________________________________________________________wrn.Ã¶°ñÁý°èÇ_._.5Ä­." localSheetId="0" hidden="1">{#N/A,#N/A,FALSE,"Sheet1"}</definedName>
    <definedName name="_648_____________________________________________________________________________________wrn.Ã¶°ñÁý°èÇ_._.5Ä­." hidden="1">{#N/A,#N/A,FALSE,"Sheet1"}</definedName>
    <definedName name="_652____________________________________________________________________________________¤§¤_¤¡" localSheetId="0" hidden="1">{#N/A,#N/A,FALSE,"Sheet1"}</definedName>
    <definedName name="_652____________________________________________________________________________________¤§¤_¤¡" hidden="1">{#N/A,#N/A,FALSE,"Sheet1"}</definedName>
    <definedName name="_666____________________________________________________________________________________wrn.Ã¶°ñÁý°èÇ_._.5Ä­." localSheetId="0" hidden="1">{#N/A,#N/A,FALSE,"Sheet1"}</definedName>
    <definedName name="_666____________________________________________________________________________________wrn.Ã¶°ñÁý°èÇ_._.5Ä­." hidden="1">{#N/A,#N/A,FALSE,"Sheet1"}</definedName>
    <definedName name="_670___________________________________________________________________________________¤§¤_¤¡" localSheetId="0" hidden="1">{#N/A,#N/A,FALSE,"Sheet1"}</definedName>
    <definedName name="_670___________________________________________________________________________________¤§¤_¤¡" hidden="1">{#N/A,#N/A,FALSE,"Sheet1"}</definedName>
    <definedName name="_684___________________________________________________________________________________wrn.Ã¶°ñÁý°èÇ_._.5Ä­." localSheetId="0" hidden="1">{#N/A,#N/A,FALSE,"Sheet1"}</definedName>
    <definedName name="_684___________________________________________________________________________________wrn.Ã¶°ñÁý°èÇ_._.5Ä­." hidden="1">{#N/A,#N/A,FALSE,"Sheet1"}</definedName>
    <definedName name="_702_________________________________________________________________________________¤§¤_¤¡" localSheetId="0" hidden="1">{#N/A,#N/A,FALSE,"Sheet1"}</definedName>
    <definedName name="_702_________________________________________________________________________________¤§¤_¤¡" hidden="1">{#N/A,#N/A,FALSE,"Sheet1"}</definedName>
    <definedName name="_716_________________________________________________________________________________wrn.Ã¶°ñÁý°èÇ_._.5Ä­." localSheetId="0" hidden="1">{#N/A,#N/A,FALSE,"Sheet1"}</definedName>
    <definedName name="_716_________________________________________________________________________________wrn.Ã¶°ñÁý°èÇ_._.5Ä­." hidden="1">{#N/A,#N/A,FALSE,"Sheet1"}</definedName>
    <definedName name="_720________________________________________________________________________________¤§¤_¤¡" localSheetId="0" hidden="1">{#N/A,#N/A,FALSE,"Sheet1"}</definedName>
    <definedName name="_720________________________________________________________________________________¤§¤_¤¡" hidden="1">{#N/A,#N/A,FALSE,"Sheet1"}</definedName>
    <definedName name="_734________________________________________________________________________________wrn.Ã¶°ñÁý°èÇ_._.5Ä­." localSheetId="0" hidden="1">{#N/A,#N/A,FALSE,"Sheet1"}</definedName>
    <definedName name="_734________________________________________________________________________________wrn.Ã¶°ñÁý°èÇ_._.5Ä­." hidden="1">{#N/A,#N/A,FALSE,"Sheet1"}</definedName>
    <definedName name="_738_______________________________________________________________________________¤§¤_¤¡" localSheetId="0" hidden="1">{#N/A,#N/A,FALSE,"Sheet1"}</definedName>
    <definedName name="_738_______________________________________________________________________________¤§¤_¤¡" hidden="1">{#N/A,#N/A,FALSE,"Sheet1"}</definedName>
    <definedName name="_752_______________________________________________________________________________wrn.Ã¶°ñÁý°èÇ_._.5Ä­." localSheetId="0" hidden="1">{#N/A,#N/A,FALSE,"Sheet1"}</definedName>
    <definedName name="_752_______________________________________________________________________________wrn.Ã¶°ñÁý°èÇ_._.5Ä­." hidden="1">{#N/A,#N/A,FALSE,"Sheet1"}</definedName>
    <definedName name="_756______________________________________________________________________________¤§¤_¤¡" localSheetId="0" hidden="1">{#N/A,#N/A,FALSE,"Sheet1"}</definedName>
    <definedName name="_756______________________________________________________________________________¤§¤_¤¡" hidden="1">{#N/A,#N/A,FALSE,"Sheet1"}</definedName>
    <definedName name="_770______________________________________________________________________________wrn.Ã¶°ñÁý°èÇ_._.5Ä­." localSheetId="0" hidden="1">{#N/A,#N/A,FALSE,"Sheet1"}</definedName>
    <definedName name="_770______________________________________________________________________________wrn.Ã¶°ñÁý°èÇ_._.5Ä­." hidden="1">{#N/A,#N/A,FALSE,"Sheet1"}</definedName>
    <definedName name="_788____________________________________________________________________________¤§¤_¤¡" localSheetId="0" hidden="1">{#N/A,#N/A,FALSE,"Sheet1"}</definedName>
    <definedName name="_788____________________________________________________________________________¤§¤_¤¡" hidden="1">{#N/A,#N/A,FALSE,"Sheet1"}</definedName>
    <definedName name="_802____________________________________________________________________________wrn.Ã¶°ñÁý°èÇ_._.5Ä­." localSheetId="0" hidden="1">{#N/A,#N/A,FALSE,"Sheet1"}</definedName>
    <definedName name="_802____________________________________________________________________________wrn.Ã¶°ñÁý°èÇ_._.5Ä­." hidden="1">{#N/A,#N/A,FALSE,"Sheet1"}</definedName>
    <definedName name="_820__________________________________________________________________________¤§¤_¤¡" localSheetId="0" hidden="1">{#N/A,#N/A,FALSE,"Sheet1"}</definedName>
    <definedName name="_820__________________________________________________________________________¤§¤_¤¡" hidden="1">{#N/A,#N/A,FALSE,"Sheet1"}</definedName>
    <definedName name="_834__________________________________________________________________________wrn.Ã¶°ñÁý°èÇ_._.5Ä­." localSheetId="0" hidden="1">{#N/A,#N/A,FALSE,"Sheet1"}</definedName>
    <definedName name="_834__________________________________________________________________________wrn.Ã¶°ñÁý°èÇ_._.5Ä­." hidden="1">{#N/A,#N/A,FALSE,"Sheet1"}</definedName>
    <definedName name="_852________________________________________________________________________¤§¤_¤¡" localSheetId="0" hidden="1">{#N/A,#N/A,FALSE,"Sheet1"}</definedName>
    <definedName name="_852________________________________________________________________________¤§¤_¤¡" hidden="1">{#N/A,#N/A,FALSE,"Sheet1"}</definedName>
    <definedName name="_866________________________________________________________________________wrn.Ã¶°ñÁý°èÇ_._.5Ä­." localSheetId="0" hidden="1">{#N/A,#N/A,FALSE,"Sheet1"}</definedName>
    <definedName name="_866________________________________________________________________________wrn.Ã¶°ñÁý°èÇ_._.5Ä­." hidden="1">{#N/A,#N/A,FALSE,"Sheet1"}</definedName>
    <definedName name="_884______________________________________________________________________¤§¤_¤¡" localSheetId="0" hidden="1">{#N/A,#N/A,FALSE,"Sheet1"}</definedName>
    <definedName name="_884______________________________________________________________________¤§¤_¤¡" hidden="1">{#N/A,#N/A,FALSE,"Sheet1"}</definedName>
    <definedName name="_898______________________________________________________________________wrn.Ã¶°ñÁý°èÇ_._.5Ä­." localSheetId="0" hidden="1">{#N/A,#N/A,FALSE,"Sheet1"}</definedName>
    <definedName name="_898______________________________________________________________________wrn.Ã¶°ñÁý°èÇ_._.5Ä­." hidden="1">{#N/A,#N/A,FALSE,"Sheet1"}</definedName>
    <definedName name="_916____________________________________________________________________¤§¤_¤¡" localSheetId="0" hidden="1">{#N/A,#N/A,FALSE,"Sheet1"}</definedName>
    <definedName name="_916____________________________________________________________________¤§¤_¤¡" hidden="1">{#N/A,#N/A,FALSE,"Sheet1"}</definedName>
    <definedName name="_930____________________________________________________________________wrn.Ã¶°ñÁý°èÇ_._.5Ä­." localSheetId="0" hidden="1">{#N/A,#N/A,FALSE,"Sheet1"}</definedName>
    <definedName name="_930____________________________________________________________________wrn.Ã¶°ñÁý°èÇ_._.5Ä­." hidden="1">{#N/A,#N/A,FALSE,"Sheet1"}</definedName>
    <definedName name="_948__________________________________________________________________¤§¤_¤¡" localSheetId="0" hidden="1">{#N/A,#N/A,FALSE,"Sheet1"}</definedName>
    <definedName name="_948__________________________________________________________________¤§¤_¤¡" hidden="1">{#N/A,#N/A,FALSE,"Sheet1"}</definedName>
    <definedName name="_962__________________________________________________________________wrn.Ã¶°ñÁý°èÇ_._.5Ä­." localSheetId="0" hidden="1">{#N/A,#N/A,FALSE,"Sheet1"}</definedName>
    <definedName name="_962__________________________________________________________________wrn.Ã¶°ñÁý°èÇ_._.5Ä­." hidden="1">{#N/A,#N/A,FALSE,"Sheet1"}</definedName>
    <definedName name="_980________________________________________________________________¤§¤_¤¡" localSheetId="0" hidden="1">{#N/A,#N/A,FALSE,"Sheet1"}</definedName>
    <definedName name="_980________________________________________________________________¤§¤_¤¡" hidden="1">{#N/A,#N/A,FALSE,"Sheet1"}</definedName>
    <definedName name="_994________________________________________________________________wrn.Ã¶°ñÁý°èÇ_._.5Ä­." localSheetId="0" hidden="1">{#N/A,#N/A,FALSE,"Sheet1"}</definedName>
    <definedName name="_994________________________________________________________________wrn.Ã¶°ñÁý°èÇ_._.5Ä­." hidden="1">{#N/A,#N/A,FALSE,"Sheet1"}</definedName>
    <definedName name="_998_______________________________________________________________¤§¤_¤¡" localSheetId="0" hidden="1">{#N/A,#N/A,FALSE,"Sheet1"}</definedName>
    <definedName name="_998_______________________________________________________________¤§¤_¤¡" hidden="1">{#N/A,#N/A,FALSE,"Sheet1"}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#REF!</definedName>
    <definedName name="_key10" localSheetId="0" hidden="1">[2]주식!#REF!</definedName>
    <definedName name="_key10" hidden="1">[3]주식!#REF!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ccessDatabase" hidden="1">"C:\My Documents\북부수도사업소\전원차단장치\전원차~1\전원차단장치 내역서 03월06일.mdb"</definedName>
    <definedName name="CX" localSheetId="0" hidden="1">{#N/A,#N/A,FALSE,"현장 NCR 분석";#N/A,#N/A,FALSE,"현장품질감사";#N/A,#N/A,FALSE,"현장품질감사"}</definedName>
    <definedName name="CX" hidden="1">{#N/A,#N/A,FALSE,"현장 NCR 분석";#N/A,#N/A,FALSE,"현장품질감사";#N/A,#N/A,FALSE,"현장품질감사"}</definedName>
    <definedName name="DFJJD" localSheetId="0" hidden="1">{#N/A,#N/A,FALSE,"조골재"}</definedName>
    <definedName name="DFJJD" hidden="1">{#N/A,#N/A,FALSE,"조골재"}</definedName>
    <definedName name="DHDH" localSheetId="0" hidden="1">{#N/A,#N/A,FALSE,"조골재"}</definedName>
    <definedName name="DHDH" hidden="1">{#N/A,#N/A,FALSE,"조골재"}</definedName>
    <definedName name="DJD" localSheetId="0" hidden="1">{#N/A,#N/A,FALSE,"혼합골재"}</definedName>
    <definedName name="DJD" hidden="1">{#N/A,#N/A,FALSE,"혼합골재"}</definedName>
    <definedName name="DJDJ" localSheetId="0" hidden="1">{#N/A,#N/A,FALSE,"표지목차"}</definedName>
    <definedName name="DJDJ" hidden="1">{#N/A,#N/A,FALSE,"표지목차"}</definedName>
    <definedName name="DJGFLG" localSheetId="0" hidden="1">{#N/A,#N/A,FALSE,"골재소요량";#N/A,#N/A,FALSE,"골재소요량"}</definedName>
    <definedName name="DJGFLG" hidden="1">{#N/A,#N/A,FALSE,"골재소요량";#N/A,#N/A,FALSE,"골재소요량"}</definedName>
    <definedName name="ee" localSheetId="0" hidden="1">{#N/A,#N/A,FALSE,"단가표지"}</definedName>
    <definedName name="ee" hidden="1">{#N/A,#N/A,FALSE,"단가표지"}</definedName>
    <definedName name="ff" localSheetId="0" hidden="1">{#N/A,#N/A,FALSE,"운반시간"}</definedName>
    <definedName name="ff" hidden="1">{#N/A,#N/A,FALSE,"운반시간"}</definedName>
    <definedName name="FJFDDDFD" localSheetId="0" hidden="1">{#N/A,#N/A,FALSE,"단가표지"}</definedName>
    <definedName name="FJFDDDFD" hidden="1">{#N/A,#N/A,FALSE,"단가표지"}</definedName>
    <definedName name="gg" localSheetId="0" hidden="1">{#N/A,#N/A,FALSE,"운반시간"}</definedName>
    <definedName name="gg" hidden="1">{#N/A,#N/A,FALSE,"운반시간"}</definedName>
    <definedName name="HDHD" localSheetId="0" hidden="1">{#N/A,#N/A,FALSE,"단가표지"}</definedName>
    <definedName name="HDHD" hidden="1">{#N/A,#N/A,FALSE,"단가표지"}</definedName>
    <definedName name="HFHDH" localSheetId="0" hidden="1">{#N/A,#N/A,FALSE,"운반시간"}</definedName>
    <definedName name="HFHDH" hidden="1">{#N/A,#N/A,FALSE,"운반시간"}</definedName>
    <definedName name="HTML_CodePage" hidden="1">949</definedName>
    <definedName name="HTML_Control" localSheetId="0" hidden="1">{"'건축내역'!$A$1:$L$413"}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_xlnm.Print_Area" localSheetId="2">공종별내역서!$A$1:$M$75</definedName>
    <definedName name="_xlnm.Print_Area" localSheetId="1">공종별집계표!$A$1:$M$27</definedName>
    <definedName name="_xlnm.Print_Area" localSheetId="5">단가대비표!$A$1:$X$48</definedName>
    <definedName name="_xlnm.Print_Area" localSheetId="0">원가!$A$1:$AQ$38</definedName>
    <definedName name="_xlnm.Print_Area" localSheetId="4">일위대가!$A$1:$M$224</definedName>
    <definedName name="_xlnm.Print_Area" localSheetId="3">일위대가목록!$A$1:$M$33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4">일위대가!$1:$3</definedName>
    <definedName name="_xlnm.Print_Titles" localSheetId="3">일위대가목록!$1:$3</definedName>
    <definedName name="qq" localSheetId="0" hidden="1">{#N/A,#N/A,FALSE,"단가표지"}</definedName>
    <definedName name="qq" hidden="1">{#N/A,#N/A,FALSE,"단가표지"}</definedName>
    <definedName name="qw" localSheetId="0" hidden="1">{#N/A,#N/A,FALSE,"단가표지"}</definedName>
    <definedName name="qw" hidden="1">{#N/A,#N/A,FALSE,"단가표지"}</definedName>
    <definedName name="Royalty" localSheetId="0" hidden="1">{#N/A,#N/A,FALSE,"Sheet1"}</definedName>
    <definedName name="Royalty" hidden="1">{#N/A,#N/A,FALSE,"Sheet1"}</definedName>
    <definedName name="ss" localSheetId="0" hidden="1">{#N/A,#N/A,FALSE,"운반시간"}</definedName>
    <definedName name="ss" hidden="1">{#N/A,#N/A,FALSE,"운반시간"}</definedName>
    <definedName name="sss" localSheetId="0" hidden="1">{#N/A,#N/A,FALSE,"전력간선"}</definedName>
    <definedName name="sss" hidden="1">{#N/A,#N/A,FALSE,"전력간선"}</definedName>
    <definedName name="tt" localSheetId="0" hidden="1">{#N/A,#N/A,FALSE,"단가표지"}</definedName>
    <definedName name="tt" hidden="1">{#N/A,#N/A,FALSE,"단가표지"}</definedName>
    <definedName name="wm.조골재1" localSheetId="0" hidden="1">{#N/A,#N/A,FALSE,"조골재"}</definedName>
    <definedName name="wm.조골재1" hidden="1">{#N/A,#N/A,FALSE,"조골재"}</definedName>
    <definedName name="WQR" localSheetId="0" hidden="1">{#N/A,#N/A,FALSE,"Sheet1"}</definedName>
    <definedName name="WQR" hidden="1">{#N/A,#N/A,FALSE,"Sheet1"}</definedName>
    <definedName name="WRM" localSheetId="0" hidden="1">{#N/A,#N/A,FALSE,"전력간선"}</definedName>
    <definedName name="WRM" hidden="1">{#N/A,#N/A,FALSE,"전력간선"}</definedName>
    <definedName name="wrn.2번." localSheetId="0" hidden="1">{#N/A,#N/A,FALSE,"2~8번"}</definedName>
    <definedName name="wrn.2번." hidden="1">{#N/A,#N/A,FALSE,"2~8번"}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w" localSheetId="0" hidden="1">{#N/A,#N/A,FALSE,"골재소요량";#N/A,#N/A,FALSE,"골재소요량"}</definedName>
    <definedName name="ww" hidden="1">{#N/A,#N/A,FALSE,"골재소요량";#N/A,#N/A,FALSE,"골재소요량"}</definedName>
    <definedName name="ㄱㄱ" localSheetId="0" hidden="1">{#N/A,#N/A,FALSE,"명세표"}</definedName>
    <definedName name="ㄱㄱ" hidden="1">{#N/A,#N/A,FALSE,"명세표"}</definedName>
    <definedName name="건축원가" hidden="1">[4]전기!$B$4:$B$163</definedName>
    <definedName name="공원등기초" localSheetId="0" hidden="1">{#N/A,#N/A,FALSE,"골재소요량";#N/A,#N/A,FALSE,"골재소요량"}</definedName>
    <definedName name="공원등기초" hidden="1">{#N/A,#N/A,FALSE,"골재소요량";#N/A,#N/A,FALSE,"골재소요량"}</definedName>
    <definedName name="구조견적" localSheetId="0" hidden="1">{#N/A,#N/A,FALSE,"단가표지"}</definedName>
    <definedName name="구조견적" hidden="1">{#N/A,#N/A,FALSE,"단가표지"}</definedName>
    <definedName name="김" localSheetId="0" hidden="1">{#N/A,#N/A,FALSE,"명세표"}</definedName>
    <definedName name="김" hidden="1">{#N/A,#N/A,FALSE,"명세표"}</definedName>
    <definedName name="ㄶㄴㄴ" localSheetId="0" hidden="1">{#N/A,#N/A,FALSE,"단가표지"}</definedName>
    <definedName name="ㄶㄴㄴ" hidden="1">{#N/A,#N/A,FALSE,"단가표지"}</definedName>
    <definedName name="대관공사비" localSheetId="0" hidden="1">{"'건축내역'!$A$1:$L$413"}</definedName>
    <definedName name="대관공사비" hidden="1">{"'건축내역'!$A$1:$L$413"}</definedName>
    <definedName name="동력및간선" localSheetId="0" hidden="1">{#N/A,#N/A,FALSE,"전력간선"}</definedName>
    <definedName name="동력및간선" hidden="1">{#N/A,#N/A,FALSE,"전력간선"}</definedName>
    <definedName name="ㄹ" localSheetId="0" hidden="1">{#N/A,#N/A,FALSE,"명세표"}</definedName>
    <definedName name="ㄹ" hidden="1">{#N/A,#N/A,FALSE,"명세표"}</definedName>
    <definedName name="ㅁㄴㅇㄻㄴㅇㄻㄴㄹ" localSheetId="0" hidden="1">{#N/A,#N/A,FALSE,"명세표"}</definedName>
    <definedName name="ㅁㄴㅇㄻㄴㅇㄻㄴㄹ" hidden="1">{#N/A,#N/A,FALSE,"명세표"}</definedName>
    <definedName name="머" localSheetId="0" hidden="1">{#N/A,#N/A,FALSE,"명세표"}</definedName>
    <definedName name="머" hidden="1">{#N/A,#N/A,FALSE,"명세표"}</definedName>
    <definedName name="몰라" localSheetId="0" hidden="1">{#N/A,#N/A,FALSE,"명세표"}</definedName>
    <definedName name="몰라" hidden="1">{#N/A,#N/A,FALSE,"명세표"}</definedName>
    <definedName name="ㅂㅂㅂ" localSheetId="0" hidden="1">{#N/A,#N/A,FALSE,"전력간선"}</definedName>
    <definedName name="ㅂㅂㅂ" hidden="1">{#N/A,#N/A,FALSE,"전력간선"}</definedName>
    <definedName name="ㅂㅂㅂㅂ" localSheetId="0" hidden="1">{#N/A,#N/A,FALSE,"명세표"}</definedName>
    <definedName name="ㅂㅂㅂㅂ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보평" localSheetId="0" hidden="1">{#N/A,#N/A,FALSE,"전력간선"}</definedName>
    <definedName name="보평" hidden="1">{#N/A,#N/A,FALSE,"전력간선"}</definedName>
    <definedName name="보평1" localSheetId="0" hidden="1">{#N/A,#N/A,FALSE,"전력간선"}</definedName>
    <definedName name="보평1" hidden="1">{#N/A,#N/A,FALSE,"전력간선"}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손익1" localSheetId="0" hidden="1">{#N/A,#N/A,FALSE,"현장 NCR 분석";#N/A,#N/A,FALSE,"현장품질감사";#N/A,#N/A,FALSE,"현장품질감사"}</definedName>
    <definedName name="부손익1" hidden="1">{#N/A,#N/A,FALSE,"현장 NCR 분석";#N/A,#N/A,FALSE,"현장품질감사";#N/A,#N/A,FALSE,"현장품질감사"}</definedName>
    <definedName name="분전반제조총괄표" localSheetId="0" hidden="1">{"'건축내역'!$A$1:$L$413"}</definedName>
    <definedName name="분전반제조총괄표" hidden="1">{"'건축내역'!$A$1:$L$413"}</definedName>
    <definedName name="석항" localSheetId="0" hidden="1">{#N/A,#N/A,FALSE,"명세표"}</definedName>
    <definedName name="석항" hidden="1">{#N/A,#N/A,FALSE,"명세표"}</definedName>
    <definedName name="시설물대가" localSheetId="0" hidden="1">{#N/A,#N/A,FALSE,"현장 NCR 분석";#N/A,#N/A,FALSE,"현장품질감사";#N/A,#N/A,FALSE,"현장품질감사"}</definedName>
    <definedName name="시설물대가" hidden="1">{#N/A,#N/A,FALSE,"현장 NCR 분석";#N/A,#N/A,FALSE,"현장품질감사";#N/A,#N/A,FALSE,"현장품질감사"}</definedName>
    <definedName name="식재대가" localSheetId="0" hidden="1">{#N/A,#N/A,FALSE,"골재소요량";#N/A,#N/A,FALSE,"골재소요량"}</definedName>
    <definedName name="식재대가" hidden="1">{#N/A,#N/A,FALSE,"골재소요량";#N/A,#N/A,FALSE,"골재소요량"}</definedName>
    <definedName name="ㅇㄹㄹㄹㄹ" localSheetId="0" hidden="1">{#N/A,#N/A,FALSE,"전력간선"}</definedName>
    <definedName name="ㅇㄹㄹㄹㄹ" hidden="1">{#N/A,#N/A,FALSE,"전력간선"}</definedName>
    <definedName name="이" localSheetId="0" hidden="1">{#N/A,#N/A,FALSE,"명세표"}</definedName>
    <definedName name="이" hidden="1">{#N/A,#N/A,FALSE,"명세표"}</definedName>
    <definedName name="이름표" localSheetId="0" hidden="1">{#N/A,#N/A,FALSE,"단가표지"}</definedName>
    <definedName name="이름표" hidden="1">{#N/A,#N/A,FALSE,"단가표지"}</definedName>
    <definedName name="이릉" localSheetId="0" hidden="1">#REF!</definedName>
    <definedName name="이릉" hidden="1">#REF!</definedName>
    <definedName name="이종훈" hidden="1">[4]전기!$A$4:$A$163</definedName>
    <definedName name="ㅈㄷㅅㅅㅈ" localSheetId="0" hidden="1">{#N/A,#N/A,FALSE,"현장 NCR 분석";#N/A,#N/A,FALSE,"현장품질감사";#N/A,#N/A,FALSE,"현장품질감사"}</definedName>
    <definedName name="ㅈㄷㅅㅅㅈ" hidden="1">{#N/A,#N/A,FALSE,"현장 NCR 분석";#N/A,#N/A,FALSE,"현장품질감사";#N/A,#N/A,FALSE,"현장품질감사"}</definedName>
    <definedName name="ㅈㅅㅈ" localSheetId="0" hidden="1">{#N/A,#N/A,FALSE,"단가표지"}</definedName>
    <definedName name="ㅈㅅㅈ" hidden="1">{#N/A,#N/A,FALSE,"단가표지"}</definedName>
    <definedName name="ㅈㅅㅈㅅㅈ" localSheetId="0" hidden="1">{#N/A,#N/A,FALSE,"단가표지"}</definedName>
    <definedName name="ㅈㅅㅈㅅㅈ" hidden="1">{#N/A,#N/A,FALSE,"단가표지"}</definedName>
    <definedName name="ㅈㅈㅅ" localSheetId="0" hidden="1">{#N/A,#N/A,FALSE,"골재소요량";#N/A,#N/A,FALSE,"골재소요량"}</definedName>
    <definedName name="ㅈㅈㅅ" hidden="1">{#N/A,#N/A,FALSE,"골재소요량";#N/A,#N/A,FALSE,"골재소요량"}</definedName>
    <definedName name="자미" localSheetId="0" hidden="1">{#N/A,#N/A,FALSE,"명세표"}</definedName>
    <definedName name="자미" hidden="1">{#N/A,#N/A,FALSE,"명세표"}</definedName>
    <definedName name="재료노무합계" localSheetId="0" hidden="1">{"'건축내역'!$A$1:$L$413"}</definedName>
    <definedName name="재료노무합계" hidden="1">{"'건축내역'!$A$1:$L$413"}</definedName>
    <definedName name="전등1" localSheetId="0" hidden="1">{#N/A,#N/A,FALSE,"전력간선"}</definedName>
    <definedName name="전등1" hidden="1">{#N/A,#N/A,FALSE,"전력간선"}</definedName>
    <definedName name="전열" localSheetId="0" hidden="1">{#N/A,#N/A,FALSE,"전력간선"}</definedName>
    <definedName name="전열" hidden="1">{#N/A,#N/A,FALSE,"전력간선"}</definedName>
    <definedName name="전열1" localSheetId="0" hidden="1">{#N/A,#N/A,FALSE,"전력간선"}</definedName>
    <definedName name="전열1" hidden="1">{#N/A,#N/A,FALSE,"전력간선"}</definedName>
    <definedName name="전체제조총괄표" localSheetId="0" hidden="1">{"'건축내역'!$A$1:$L$413"}</definedName>
    <definedName name="전체제조총괄표" hidden="1">{"'건축내역'!$A$1:$L$413"}</definedName>
    <definedName name="전화" localSheetId="0" hidden="1">{#N/A,#N/A,FALSE,"전력간선"}</definedName>
    <definedName name="전화" hidden="1">{#N/A,#N/A,FALSE,"전력간선"}</definedName>
    <definedName name="접지" localSheetId="0" hidden="1">{#N/A,#N/A,FALSE,"전력간선"}</definedName>
    <definedName name="접지" hidden="1">{#N/A,#N/A,FALSE,"전력간선"}</definedName>
    <definedName name="정보통신" localSheetId="0" hidden="1">{#N/A,#N/A,FALSE,"전력간선"}</definedName>
    <definedName name="정보통신" hidden="1">{#N/A,#N/A,FALSE,"전력간선"}</definedName>
    <definedName name="조명제어" localSheetId="0" hidden="1">{#N/A,#N/A,FALSE,"전력간선"}</definedName>
    <definedName name="조명제어" hidden="1">{#N/A,#N/A,FALSE,"전력간선"}</definedName>
    <definedName name="조차장" localSheetId="0" hidden="1">{#N/A,#N/A,FALSE,"명세표"}</definedName>
    <definedName name="조차장" hidden="1">{#N/A,#N/A,FALSE,"명세표"}</definedName>
    <definedName name="집계" localSheetId="0" hidden="1">{#N/A,#N/A,FALSE,"명세표"}</definedName>
    <definedName name="집계" hidden="1">{#N/A,#N/A,FALSE,"명세표"}</definedName>
    <definedName name="ㅋㅁ" localSheetId="0" hidden="1">{#N/A,#N/A,FALSE,"명세표"}</definedName>
    <definedName name="ㅋㅁ" hidden="1">{#N/A,#N/A,FALSE,"명세표"}</definedName>
    <definedName name="ㅋㅋ" localSheetId="0" hidden="1">{#N/A,#N/A,FALSE,"명세표"}</definedName>
    <definedName name="ㅋㅋ" hidden="1">{#N/A,#N/A,FALSE,"명세표"}</definedName>
    <definedName name="ㅋㅋㅋ" localSheetId="0" hidden="1">{#N/A,#N/A,FALSE,"단가표지"}</definedName>
    <definedName name="ㅋㅋㅋ" hidden="1">{#N/A,#N/A,FALSE,"단가표지"}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ㅍ" localSheetId="0" hidden="1">{#N/A,#N/A,FALSE,"명세표"}</definedName>
    <definedName name="ㅍ" hidden="1">{#N/A,#N/A,FALSE,"명세표"}</definedName>
    <definedName name="파일" localSheetId="0" hidden="1">#REF!</definedName>
    <definedName name="파일" hidden="1">#REF!</definedName>
    <definedName name="평떼" localSheetId="0" hidden="1">{#N/A,#N/A,FALSE,"단가표지"}</definedName>
    <definedName name="평떼" hidden="1">{#N/A,#N/A,FALSE,"단가표지"}</definedName>
    <definedName name="하하하" localSheetId="0" hidden="1">{#N/A,#N/A,FALSE,"단가표지"}</definedName>
    <definedName name="하하하" hidden="1">{#N/A,#N/A,FALSE,"단가표지"}</definedName>
    <definedName name="ㅏ" localSheetId="0" hidden="1">{#N/A,#N/A,FALSE,"명세표"}</definedName>
    <definedName name="ㅏ" hidden="1">{#N/A,#N/A,FALSE,"명세표"}</definedName>
    <definedName name="ㅏㅏㅏ" localSheetId="0" hidden="1">{#N/A,#N/A,FALSE,"명세표"}</definedName>
    <definedName name="ㅏㅏㅏ" hidden="1">{#N/A,#N/A,FALSE,"명세표"}</definedName>
    <definedName name="ㅔㅔ" localSheetId="0" hidden="1">{#N/A,#N/A,FALSE,"명세표"}</definedName>
    <definedName name="ㅔㅔ" hidden="1">{#N/A,#N/A,FALSE,"명세표"}</definedName>
    <definedName name="ㅕ" localSheetId="0" hidden="1">{#N/A,#N/A,FALSE,"명세표"}</definedName>
    <definedName name="ㅕ" hidden="1">{#N/A,#N/A,FALSE,"명세표"}</definedName>
    <definedName name="ㅗ" localSheetId="0" hidden="1">{#N/A,#N/A,FALSE,"명세표"}</definedName>
    <definedName name="ㅗ" hidden="1">{#N/A,#N/A,FALSE,"명세표"}</definedName>
    <definedName name="ㅗㅗ" localSheetId="0" hidden="1">{#N/A,#N/A,FALSE,"명세표"}</definedName>
    <definedName name="ㅗㅗ" hidden="1">{#N/A,#N/A,FALSE,"명세표"}</definedName>
    <definedName name="ㅛ" localSheetId="0" hidden="1">{#N/A,#N/A,FALSE,"명세표"}</definedName>
    <definedName name="ㅛ" hidden="1">{#N/A,#N/A,FALSE,"명세표"}</definedName>
    <definedName name="ㅡ" localSheetId="0" hidden="1">{#N/A,#N/A,FALSE,"명세표"}</definedName>
    <definedName name="ㅡ" hidden="1">{#N/A,#N/A,FALSE,"명세표"}</definedName>
    <definedName name="ㅡㅡ" localSheetId="0" hidden="1">{#N/A,#N/A,FALSE,"명세표"}</definedName>
    <definedName name="ㅡㅡ" hidden="1">{#N/A,#N/A,FALSE,"명세표"}</definedName>
    <definedName name="ㅣㅑㅑ" localSheetId="0" hidden="1">{#N/A,#N/A,FALSE,"단가표지"}</definedName>
    <definedName name="ㅣㅑㅑ" hidden="1">{#N/A,#N/A,FALSE,"단가표지"}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6" i="8" l="1"/>
  <c r="L35" i="8"/>
  <c r="L31" i="8"/>
  <c r="S29" i="8"/>
  <c r="S24" i="8"/>
  <c r="S23" i="8"/>
  <c r="S22" i="8"/>
  <c r="S21" i="8"/>
  <c r="S20" i="8"/>
  <c r="S17" i="8"/>
  <c r="S16" i="8"/>
  <c r="S15" i="8"/>
  <c r="S14" i="8"/>
  <c r="S13" i="8"/>
  <c r="L12" i="8"/>
  <c r="L11" i="8"/>
  <c r="AV9" i="8"/>
  <c r="L37" i="8" s="1"/>
  <c r="L6" i="8"/>
  <c r="AM1" i="8"/>
  <c r="I52" i="6"/>
  <c r="J52" i="6" s="1"/>
  <c r="G52" i="6"/>
  <c r="K52" i="6" s="1"/>
  <c r="E52" i="6"/>
  <c r="F52" i="6" s="1"/>
  <c r="I51" i="6"/>
  <c r="G51" i="6"/>
  <c r="H51" i="6" s="1"/>
  <c r="I50" i="6"/>
  <c r="G50" i="6"/>
  <c r="H50" i="6" s="1"/>
  <c r="E50" i="6"/>
  <c r="I41" i="6"/>
  <c r="G41" i="6"/>
  <c r="H41" i="6" s="1"/>
  <c r="I33" i="6"/>
  <c r="G33" i="6"/>
  <c r="H33" i="6" s="1"/>
  <c r="I9" i="6"/>
  <c r="J9" i="6" s="1"/>
  <c r="G9" i="6"/>
  <c r="H9" i="6" s="1"/>
  <c r="I222" i="4"/>
  <c r="J222" i="4" s="1"/>
  <c r="G222" i="4"/>
  <c r="H222" i="4" s="1"/>
  <c r="E222" i="4"/>
  <c r="F222" i="4" s="1"/>
  <c r="I221" i="4"/>
  <c r="J221" i="4" s="1"/>
  <c r="G221" i="4"/>
  <c r="H221" i="4" s="1"/>
  <c r="E221" i="4"/>
  <c r="I217" i="4"/>
  <c r="G217" i="4"/>
  <c r="H217" i="4" s="1"/>
  <c r="E217" i="4"/>
  <c r="I216" i="4"/>
  <c r="G216" i="4"/>
  <c r="H216" i="4" s="1"/>
  <c r="E216" i="4"/>
  <c r="F216" i="4" s="1"/>
  <c r="F218" i="4" s="1"/>
  <c r="I215" i="4"/>
  <c r="J215" i="4" s="1"/>
  <c r="J218" i="4" s="1"/>
  <c r="G32" i="5" s="1"/>
  <c r="I208" i="4" s="1"/>
  <c r="J208" i="4" s="1"/>
  <c r="G215" i="4"/>
  <c r="H215" i="4" s="1"/>
  <c r="E215" i="4"/>
  <c r="F215" i="4" s="1"/>
  <c r="I210" i="4"/>
  <c r="G210" i="4"/>
  <c r="H210" i="4" s="1"/>
  <c r="E211" i="4" s="1"/>
  <c r="F211" i="4" s="1"/>
  <c r="E210" i="4"/>
  <c r="I203" i="4"/>
  <c r="G203" i="4"/>
  <c r="E203" i="4"/>
  <c r="F203" i="4" s="1"/>
  <c r="I202" i="4"/>
  <c r="G202" i="4"/>
  <c r="E202" i="4"/>
  <c r="K202" i="4" s="1"/>
  <c r="I197" i="4"/>
  <c r="J197" i="4" s="1"/>
  <c r="G197" i="4"/>
  <c r="H197" i="4" s="1"/>
  <c r="E198" i="4" s="1"/>
  <c r="F198" i="4" s="1"/>
  <c r="E197" i="4"/>
  <c r="F197" i="4" s="1"/>
  <c r="I196" i="4"/>
  <c r="G196" i="4"/>
  <c r="I191" i="4"/>
  <c r="G191" i="4"/>
  <c r="H191" i="4" s="1"/>
  <c r="E191" i="4"/>
  <c r="I190" i="4"/>
  <c r="J190" i="4" s="1"/>
  <c r="J193" i="4" s="1"/>
  <c r="G28" i="5" s="1"/>
  <c r="I47" i="6" s="1"/>
  <c r="J47" i="6" s="1"/>
  <c r="G190" i="4"/>
  <c r="E190" i="4"/>
  <c r="F190" i="4" s="1"/>
  <c r="I185" i="4"/>
  <c r="J185" i="4" s="1"/>
  <c r="G185" i="4"/>
  <c r="H185" i="4" s="1"/>
  <c r="E186" i="4" s="1"/>
  <c r="F186" i="4" s="1"/>
  <c r="E185" i="4"/>
  <c r="I184" i="4"/>
  <c r="J184" i="4" s="1"/>
  <c r="J187" i="4" s="1"/>
  <c r="G27" i="5" s="1"/>
  <c r="I46" i="6" s="1"/>
  <c r="J46" i="6" s="1"/>
  <c r="G184" i="4"/>
  <c r="K184" i="4" s="1"/>
  <c r="I179" i="4"/>
  <c r="G179" i="4"/>
  <c r="E179" i="4"/>
  <c r="I178" i="4"/>
  <c r="G178" i="4"/>
  <c r="I177" i="4"/>
  <c r="J177" i="4" s="1"/>
  <c r="G177" i="4"/>
  <c r="H177" i="4" s="1"/>
  <c r="E177" i="4"/>
  <c r="K177" i="4" s="1"/>
  <c r="I176" i="4"/>
  <c r="J176" i="4" s="1"/>
  <c r="G176" i="4"/>
  <c r="H176" i="4" s="1"/>
  <c r="I175" i="4"/>
  <c r="G175" i="4"/>
  <c r="I174" i="4"/>
  <c r="G174" i="4"/>
  <c r="E174" i="4"/>
  <c r="K174" i="4" s="1"/>
  <c r="I169" i="4"/>
  <c r="G169" i="4"/>
  <c r="E169" i="4"/>
  <c r="F169" i="4" s="1"/>
  <c r="I168" i="4"/>
  <c r="J168" i="4" s="1"/>
  <c r="J171" i="4" s="1"/>
  <c r="G25" i="5" s="1"/>
  <c r="I44" i="6" s="1"/>
  <c r="J44" i="6" s="1"/>
  <c r="G168" i="4"/>
  <c r="H168" i="4" s="1"/>
  <c r="H171" i="4" s="1"/>
  <c r="F25" i="5" s="1"/>
  <c r="G44" i="6" s="1"/>
  <c r="H44" i="6" s="1"/>
  <c r="I163" i="4"/>
  <c r="G163" i="4"/>
  <c r="H163" i="4" s="1"/>
  <c r="E163" i="4"/>
  <c r="F163" i="4" s="1"/>
  <c r="I162" i="4"/>
  <c r="G162" i="4"/>
  <c r="I157" i="4"/>
  <c r="J157" i="4" s="1"/>
  <c r="G157" i="4"/>
  <c r="E157" i="4"/>
  <c r="K157" i="4" s="1"/>
  <c r="I156" i="4"/>
  <c r="J156" i="4" s="1"/>
  <c r="J159" i="4" s="1"/>
  <c r="G23" i="5" s="1"/>
  <c r="I42" i="6" s="1"/>
  <c r="J42" i="6" s="1"/>
  <c r="G156" i="4"/>
  <c r="H156" i="4" s="1"/>
  <c r="I151" i="4"/>
  <c r="G151" i="4"/>
  <c r="H151" i="4" s="1"/>
  <c r="E152" i="4" s="1"/>
  <c r="F152" i="4" s="1"/>
  <c r="L152" i="4" s="1"/>
  <c r="E151" i="4"/>
  <c r="I150" i="4"/>
  <c r="J150" i="4" s="1"/>
  <c r="J153" i="4" s="1"/>
  <c r="G22" i="5" s="1"/>
  <c r="I40" i="6" s="1"/>
  <c r="J40" i="6" s="1"/>
  <c r="G150" i="4"/>
  <c r="H150" i="4" s="1"/>
  <c r="E150" i="4"/>
  <c r="F150" i="4" s="1"/>
  <c r="I145" i="4"/>
  <c r="G145" i="4"/>
  <c r="E145" i="4"/>
  <c r="I143" i="4"/>
  <c r="J143" i="4" s="1"/>
  <c r="G143" i="4"/>
  <c r="H143" i="4" s="1"/>
  <c r="I142" i="4"/>
  <c r="G142" i="4"/>
  <c r="H142" i="4" s="1"/>
  <c r="H147" i="4" s="1"/>
  <c r="F21" i="5" s="1"/>
  <c r="G39" i="6" s="1"/>
  <c r="H39" i="6" s="1"/>
  <c r="E142" i="4"/>
  <c r="F142" i="4" s="1"/>
  <c r="I137" i="4"/>
  <c r="G137" i="4"/>
  <c r="E137" i="4"/>
  <c r="I135" i="4"/>
  <c r="J135" i="4" s="1"/>
  <c r="G135" i="4"/>
  <c r="H135" i="4" s="1"/>
  <c r="E135" i="4"/>
  <c r="I134" i="4"/>
  <c r="G134" i="4"/>
  <c r="I129" i="4"/>
  <c r="G129" i="4"/>
  <c r="H129" i="4" s="1"/>
  <c r="E129" i="4"/>
  <c r="K129" i="4" s="1"/>
  <c r="I127" i="4"/>
  <c r="J127" i="4" s="1"/>
  <c r="L127" i="4" s="1"/>
  <c r="G127" i="4"/>
  <c r="E127" i="4"/>
  <c r="I126" i="4"/>
  <c r="J126" i="4" s="1"/>
  <c r="G126" i="4"/>
  <c r="E126" i="4"/>
  <c r="I121" i="4"/>
  <c r="G121" i="4"/>
  <c r="E121" i="4"/>
  <c r="I119" i="4"/>
  <c r="G119" i="4"/>
  <c r="H119" i="4" s="1"/>
  <c r="E119" i="4"/>
  <c r="F119" i="4" s="1"/>
  <c r="I118" i="4"/>
  <c r="G118" i="4"/>
  <c r="I113" i="4"/>
  <c r="K113" i="4" s="1"/>
  <c r="G113" i="4"/>
  <c r="H113" i="4" s="1"/>
  <c r="E114" i="4" s="1"/>
  <c r="F114" i="4" s="1"/>
  <c r="E113" i="4"/>
  <c r="I112" i="4"/>
  <c r="G112" i="4"/>
  <c r="I111" i="4"/>
  <c r="G111" i="4"/>
  <c r="E111" i="4"/>
  <c r="F111" i="4" s="1"/>
  <c r="I110" i="4"/>
  <c r="J110" i="4" s="1"/>
  <c r="L110" i="4" s="1"/>
  <c r="G110" i="4"/>
  <c r="H110" i="4" s="1"/>
  <c r="E110" i="4"/>
  <c r="I109" i="4"/>
  <c r="J109" i="4" s="1"/>
  <c r="G109" i="4"/>
  <c r="H109" i="4" s="1"/>
  <c r="I108" i="4"/>
  <c r="G108" i="4"/>
  <c r="I103" i="4"/>
  <c r="G103" i="4"/>
  <c r="H103" i="4" s="1"/>
  <c r="L103" i="4" s="1"/>
  <c r="E103" i="4"/>
  <c r="K103" i="4" s="1"/>
  <c r="I102" i="4"/>
  <c r="J102" i="4" s="1"/>
  <c r="G102" i="4"/>
  <c r="H102" i="4" s="1"/>
  <c r="E102" i="4"/>
  <c r="F102" i="4" s="1"/>
  <c r="I101" i="4"/>
  <c r="J101" i="4" s="1"/>
  <c r="G101" i="4"/>
  <c r="E101" i="4"/>
  <c r="K101" i="4" s="1"/>
  <c r="I100" i="4"/>
  <c r="G100" i="4"/>
  <c r="I99" i="4"/>
  <c r="G99" i="4"/>
  <c r="E99" i="4"/>
  <c r="F99" i="4" s="1"/>
  <c r="I98" i="4"/>
  <c r="J98" i="4" s="1"/>
  <c r="G98" i="4"/>
  <c r="E98" i="4"/>
  <c r="I93" i="4"/>
  <c r="J93" i="4" s="1"/>
  <c r="G93" i="4"/>
  <c r="H93" i="4" s="1"/>
  <c r="E93" i="4"/>
  <c r="F93" i="4" s="1"/>
  <c r="I91" i="4"/>
  <c r="K91" i="4" s="1"/>
  <c r="G91" i="4"/>
  <c r="I90" i="4"/>
  <c r="G90" i="4"/>
  <c r="K90" i="4" s="1"/>
  <c r="E90" i="4"/>
  <c r="I85" i="4"/>
  <c r="G85" i="4"/>
  <c r="E85" i="4"/>
  <c r="F85" i="4" s="1"/>
  <c r="I82" i="4"/>
  <c r="J82" i="4" s="1"/>
  <c r="G82" i="4"/>
  <c r="H82" i="4" s="1"/>
  <c r="I81" i="4"/>
  <c r="G81" i="4"/>
  <c r="I76" i="4"/>
  <c r="G76" i="4"/>
  <c r="E76" i="4"/>
  <c r="F76" i="4" s="1"/>
  <c r="I73" i="4"/>
  <c r="G73" i="4"/>
  <c r="H73" i="4" s="1"/>
  <c r="E73" i="4"/>
  <c r="I72" i="4"/>
  <c r="J72" i="4" s="1"/>
  <c r="J78" i="4" s="1"/>
  <c r="G13" i="5" s="1"/>
  <c r="I30" i="6" s="1"/>
  <c r="J30" i="6" s="1"/>
  <c r="G72" i="4"/>
  <c r="H72" i="4" s="1"/>
  <c r="E72" i="4"/>
  <c r="I67" i="4"/>
  <c r="G67" i="4"/>
  <c r="H67" i="4" s="1"/>
  <c r="E68" i="4" s="1"/>
  <c r="F68" i="4" s="1"/>
  <c r="L68" i="4" s="1"/>
  <c r="E67" i="4"/>
  <c r="I64" i="4"/>
  <c r="G64" i="4"/>
  <c r="E64" i="4"/>
  <c r="I63" i="4"/>
  <c r="G63" i="4"/>
  <c r="E63" i="4"/>
  <c r="K63" i="4" s="1"/>
  <c r="I58" i="4"/>
  <c r="J58" i="4" s="1"/>
  <c r="G58" i="4"/>
  <c r="H58" i="4" s="1"/>
  <c r="E58" i="4"/>
  <c r="F58" i="4" s="1"/>
  <c r="I57" i="4"/>
  <c r="G57" i="4"/>
  <c r="I52" i="4"/>
  <c r="G52" i="4"/>
  <c r="H52" i="4" s="1"/>
  <c r="E52" i="4"/>
  <c r="I51" i="4"/>
  <c r="G51" i="4"/>
  <c r="E51" i="4"/>
  <c r="I46" i="4"/>
  <c r="G46" i="4"/>
  <c r="H46" i="4" s="1"/>
  <c r="E46" i="4"/>
  <c r="F46" i="4" s="1"/>
  <c r="I45" i="4"/>
  <c r="J45" i="4" s="1"/>
  <c r="J48" i="4" s="1"/>
  <c r="G9" i="5" s="1"/>
  <c r="G45" i="4"/>
  <c r="I40" i="4"/>
  <c r="G40" i="4"/>
  <c r="H40" i="4" s="1"/>
  <c r="E40" i="4"/>
  <c r="I35" i="4"/>
  <c r="G35" i="4"/>
  <c r="H35" i="4" s="1"/>
  <c r="E36" i="4" s="1"/>
  <c r="F36" i="4" s="1"/>
  <c r="L36" i="4" s="1"/>
  <c r="E35" i="4"/>
  <c r="I33" i="4"/>
  <c r="G33" i="4"/>
  <c r="E33" i="4"/>
  <c r="F33" i="4" s="1"/>
  <c r="I32" i="4"/>
  <c r="G32" i="4"/>
  <c r="H32" i="4" s="1"/>
  <c r="H37" i="4" s="1"/>
  <c r="F7" i="5" s="1"/>
  <c r="G8" i="6" s="1"/>
  <c r="H8" i="6" s="1"/>
  <c r="I27" i="4"/>
  <c r="G27" i="4"/>
  <c r="H27" i="4" s="1"/>
  <c r="E28" i="4" s="1"/>
  <c r="F28" i="4" s="1"/>
  <c r="E27" i="4"/>
  <c r="F27" i="4" s="1"/>
  <c r="I25" i="4"/>
  <c r="J25" i="4" s="1"/>
  <c r="G25" i="4"/>
  <c r="I24" i="4"/>
  <c r="G24" i="4"/>
  <c r="H24" i="4" s="1"/>
  <c r="I19" i="4"/>
  <c r="J19" i="4" s="1"/>
  <c r="G19" i="4"/>
  <c r="H19" i="4" s="1"/>
  <c r="E19" i="4"/>
  <c r="I18" i="4"/>
  <c r="G18" i="4"/>
  <c r="H18" i="4" s="1"/>
  <c r="I17" i="4"/>
  <c r="G17" i="4"/>
  <c r="E17" i="4"/>
  <c r="I16" i="4"/>
  <c r="G16" i="4"/>
  <c r="E16" i="4"/>
  <c r="F16" i="4" s="1"/>
  <c r="I15" i="4"/>
  <c r="J15" i="4" s="1"/>
  <c r="G15" i="4"/>
  <c r="H15" i="4" s="1"/>
  <c r="I14" i="4"/>
  <c r="G14" i="4"/>
  <c r="E14" i="4"/>
  <c r="I9" i="4"/>
  <c r="J9" i="4" s="1"/>
  <c r="G9" i="4"/>
  <c r="E9" i="4"/>
  <c r="I6" i="4"/>
  <c r="J6" i="4" s="1"/>
  <c r="G6" i="4"/>
  <c r="E6" i="4"/>
  <c r="K6" i="4" s="1"/>
  <c r="I5" i="4"/>
  <c r="J5" i="4" s="1"/>
  <c r="G5" i="4"/>
  <c r="H5" i="4" s="1"/>
  <c r="O44" i="3"/>
  <c r="E9" i="6" s="1"/>
  <c r="O43" i="3"/>
  <c r="E18" i="4" s="1"/>
  <c r="O42" i="3"/>
  <c r="E112" i="4" s="1"/>
  <c r="F112" i="4" s="1"/>
  <c r="O41" i="3"/>
  <c r="O40" i="3"/>
  <c r="E33" i="6" s="1"/>
  <c r="O39" i="3"/>
  <c r="E91" i="4" s="1"/>
  <c r="F91" i="4" s="1"/>
  <c r="O38" i="3"/>
  <c r="O37" i="3"/>
  <c r="E5" i="4" s="1"/>
  <c r="O36" i="3"/>
  <c r="E81" i="4" s="1"/>
  <c r="F81" i="4" s="1"/>
  <c r="E83" i="4" s="1"/>
  <c r="F83" i="4" s="1"/>
  <c r="O35" i="3"/>
  <c r="O34" i="3"/>
  <c r="E178" i="4" s="1"/>
  <c r="O33" i="3"/>
  <c r="O32" i="3"/>
  <c r="O31" i="3"/>
  <c r="E51" i="6" s="1"/>
  <c r="K51" i="6" s="1"/>
  <c r="O30" i="3"/>
  <c r="O29" i="3"/>
  <c r="O28" i="3"/>
  <c r="E196" i="4" s="1"/>
  <c r="F196" i="4" s="1"/>
  <c r="O27" i="3"/>
  <c r="O26" i="3"/>
  <c r="E184" i="4" s="1"/>
  <c r="O25" i="3"/>
  <c r="E45" i="4" s="1"/>
  <c r="O24" i="3"/>
  <c r="O23" i="3"/>
  <c r="E57" i="4" s="1"/>
  <c r="O22" i="3"/>
  <c r="E41" i="6" s="1"/>
  <c r="F41" i="6" s="1"/>
  <c r="O21" i="3"/>
  <c r="O20" i="3"/>
  <c r="E156" i="4" s="1"/>
  <c r="F156" i="4" s="1"/>
  <c r="O19" i="3"/>
  <c r="E168" i="4" s="1"/>
  <c r="K168" i="4" s="1"/>
  <c r="O18" i="3"/>
  <c r="E162" i="4" s="1"/>
  <c r="O17" i="3"/>
  <c r="E15" i="4" s="1"/>
  <c r="F15" i="4" s="1"/>
  <c r="O16" i="3"/>
  <c r="E175" i="4" s="1"/>
  <c r="O15" i="3"/>
  <c r="O14" i="3"/>
  <c r="O13" i="3"/>
  <c r="E108" i="4" s="1"/>
  <c r="O12" i="3"/>
  <c r="O11" i="3"/>
  <c r="E118" i="4" s="1"/>
  <c r="O10" i="3"/>
  <c r="E24" i="4" s="1"/>
  <c r="O9" i="3"/>
  <c r="E134" i="4" s="1"/>
  <c r="K134" i="4" s="1"/>
  <c r="O8" i="3"/>
  <c r="O7" i="3"/>
  <c r="E32" i="4" s="1"/>
  <c r="K32" i="4" s="1"/>
  <c r="O6" i="3"/>
  <c r="E143" i="4" s="1"/>
  <c r="F143" i="4" s="1"/>
  <c r="O5" i="3"/>
  <c r="H223" i="4"/>
  <c r="J223" i="4"/>
  <c r="F221" i="4"/>
  <c r="K221" i="4"/>
  <c r="F217" i="4"/>
  <c r="J217" i="4"/>
  <c r="J216" i="4"/>
  <c r="H211" i="4"/>
  <c r="J211" i="4"/>
  <c r="F210" i="4"/>
  <c r="J210" i="4"/>
  <c r="K210" i="4"/>
  <c r="H204" i="4"/>
  <c r="J204" i="4"/>
  <c r="H203" i="4"/>
  <c r="J203" i="4"/>
  <c r="K203" i="4"/>
  <c r="F202" i="4"/>
  <c r="H202" i="4"/>
  <c r="J202" i="4"/>
  <c r="J205" i="4" s="1"/>
  <c r="G30" i="5" s="1"/>
  <c r="I49" i="6" s="1"/>
  <c r="J49" i="6" s="1"/>
  <c r="H198" i="4"/>
  <c r="J198" i="4"/>
  <c r="H196" i="4"/>
  <c r="H199" i="4" s="1"/>
  <c r="F29" i="5" s="1"/>
  <c r="G48" i="6" s="1"/>
  <c r="H48" i="6" s="1"/>
  <c r="J196" i="4"/>
  <c r="K196" i="4"/>
  <c r="H192" i="4"/>
  <c r="J192" i="4"/>
  <c r="F191" i="4"/>
  <c r="J191" i="4"/>
  <c r="K191" i="4"/>
  <c r="H190" i="4"/>
  <c r="K190" i="4"/>
  <c r="H186" i="4"/>
  <c r="J186" i="4"/>
  <c r="F185" i="4"/>
  <c r="F184" i="4"/>
  <c r="H184" i="4"/>
  <c r="H180" i="4"/>
  <c r="J180" i="4"/>
  <c r="F179" i="4"/>
  <c r="H179" i="4"/>
  <c r="J179" i="4"/>
  <c r="H178" i="4"/>
  <c r="J178" i="4"/>
  <c r="H175" i="4"/>
  <c r="J175" i="4"/>
  <c r="H174" i="4"/>
  <c r="J174" i="4"/>
  <c r="H170" i="4"/>
  <c r="J170" i="4"/>
  <c r="H169" i="4"/>
  <c r="E170" i="4" s="1"/>
  <c r="F170" i="4" s="1"/>
  <c r="J169" i="4"/>
  <c r="K169" i="4"/>
  <c r="F168" i="4"/>
  <c r="H164" i="4"/>
  <c r="J164" i="4"/>
  <c r="J163" i="4"/>
  <c r="H162" i="4"/>
  <c r="H165" i="4" s="1"/>
  <c r="F24" i="5" s="1"/>
  <c r="G43" i="6" s="1"/>
  <c r="H43" i="6" s="1"/>
  <c r="J162" i="4"/>
  <c r="H158" i="4"/>
  <c r="J158" i="4"/>
  <c r="H157" i="4"/>
  <c r="H152" i="4"/>
  <c r="J152" i="4"/>
  <c r="F151" i="4"/>
  <c r="J151" i="4"/>
  <c r="H146" i="4"/>
  <c r="J146" i="4"/>
  <c r="F145" i="4"/>
  <c r="H145" i="4"/>
  <c r="E146" i="4" s="1"/>
  <c r="F146" i="4" s="1"/>
  <c r="J145" i="4"/>
  <c r="H144" i="4"/>
  <c r="J144" i="4"/>
  <c r="J142" i="4"/>
  <c r="J147" i="4" s="1"/>
  <c r="G21" i="5" s="1"/>
  <c r="I39" i="6" s="1"/>
  <c r="J39" i="6" s="1"/>
  <c r="K142" i="4"/>
  <c r="H138" i="4"/>
  <c r="J138" i="4"/>
  <c r="H137" i="4"/>
  <c r="E138" i="4" s="1"/>
  <c r="F138" i="4" s="1"/>
  <c r="J137" i="4"/>
  <c r="H136" i="4"/>
  <c r="J136" i="4"/>
  <c r="F135" i="4"/>
  <c r="K135" i="4"/>
  <c r="F134" i="4"/>
  <c r="E136" i="4" s="1"/>
  <c r="F136" i="4" s="1"/>
  <c r="L136" i="4" s="1"/>
  <c r="H134" i="4"/>
  <c r="J134" i="4"/>
  <c r="H130" i="4"/>
  <c r="J130" i="4"/>
  <c r="J129" i="4"/>
  <c r="H128" i="4"/>
  <c r="H131" i="4" s="1"/>
  <c r="F19" i="5" s="1"/>
  <c r="G37" i="6" s="1"/>
  <c r="H37" i="6" s="1"/>
  <c r="J128" i="4"/>
  <c r="F127" i="4"/>
  <c r="H127" i="4"/>
  <c r="K127" i="4"/>
  <c r="F126" i="4"/>
  <c r="H126" i="4"/>
  <c r="H122" i="4"/>
  <c r="J122" i="4"/>
  <c r="F121" i="4"/>
  <c r="H121" i="4"/>
  <c r="L121" i="4" s="1"/>
  <c r="J121" i="4"/>
  <c r="H120" i="4"/>
  <c r="J120" i="4"/>
  <c r="J119" i="4"/>
  <c r="H118" i="4"/>
  <c r="J118" i="4"/>
  <c r="J123" i="4" s="1"/>
  <c r="G18" i="5" s="1"/>
  <c r="I36" i="6" s="1"/>
  <c r="J36" i="6" s="1"/>
  <c r="H114" i="4"/>
  <c r="J114" i="4"/>
  <c r="F113" i="4"/>
  <c r="J113" i="4"/>
  <c r="H112" i="4"/>
  <c r="J112" i="4"/>
  <c r="K112" i="4"/>
  <c r="H111" i="4"/>
  <c r="J111" i="4"/>
  <c r="F110" i="4"/>
  <c r="F108" i="4"/>
  <c r="H108" i="4"/>
  <c r="J108" i="4"/>
  <c r="K108" i="4"/>
  <c r="H104" i="4"/>
  <c r="J104" i="4"/>
  <c r="F103" i="4"/>
  <c r="J103" i="4"/>
  <c r="K102" i="4"/>
  <c r="F101" i="4"/>
  <c r="H101" i="4"/>
  <c r="H100" i="4"/>
  <c r="J100" i="4"/>
  <c r="H99" i="4"/>
  <c r="J99" i="4"/>
  <c r="K99" i="4"/>
  <c r="F98" i="4"/>
  <c r="H98" i="4"/>
  <c r="K98" i="4"/>
  <c r="H94" i="4"/>
  <c r="J94" i="4"/>
  <c r="H92" i="4"/>
  <c r="J92" i="4"/>
  <c r="H91" i="4"/>
  <c r="J91" i="4"/>
  <c r="F90" i="4"/>
  <c r="E92" i="4" s="1"/>
  <c r="F92" i="4" s="1"/>
  <c r="H90" i="4"/>
  <c r="J90" i="4"/>
  <c r="H86" i="4"/>
  <c r="J86" i="4"/>
  <c r="H85" i="4"/>
  <c r="E86" i="4" s="1"/>
  <c r="F86" i="4" s="1"/>
  <c r="L86" i="4" s="1"/>
  <c r="J85" i="4"/>
  <c r="K85" i="4"/>
  <c r="H84" i="4"/>
  <c r="J84" i="4"/>
  <c r="H83" i="4"/>
  <c r="J83" i="4"/>
  <c r="H81" i="4"/>
  <c r="J81" i="4"/>
  <c r="J87" i="4" s="1"/>
  <c r="G14" i="5" s="1"/>
  <c r="I31" i="6" s="1"/>
  <c r="J31" i="6" s="1"/>
  <c r="K81" i="4"/>
  <c r="H77" i="4"/>
  <c r="J77" i="4"/>
  <c r="H76" i="4"/>
  <c r="J76" i="4"/>
  <c r="K76" i="4"/>
  <c r="H75" i="4"/>
  <c r="J75" i="4"/>
  <c r="H74" i="4"/>
  <c r="J74" i="4"/>
  <c r="F73" i="4"/>
  <c r="J73" i="4"/>
  <c r="K73" i="4"/>
  <c r="H68" i="4"/>
  <c r="J68" i="4"/>
  <c r="F67" i="4"/>
  <c r="J67" i="4"/>
  <c r="H66" i="4"/>
  <c r="J66" i="4"/>
  <c r="H65" i="4"/>
  <c r="J65" i="4"/>
  <c r="F64" i="4"/>
  <c r="H64" i="4"/>
  <c r="J64" i="4"/>
  <c r="J69" i="4" s="1"/>
  <c r="G12" i="5" s="1"/>
  <c r="I29" i="6" s="1"/>
  <c r="J29" i="6" s="1"/>
  <c r="K64" i="4"/>
  <c r="F63" i="4"/>
  <c r="E65" i="4" s="1"/>
  <c r="F65" i="4" s="1"/>
  <c r="H63" i="4"/>
  <c r="J63" i="4"/>
  <c r="H59" i="4"/>
  <c r="J59" i="4"/>
  <c r="K58" i="4"/>
  <c r="F57" i="4"/>
  <c r="H57" i="4"/>
  <c r="H60" i="4" s="1"/>
  <c r="F11" i="5" s="1"/>
  <c r="G12" i="6" s="1"/>
  <c r="J57" i="4"/>
  <c r="J60" i="4" s="1"/>
  <c r="G11" i="5" s="1"/>
  <c r="I12" i="6" s="1"/>
  <c r="J12" i="6" s="1"/>
  <c r="K57" i="4"/>
  <c r="H53" i="4"/>
  <c r="J53" i="4"/>
  <c r="F52" i="4"/>
  <c r="J52" i="4"/>
  <c r="F51" i="4"/>
  <c r="H51" i="4"/>
  <c r="J51" i="4"/>
  <c r="J54" i="4" s="1"/>
  <c r="G10" i="5" s="1"/>
  <c r="I11" i="6" s="1"/>
  <c r="J11" i="6" s="1"/>
  <c r="K51" i="4"/>
  <c r="H47" i="4"/>
  <c r="J47" i="4"/>
  <c r="J46" i="4"/>
  <c r="K46" i="4"/>
  <c r="F45" i="4"/>
  <c r="H45" i="4"/>
  <c r="H48" i="4" s="1"/>
  <c r="F9" i="5" s="1"/>
  <c r="H41" i="4"/>
  <c r="J41" i="4"/>
  <c r="F40" i="4"/>
  <c r="J40" i="4"/>
  <c r="J42" i="4" s="1"/>
  <c r="G8" i="5" s="1"/>
  <c r="I10" i="6" s="1"/>
  <c r="J10" i="6" s="1"/>
  <c r="J37" i="4"/>
  <c r="G7" i="5" s="1"/>
  <c r="I8" i="6" s="1"/>
  <c r="J8" i="6" s="1"/>
  <c r="H36" i="4"/>
  <c r="J36" i="4"/>
  <c r="F35" i="4"/>
  <c r="J35" i="4"/>
  <c r="H34" i="4"/>
  <c r="J34" i="4"/>
  <c r="H33" i="4"/>
  <c r="J33" i="4"/>
  <c r="K33" i="4"/>
  <c r="J32" i="4"/>
  <c r="H28" i="4"/>
  <c r="J28" i="4"/>
  <c r="J27" i="4"/>
  <c r="H26" i="4"/>
  <c r="J26" i="4"/>
  <c r="H25" i="4"/>
  <c r="J24" i="4"/>
  <c r="E20" i="4"/>
  <c r="F20" i="4" s="1"/>
  <c r="H20" i="4"/>
  <c r="J20" i="4"/>
  <c r="F19" i="4"/>
  <c r="J18" i="4"/>
  <c r="F17" i="4"/>
  <c r="H17" i="4"/>
  <c r="J17" i="4"/>
  <c r="K17" i="4"/>
  <c r="H16" i="4"/>
  <c r="J16" i="4"/>
  <c r="F14" i="4"/>
  <c r="H14" i="4"/>
  <c r="J14" i="4"/>
  <c r="L14" i="4" s="1"/>
  <c r="K14" i="4"/>
  <c r="H10" i="4"/>
  <c r="J10" i="4"/>
  <c r="F9" i="4"/>
  <c r="H9" i="4"/>
  <c r="E10" i="4" s="1"/>
  <c r="F10" i="4" s="1"/>
  <c r="E8" i="4"/>
  <c r="F8" i="4" s="1"/>
  <c r="H8" i="4"/>
  <c r="J8" i="4"/>
  <c r="E7" i="4"/>
  <c r="F7" i="4" s="1"/>
  <c r="L7" i="4" s="1"/>
  <c r="H7" i="4"/>
  <c r="J7" i="4"/>
  <c r="F6" i="4"/>
  <c r="H6" i="4"/>
  <c r="F5" i="4"/>
  <c r="F51" i="6"/>
  <c r="J51" i="6"/>
  <c r="F50" i="6"/>
  <c r="J50" i="6"/>
  <c r="J41" i="6"/>
  <c r="J33" i="6"/>
  <c r="K52" i="4" l="1"/>
  <c r="K27" i="4"/>
  <c r="H29" i="4"/>
  <c r="F6" i="5" s="1"/>
  <c r="G7" i="6" s="1"/>
  <c r="H7" i="6" s="1"/>
  <c r="K137" i="4"/>
  <c r="H54" i="4"/>
  <c r="F10" i="5" s="1"/>
  <c r="G11" i="6" s="1"/>
  <c r="H11" i="6" s="1"/>
  <c r="H87" i="4"/>
  <c r="F14" i="5" s="1"/>
  <c r="G31" i="6" s="1"/>
  <c r="H31" i="6" s="1"/>
  <c r="H159" i="4"/>
  <c r="F23" i="5" s="1"/>
  <c r="G42" i="6" s="1"/>
  <c r="H42" i="6" s="1"/>
  <c r="K163" i="4"/>
  <c r="K121" i="4"/>
  <c r="H78" i="4"/>
  <c r="F13" i="5" s="1"/>
  <c r="G30" i="6" s="1"/>
  <c r="H30" i="6" s="1"/>
  <c r="K40" i="4"/>
  <c r="K67" i="4"/>
  <c r="H95" i="4"/>
  <c r="F15" i="5" s="1"/>
  <c r="G32" i="6" s="1"/>
  <c r="H32" i="6" s="1"/>
  <c r="H205" i="4"/>
  <c r="F30" i="5" s="1"/>
  <c r="G49" i="6" s="1"/>
  <c r="H49" i="6" s="1"/>
  <c r="H69" i="4"/>
  <c r="F12" i="5" s="1"/>
  <c r="G29" i="6" s="1"/>
  <c r="H29" i="6" s="1"/>
  <c r="K217" i="4"/>
  <c r="L40" i="4"/>
  <c r="H42" i="4"/>
  <c r="F8" i="5" s="1"/>
  <c r="G10" i="6" s="1"/>
  <c r="H10" i="6" s="1"/>
  <c r="F24" i="4"/>
  <c r="E26" i="4" s="1"/>
  <c r="F26" i="4" s="1"/>
  <c r="L26" i="4" s="1"/>
  <c r="K24" i="4"/>
  <c r="L5" i="4"/>
  <c r="J11" i="4"/>
  <c r="G4" i="5" s="1"/>
  <c r="I5" i="6" s="1"/>
  <c r="J5" i="6" s="1"/>
  <c r="J27" i="6" s="1"/>
  <c r="I7" i="7" s="1"/>
  <c r="J7" i="7" s="1"/>
  <c r="J131" i="4"/>
  <c r="G19" i="5" s="1"/>
  <c r="I37" i="6" s="1"/>
  <c r="J37" i="6" s="1"/>
  <c r="J75" i="6" s="1"/>
  <c r="I8" i="7" s="1"/>
  <c r="J8" i="7" s="1"/>
  <c r="H153" i="4"/>
  <c r="F22" i="5" s="1"/>
  <c r="G40" i="6" s="1"/>
  <c r="F178" i="4"/>
  <c r="K178" i="4"/>
  <c r="F118" i="4"/>
  <c r="E120" i="4" s="1"/>
  <c r="F120" i="4" s="1"/>
  <c r="L120" i="4" s="1"/>
  <c r="K118" i="4"/>
  <c r="J115" i="4"/>
  <c r="G17" i="5" s="1"/>
  <c r="I35" i="6" s="1"/>
  <c r="J35" i="6" s="1"/>
  <c r="L142" i="4"/>
  <c r="E144" i="4"/>
  <c r="F144" i="4" s="1"/>
  <c r="L144" i="4" s="1"/>
  <c r="J181" i="4"/>
  <c r="G26" i="5" s="1"/>
  <c r="I45" i="6" s="1"/>
  <c r="J45" i="6" s="1"/>
  <c r="F33" i="6"/>
  <c r="K33" i="6"/>
  <c r="L102" i="4"/>
  <c r="J105" i="4"/>
  <c r="G16" i="5" s="1"/>
  <c r="I34" i="6" s="1"/>
  <c r="J34" i="6" s="1"/>
  <c r="F162" i="4"/>
  <c r="L162" i="4" s="1"/>
  <c r="K162" i="4"/>
  <c r="L46" i="4"/>
  <c r="J95" i="4"/>
  <c r="G15" i="5" s="1"/>
  <c r="I32" i="6" s="1"/>
  <c r="J32" i="6" s="1"/>
  <c r="F175" i="4"/>
  <c r="K175" i="4"/>
  <c r="L58" i="4"/>
  <c r="L143" i="4"/>
  <c r="F18" i="4"/>
  <c r="L18" i="4" s="1"/>
  <c r="K18" i="4"/>
  <c r="L138" i="4"/>
  <c r="L17" i="4"/>
  <c r="H187" i="4"/>
  <c r="F27" i="5" s="1"/>
  <c r="G46" i="6" s="1"/>
  <c r="H46" i="6" s="1"/>
  <c r="L92" i="4"/>
  <c r="F137" i="4"/>
  <c r="H224" i="4"/>
  <c r="F33" i="5" s="1"/>
  <c r="G209" i="4" s="1"/>
  <c r="H209" i="4" s="1"/>
  <c r="K110" i="4"/>
  <c r="F177" i="4"/>
  <c r="K45" i="4"/>
  <c r="L10" i="4"/>
  <c r="F32" i="4"/>
  <c r="E34" i="4" s="1"/>
  <c r="F34" i="4" s="1"/>
  <c r="L34" i="4" s="1"/>
  <c r="J139" i="4"/>
  <c r="G20" i="5" s="1"/>
  <c r="I38" i="6" s="1"/>
  <c r="J38" i="6" s="1"/>
  <c r="F174" i="4"/>
  <c r="L174" i="4" s="1"/>
  <c r="L178" i="4"/>
  <c r="E82" i="4"/>
  <c r="K151" i="4"/>
  <c r="J224" i="4"/>
  <c r="G33" i="5" s="1"/>
  <c r="I209" i="4" s="1"/>
  <c r="J209" i="4" s="1"/>
  <c r="L91" i="4"/>
  <c r="K111" i="4"/>
  <c r="L134" i="4"/>
  <c r="H139" i="4"/>
  <c r="F20" i="5" s="1"/>
  <c r="G38" i="6" s="1"/>
  <c r="H38" i="6" s="1"/>
  <c r="L146" i="4"/>
  <c r="K72" i="4"/>
  <c r="H105" i="4"/>
  <c r="F16" i="5" s="1"/>
  <c r="G34" i="6" s="1"/>
  <c r="K185" i="4"/>
  <c r="H218" i="4"/>
  <c r="F32" i="5" s="1"/>
  <c r="G208" i="4" s="1"/>
  <c r="H208" i="4" s="1"/>
  <c r="H212" i="4" s="1"/>
  <c r="F31" i="5" s="1"/>
  <c r="G53" i="6" s="1"/>
  <c r="H53" i="6" s="1"/>
  <c r="H115" i="4"/>
  <c r="F17" i="5" s="1"/>
  <c r="G35" i="6" s="1"/>
  <c r="H35" i="6" s="1"/>
  <c r="K5" i="4"/>
  <c r="L179" i="4"/>
  <c r="K156" i="4"/>
  <c r="L8" i="4"/>
  <c r="K15" i="4"/>
  <c r="L52" i="4"/>
  <c r="K93" i="4"/>
  <c r="J29" i="4"/>
  <c r="G6" i="5" s="1"/>
  <c r="I7" i="6" s="1"/>
  <c r="J7" i="6" s="1"/>
  <c r="L99" i="4"/>
  <c r="F129" i="4"/>
  <c r="L129" i="4" s="1"/>
  <c r="K143" i="4"/>
  <c r="L203" i="4"/>
  <c r="K216" i="4"/>
  <c r="K35" i="4"/>
  <c r="K145" i="4"/>
  <c r="K215" i="4"/>
  <c r="H123" i="4"/>
  <c r="F18" i="5" s="1"/>
  <c r="G36" i="6" s="1"/>
  <c r="H36" i="6" s="1"/>
  <c r="K222" i="4"/>
  <c r="L93" i="4"/>
  <c r="K197" i="4"/>
  <c r="E25" i="4"/>
  <c r="H11" i="4"/>
  <c r="F4" i="5" s="1"/>
  <c r="G5" i="6" s="1"/>
  <c r="H5" i="6" s="1"/>
  <c r="L76" i="4"/>
  <c r="L157" i="4"/>
  <c r="E176" i="4"/>
  <c r="E100" i="4"/>
  <c r="K126" i="4"/>
  <c r="L20" i="4"/>
  <c r="J21" i="4"/>
  <c r="G5" i="5" s="1"/>
  <c r="I6" i="6" s="1"/>
  <c r="J6" i="6" s="1"/>
  <c r="J199" i="4"/>
  <c r="G29" i="5" s="1"/>
  <c r="I48" i="6" s="1"/>
  <c r="J48" i="6" s="1"/>
  <c r="K9" i="4"/>
  <c r="K119" i="4"/>
  <c r="K150" i="4"/>
  <c r="H193" i="4"/>
  <c r="F28" i="5" s="1"/>
  <c r="G47" i="6" s="1"/>
  <c r="H47" i="6" s="1"/>
  <c r="K16" i="4"/>
  <c r="K19" i="4"/>
  <c r="F72" i="4"/>
  <c r="F157" i="4"/>
  <c r="E109" i="4"/>
  <c r="K179" i="4"/>
  <c r="L191" i="4"/>
  <c r="J165" i="4"/>
  <c r="G24" i="5" s="1"/>
  <c r="I43" i="6" s="1"/>
  <c r="J43" i="6" s="1"/>
  <c r="K41" i="6"/>
  <c r="L51" i="6"/>
  <c r="H12" i="6"/>
  <c r="H34" i="6"/>
  <c r="H52" i="6"/>
  <c r="L52" i="6" s="1"/>
  <c r="K50" i="6"/>
  <c r="K9" i="6"/>
  <c r="F9" i="6"/>
  <c r="L50" i="6"/>
  <c r="L41" i="6"/>
  <c r="L33" i="6"/>
  <c r="L222" i="4"/>
  <c r="E223" i="4"/>
  <c r="F223" i="4" s="1"/>
  <c r="L223" i="4" s="1"/>
  <c r="J212" i="4"/>
  <c r="G31" i="5" s="1"/>
  <c r="I53" i="6" s="1"/>
  <c r="J53" i="6" s="1"/>
  <c r="F224" i="4"/>
  <c r="L224" i="4" s="1"/>
  <c r="L221" i="4"/>
  <c r="L217" i="4"/>
  <c r="L216" i="4"/>
  <c r="L215" i="4"/>
  <c r="L211" i="4"/>
  <c r="L210" i="4"/>
  <c r="K211" i="4"/>
  <c r="E204" i="4"/>
  <c r="F204" i="4" s="1"/>
  <c r="L202" i="4"/>
  <c r="L198" i="4"/>
  <c r="F199" i="4"/>
  <c r="L197" i="4"/>
  <c r="L196" i="4"/>
  <c r="E192" i="4"/>
  <c r="F192" i="4" s="1"/>
  <c r="L190" i="4"/>
  <c r="L186" i="4"/>
  <c r="F187" i="4"/>
  <c r="E27" i="5" s="1"/>
  <c r="L185" i="4"/>
  <c r="L184" i="4"/>
  <c r="K186" i="4"/>
  <c r="E180" i="4"/>
  <c r="F180" i="4" s="1"/>
  <c r="L177" i="4"/>
  <c r="H181" i="4"/>
  <c r="F26" i="5" s="1"/>
  <c r="G45" i="6" s="1"/>
  <c r="H45" i="6" s="1"/>
  <c r="L175" i="4"/>
  <c r="L170" i="4"/>
  <c r="F171" i="4"/>
  <c r="L171" i="4" s="1"/>
  <c r="L169" i="4"/>
  <c r="L168" i="4"/>
  <c r="L163" i="4"/>
  <c r="E164" i="4"/>
  <c r="F164" i="4" s="1"/>
  <c r="E158" i="4"/>
  <c r="F158" i="4" s="1"/>
  <c r="L156" i="4"/>
  <c r="L151" i="4"/>
  <c r="K152" i="4"/>
  <c r="L150" i="4"/>
  <c r="F153" i="4"/>
  <c r="L145" i="4"/>
  <c r="K146" i="4"/>
  <c r="F147" i="4"/>
  <c r="L137" i="4"/>
  <c r="L135" i="4"/>
  <c r="K138" i="4"/>
  <c r="F139" i="4"/>
  <c r="E130" i="4"/>
  <c r="F130" i="4" s="1"/>
  <c r="L130" i="4" s="1"/>
  <c r="L126" i="4"/>
  <c r="E128" i="4"/>
  <c r="F128" i="4" s="1"/>
  <c r="E122" i="4"/>
  <c r="F122" i="4" s="1"/>
  <c r="L122" i="4" s="1"/>
  <c r="L119" i="4"/>
  <c r="L118" i="4"/>
  <c r="L114" i="4"/>
  <c r="L113" i="4"/>
  <c r="L112" i="4"/>
  <c r="L111" i="4"/>
  <c r="L108" i="4"/>
  <c r="E104" i="4"/>
  <c r="F104" i="4" s="1"/>
  <c r="L101" i="4"/>
  <c r="L98" i="4"/>
  <c r="E94" i="4"/>
  <c r="F94" i="4" s="1"/>
  <c r="L94" i="4" s="1"/>
  <c r="L90" i="4"/>
  <c r="F95" i="4"/>
  <c r="L85" i="4"/>
  <c r="L81" i="4"/>
  <c r="K86" i="4"/>
  <c r="L83" i="4"/>
  <c r="E84" i="4"/>
  <c r="F84" i="4" s="1"/>
  <c r="L84" i="4" s="1"/>
  <c r="E77" i="4"/>
  <c r="F77" i="4" s="1"/>
  <c r="L77" i="4" s="1"/>
  <c r="L73" i="4"/>
  <c r="L72" i="4"/>
  <c r="L67" i="4"/>
  <c r="L64" i="4"/>
  <c r="L63" i="4"/>
  <c r="K68" i="4"/>
  <c r="L65" i="4"/>
  <c r="E66" i="4"/>
  <c r="F66" i="4" s="1"/>
  <c r="L66" i="4" s="1"/>
  <c r="E59" i="4"/>
  <c r="F59" i="4" s="1"/>
  <c r="L57" i="4"/>
  <c r="E53" i="4"/>
  <c r="F53" i="4" s="1"/>
  <c r="L51" i="4"/>
  <c r="E47" i="4"/>
  <c r="F47" i="4" s="1"/>
  <c r="L45" i="4"/>
  <c r="E41" i="4"/>
  <c r="F41" i="4" s="1"/>
  <c r="L35" i="4"/>
  <c r="L33" i="4"/>
  <c r="L28" i="4"/>
  <c r="L27" i="4"/>
  <c r="L24" i="4"/>
  <c r="K28" i="4"/>
  <c r="L19" i="4"/>
  <c r="H21" i="4"/>
  <c r="F5" i="5" s="1"/>
  <c r="G6" i="6" s="1"/>
  <c r="H6" i="6" s="1"/>
  <c r="L16" i="4"/>
  <c r="L15" i="4"/>
  <c r="L9" i="4"/>
  <c r="L6" i="4"/>
  <c r="F11" i="4"/>
  <c r="E32" i="5"/>
  <c r="K198" i="4"/>
  <c r="K170" i="4"/>
  <c r="K144" i="4"/>
  <c r="K136" i="4"/>
  <c r="K120" i="4"/>
  <c r="K114" i="4"/>
  <c r="K92" i="4"/>
  <c r="K83" i="4"/>
  <c r="K65" i="4"/>
  <c r="K36" i="4"/>
  <c r="K26" i="4"/>
  <c r="K20" i="4"/>
  <c r="K10" i="4"/>
  <c r="K8" i="4"/>
  <c r="K7" i="4"/>
  <c r="F69" i="4" l="1"/>
  <c r="L69" i="4" s="1"/>
  <c r="F123" i="4"/>
  <c r="E18" i="5" s="1"/>
  <c r="L218" i="4"/>
  <c r="F82" i="4"/>
  <c r="K82" i="4"/>
  <c r="F37" i="4"/>
  <c r="L37" i="4" s="1"/>
  <c r="K25" i="4"/>
  <c r="F25" i="4"/>
  <c r="F21" i="4"/>
  <c r="E5" i="5" s="1"/>
  <c r="E6" i="6" s="1"/>
  <c r="H27" i="5"/>
  <c r="E46" i="6"/>
  <c r="F46" i="6" s="1"/>
  <c r="L46" i="6" s="1"/>
  <c r="F109" i="4"/>
  <c r="K109" i="4"/>
  <c r="K34" i="4"/>
  <c r="L11" i="4"/>
  <c r="K100" i="4"/>
  <c r="F100" i="4"/>
  <c r="L100" i="4" s="1"/>
  <c r="L153" i="4"/>
  <c r="L32" i="4"/>
  <c r="H40" i="6"/>
  <c r="H75" i="6" s="1"/>
  <c r="G8" i="7" s="1"/>
  <c r="H8" i="7" s="1"/>
  <c r="E74" i="4"/>
  <c r="E75" i="4"/>
  <c r="K176" i="4"/>
  <c r="F176" i="4"/>
  <c r="L176" i="4" s="1"/>
  <c r="L199" i="4"/>
  <c r="I6" i="7"/>
  <c r="J6" i="7" s="1"/>
  <c r="I5" i="7" s="1"/>
  <c r="J5" i="7" s="1"/>
  <c r="J27" i="7" s="1"/>
  <c r="L9" i="6"/>
  <c r="H27" i="6"/>
  <c r="G7" i="7" s="1"/>
  <c r="H7" i="7" s="1"/>
  <c r="K223" i="4"/>
  <c r="E33" i="5"/>
  <c r="E209" i="4" s="1"/>
  <c r="H32" i="5"/>
  <c r="E208" i="4"/>
  <c r="K204" i="4"/>
  <c r="L204" i="4"/>
  <c r="F205" i="4"/>
  <c r="E29" i="5"/>
  <c r="K192" i="4"/>
  <c r="L192" i="4"/>
  <c r="F193" i="4"/>
  <c r="L187" i="4"/>
  <c r="K180" i="4"/>
  <c r="L180" i="4"/>
  <c r="F181" i="4"/>
  <c r="E26" i="5" s="1"/>
  <c r="E25" i="5"/>
  <c r="K164" i="4"/>
  <c r="L164" i="4"/>
  <c r="F165" i="4"/>
  <c r="K158" i="4"/>
  <c r="L158" i="4"/>
  <c r="F159" i="4"/>
  <c r="E22" i="5"/>
  <c r="E21" i="5"/>
  <c r="L147" i="4"/>
  <c r="L139" i="4"/>
  <c r="E20" i="5"/>
  <c r="K130" i="4"/>
  <c r="K128" i="4"/>
  <c r="L128" i="4"/>
  <c r="F131" i="4"/>
  <c r="K122" i="4"/>
  <c r="L123" i="4"/>
  <c r="K104" i="4"/>
  <c r="L104" i="4"/>
  <c r="K94" i="4"/>
  <c r="L95" i="4"/>
  <c r="E15" i="5"/>
  <c r="K84" i="4"/>
  <c r="K77" i="4"/>
  <c r="K66" i="4"/>
  <c r="E12" i="5"/>
  <c r="K59" i="4"/>
  <c r="L59" i="4"/>
  <c r="F60" i="4"/>
  <c r="K53" i="4"/>
  <c r="L53" i="4"/>
  <c r="F54" i="4"/>
  <c r="K47" i="4"/>
  <c r="L47" i="4"/>
  <c r="F48" i="4"/>
  <c r="K41" i="4"/>
  <c r="L41" i="4"/>
  <c r="F42" i="4"/>
  <c r="E7" i="5"/>
  <c r="E4" i="5"/>
  <c r="F75" i="4" l="1"/>
  <c r="L75" i="4" s="1"/>
  <c r="K75" i="4"/>
  <c r="F74" i="4"/>
  <c r="K74" i="4"/>
  <c r="H12" i="5"/>
  <c r="E29" i="6"/>
  <c r="H22" i="5"/>
  <c r="E40" i="6"/>
  <c r="L109" i="4"/>
  <c r="F115" i="4"/>
  <c r="F87" i="4"/>
  <c r="L82" i="4"/>
  <c r="H7" i="5"/>
  <c r="E8" i="6"/>
  <c r="H18" i="5"/>
  <c r="E36" i="6"/>
  <c r="F29" i="4"/>
  <c r="L25" i="4"/>
  <c r="H21" i="5"/>
  <c r="E39" i="6"/>
  <c r="F6" i="6"/>
  <c r="L6" i="6" s="1"/>
  <c r="K6" i="6"/>
  <c r="H15" i="5"/>
  <c r="E32" i="6"/>
  <c r="H4" i="5"/>
  <c r="E5" i="6"/>
  <c r="H25" i="5"/>
  <c r="E44" i="6"/>
  <c r="H20" i="5"/>
  <c r="E38" i="6"/>
  <c r="H26" i="5"/>
  <c r="E45" i="6"/>
  <c r="K46" i="6"/>
  <c r="H29" i="5"/>
  <c r="E48" i="6"/>
  <c r="L21" i="4"/>
  <c r="H5" i="5"/>
  <c r="F105" i="4"/>
  <c r="E16" i="5" s="1"/>
  <c r="H33" i="5"/>
  <c r="G6" i="7"/>
  <c r="H6" i="7" s="1"/>
  <c r="F209" i="4"/>
  <c r="L209" i="4" s="1"/>
  <c r="K209" i="4"/>
  <c r="K208" i="4"/>
  <c r="F208" i="4"/>
  <c r="L205" i="4"/>
  <c r="E30" i="5"/>
  <c r="L193" i="4"/>
  <c r="E28" i="5"/>
  <c r="L181" i="4"/>
  <c r="L165" i="4"/>
  <c r="E24" i="5"/>
  <c r="L159" i="4"/>
  <c r="E23" i="5"/>
  <c r="E19" i="5"/>
  <c r="L131" i="4"/>
  <c r="L105" i="4"/>
  <c r="E11" i="5"/>
  <c r="L60" i="4"/>
  <c r="E10" i="5"/>
  <c r="L54" i="4"/>
  <c r="E9" i="5"/>
  <c r="H9" i="5" s="1"/>
  <c r="L48" i="4"/>
  <c r="L42" i="4"/>
  <c r="E8" i="5"/>
  <c r="H16" i="5" l="1"/>
  <c r="E34" i="6"/>
  <c r="H24" i="5"/>
  <c r="E43" i="6"/>
  <c r="H8" i="5"/>
  <c r="E10" i="6"/>
  <c r="H23" i="5"/>
  <c r="E42" i="6"/>
  <c r="F48" i="6"/>
  <c r="L48" i="6" s="1"/>
  <c r="K48" i="6"/>
  <c r="F40" i="6"/>
  <c r="L40" i="6" s="1"/>
  <c r="K40" i="6"/>
  <c r="H10" i="5"/>
  <c r="E11" i="6"/>
  <c r="H28" i="5"/>
  <c r="E47" i="6"/>
  <c r="F38" i="6"/>
  <c r="L38" i="6" s="1"/>
  <c r="K38" i="6"/>
  <c r="F29" i="6"/>
  <c r="K29" i="6"/>
  <c r="E17" i="5"/>
  <c r="L115" i="4"/>
  <c r="K45" i="6"/>
  <c r="F45" i="6"/>
  <c r="L45" i="6" s="1"/>
  <c r="L29" i="4"/>
  <c r="E6" i="5"/>
  <c r="H11" i="5"/>
  <c r="E12" i="6"/>
  <c r="H30" i="5"/>
  <c r="E49" i="6"/>
  <c r="F44" i="6"/>
  <c r="L44" i="6" s="1"/>
  <c r="K44" i="6"/>
  <c r="F36" i="6"/>
  <c r="L36" i="6" s="1"/>
  <c r="K36" i="6"/>
  <c r="F78" i="4"/>
  <c r="L74" i="4"/>
  <c r="L87" i="4"/>
  <c r="E14" i="5"/>
  <c r="K39" i="6"/>
  <c r="F39" i="6"/>
  <c r="L39" i="6" s="1"/>
  <c r="K5" i="6"/>
  <c r="F5" i="6"/>
  <c r="F8" i="6"/>
  <c r="L8" i="6" s="1"/>
  <c r="K8" i="6"/>
  <c r="H19" i="5"/>
  <c r="E37" i="6"/>
  <c r="F32" i="6"/>
  <c r="L32" i="6" s="1"/>
  <c r="K32" i="6"/>
  <c r="AV4" i="8"/>
  <c r="L8" i="8" s="1"/>
  <c r="G5" i="7"/>
  <c r="L208" i="4"/>
  <c r="F212" i="4"/>
  <c r="F37" i="6" l="1"/>
  <c r="L37" i="6" s="1"/>
  <c r="K37" i="6"/>
  <c r="H17" i="5"/>
  <c r="E35" i="6"/>
  <c r="F42" i="6"/>
  <c r="L42" i="6" s="1"/>
  <c r="K42" i="6"/>
  <c r="L29" i="6"/>
  <c r="L5" i="6"/>
  <c r="F47" i="6"/>
  <c r="L47" i="6" s="1"/>
  <c r="K47" i="6"/>
  <c r="H14" i="5"/>
  <c r="E31" i="6"/>
  <c r="F34" i="6"/>
  <c r="L34" i="6" s="1"/>
  <c r="K34" i="6"/>
  <c r="L78" i="4"/>
  <c r="E13" i="5"/>
  <c r="F49" i="6"/>
  <c r="L49" i="6" s="1"/>
  <c r="K49" i="6"/>
  <c r="F10" i="6"/>
  <c r="L10" i="6" s="1"/>
  <c r="K10" i="6"/>
  <c r="F12" i="6"/>
  <c r="L12" i="6" s="1"/>
  <c r="K12" i="6"/>
  <c r="F43" i="6"/>
  <c r="L43" i="6" s="1"/>
  <c r="K43" i="6"/>
  <c r="H6" i="5"/>
  <c r="E7" i="6"/>
  <c r="F11" i="6"/>
  <c r="L11" i="6" s="1"/>
  <c r="K11" i="6"/>
  <c r="H5" i="7"/>
  <c r="L20" i="8"/>
  <c r="L16" i="8"/>
  <c r="L15" i="8"/>
  <c r="L17" i="8" s="1"/>
  <c r="L212" i="4"/>
  <c r="E31" i="5"/>
  <c r="H13" i="5" l="1"/>
  <c r="E30" i="6"/>
  <c r="F7" i="6"/>
  <c r="K7" i="6"/>
  <c r="F35" i="6"/>
  <c r="L35" i="6" s="1"/>
  <c r="K35" i="6"/>
  <c r="H31" i="5"/>
  <c r="E53" i="6"/>
  <c r="F31" i="6"/>
  <c r="L31" i="6" s="1"/>
  <c r="K31" i="6"/>
  <c r="H27" i="7"/>
  <c r="L7" i="6" l="1"/>
  <c r="L27" i="6" s="1"/>
  <c r="F27" i="6"/>
  <c r="E7" i="7" s="1"/>
  <c r="F30" i="6"/>
  <c r="K30" i="6"/>
  <c r="F53" i="6"/>
  <c r="L53" i="6" s="1"/>
  <c r="K53" i="6"/>
  <c r="L30" i="6" l="1"/>
  <c r="L75" i="6" s="1"/>
  <c r="F75" i="6"/>
  <c r="E8" i="7" s="1"/>
  <c r="F7" i="7"/>
  <c r="K7" i="7"/>
  <c r="L7" i="7" l="1"/>
  <c r="F8" i="7"/>
  <c r="L8" i="7" s="1"/>
  <c r="K8" i="7"/>
  <c r="E6" i="7" l="1"/>
  <c r="F6" i="7" l="1"/>
  <c r="K6" i="7"/>
  <c r="E5" i="7" l="1"/>
  <c r="AV3" i="8"/>
  <c r="L4" i="8" s="1"/>
  <c r="L6" i="7"/>
  <c r="L7" i="8" l="1"/>
  <c r="AV19" i="8"/>
  <c r="AV29" i="8"/>
  <c r="AV24" i="8"/>
  <c r="AV20" i="8"/>
  <c r="AT29" i="8"/>
  <c r="AV28" i="8"/>
  <c r="AV22" i="8"/>
  <c r="AV27" i="8"/>
  <c r="AT11" i="8" s="1"/>
  <c r="S19" i="8" s="1"/>
  <c r="AV18" i="8"/>
  <c r="AT3" i="8" s="1"/>
  <c r="AT30" i="8"/>
  <c r="AV30" i="8"/>
  <c r="AV21" i="8"/>
  <c r="F5" i="7"/>
  <c r="K5" i="7"/>
  <c r="AU32" i="8" l="1"/>
  <c r="AU31" i="8"/>
  <c r="L9" i="8"/>
  <c r="L10" i="8" s="1"/>
  <c r="S9" i="8"/>
  <c r="F27" i="7"/>
  <c r="L5" i="7"/>
  <c r="L27" i="7" s="1"/>
  <c r="L23" i="8"/>
  <c r="AT31" i="8"/>
  <c r="AT32" i="8"/>
  <c r="L19" i="8"/>
  <c r="S18" i="8" l="1"/>
  <c r="L18" i="8"/>
  <c r="L21" i="8"/>
  <c r="L13" i="8"/>
  <c r="L14" i="8"/>
  <c r="L22" i="8"/>
  <c r="L27" i="8" l="1"/>
  <c r="L28" i="8" s="1"/>
  <c r="L29" i="8" s="1"/>
  <c r="AT24" i="8" s="1"/>
  <c r="S30" i="8" l="1"/>
  <c r="L30" i="8"/>
  <c r="L32" i="8" s="1"/>
  <c r="L33" i="8" s="1"/>
  <c r="L34" i="8" s="1"/>
  <c r="AU38" i="8" l="1"/>
  <c r="L38" i="8"/>
  <c r="AU39" i="8"/>
  <c r="AI2" i="8" l="1"/>
  <c r="V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최영석</author>
    <author>Windows XP</author>
  </authors>
  <commentList>
    <comment ref="AS3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공사규모:재+직노+산경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AS11" authorId="0" shapeId="0" xr:uid="{00000000-0006-0000-0000-000002000000}">
      <text>
        <r>
          <rPr>
            <sz val="9"/>
            <color indexed="81"/>
            <rFont val="Tahoma"/>
            <family val="2"/>
          </rPr>
          <t>2008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-8.85%</t>
        </r>
        <r>
          <rPr>
            <sz val="9"/>
            <color indexed="81"/>
            <rFont val="돋움"/>
            <family val="3"/>
            <charset val="129"/>
          </rPr>
          <t xml:space="preserve">
공사규모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재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직노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산경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소모품비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세금과공제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복리후생비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여비교통비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지급수수료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수도광열비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통신비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도서인쇄비</t>
        </r>
        <r>
          <rPr>
            <sz val="9"/>
            <color indexed="81"/>
            <rFont val="Tahoma"/>
            <family val="2"/>
          </rPr>
          <t>)</t>
        </r>
      </text>
    </comment>
    <comment ref="AS12" authorId="0" shapeId="0" xr:uid="{00000000-0006-0000-0000-000003000000}">
      <text>
        <r>
          <rPr>
            <sz val="9"/>
            <color indexed="81"/>
            <rFont val="Tahoma"/>
            <family val="2"/>
          </rPr>
          <t>2008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-8.85%</t>
        </r>
        <r>
          <rPr>
            <sz val="9"/>
            <color indexed="81"/>
            <rFont val="돋움"/>
            <family val="3"/>
            <charset val="129"/>
          </rPr>
          <t xml:space="preserve">
공사규모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재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직노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산경</t>
        </r>
        <r>
          <rPr>
            <sz val="9"/>
            <color indexed="81"/>
            <rFont val="Tahoma"/>
            <family val="2"/>
          </rPr>
          <t xml:space="preserve">
(</t>
        </r>
        <r>
          <rPr>
            <sz val="9"/>
            <color indexed="81"/>
            <rFont val="돋움"/>
            <family val="3"/>
            <charset val="129"/>
          </rPr>
          <t>소모품비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세금과공제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복리후생비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여비교통비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지급수수료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수도광열비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통신비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도서인쇄비</t>
        </r>
        <r>
          <rPr>
            <sz val="9"/>
            <color indexed="81"/>
            <rFont val="Tahoma"/>
            <family val="2"/>
          </rPr>
          <t>)</t>
        </r>
      </text>
    </comment>
    <comment ref="AS13" authorId="1" shapeId="0" xr:uid="{00000000-0006-0000-0000-000004000000}">
      <text>
        <r>
          <rPr>
            <b/>
            <sz val="12"/>
            <color indexed="81"/>
            <rFont val="굴림"/>
            <family val="3"/>
            <charset val="129"/>
          </rPr>
          <t>전기,통신,소방 제외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AS24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추정가격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AS29" authorId="0" shapeId="0" xr:uid="{00000000-0006-0000-0000-000006000000}">
      <text>
        <r>
          <rPr>
            <sz val="9"/>
            <color indexed="81"/>
            <rFont val="맑은 고딕"/>
            <family val="3"/>
            <charset val="129"/>
          </rPr>
          <t>공사규모:재(관급포함)+직노
적용대상:공사금액(도급+관급) 4천만원이상 건설공사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<sst xmlns="http://schemas.openxmlformats.org/spreadsheetml/2006/main" count="4175" uniqueCount="728">
  <si>
    <t>공 종 별 집 계 표</t>
  </si>
  <si>
    <t>[ 심학초 노후 냉난방기 개선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</si>
  <si>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</si>
  <si>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</si>
  <si>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</si>
  <si>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</si>
  <si>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</si>
  <si>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</si>
  <si>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</si>
  <si>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</si>
  <si>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</si>
  <si>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</si>
  <si>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</si>
  <si>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</si>
  <si>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</si>
  <si>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</si>
  <si>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</si>
  <si>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</si>
  <si>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</si>
  <si>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</si>
  <si>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</si>
  <si>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</si>
  <si>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</si>
  <si>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</si>
  <si>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</si>
  <si>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</si>
  <si>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</si>
  <si>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</si>
  <si>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</si>
  <si>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</si>
  <si>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</si>
  <si>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</si>
  <si>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</si>
  <si>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</si>
  <si>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</si>
  <si>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</si>
  <si>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</si>
  <si>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</si>
  <si>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</si>
  <si>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</si>
  <si>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</si>
  <si>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</si>
  <si>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</si>
  <si>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</si>
  <si>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</si>
  <si>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</si>
  <si>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</si>
  <si>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</si>
  <si>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</si>
  <si>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</si>
  <si>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</si>
  <si>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심학초 노후 냉난방기 개선 전기공사</t>
  </si>
  <si>
    <t/>
  </si>
  <si>
    <t>01</t>
  </si>
  <si>
    <t>0101  전기공사</t>
  </si>
  <si>
    <t>0101</t>
  </si>
  <si>
    <t>010101  전력간선설비공사</t>
  </si>
  <si>
    <t>010101</t>
  </si>
  <si>
    <t>강제전선관(노출)</t>
  </si>
  <si>
    <t>아연도  54 mm</t>
  </si>
  <si>
    <t>M</t>
  </si>
  <si>
    <t>호표 1</t>
  </si>
  <si>
    <t>5A3A1567CC9E6F8E194083FCA3323A</t>
  </si>
  <si>
    <t>T</t>
  </si>
  <si>
    <t>F</t>
  </si>
  <si>
    <t>0101015A3A1567CC9E6F8E194083FCA3323A</t>
  </si>
  <si>
    <t>전선관지지행거(단독)</t>
  </si>
  <si>
    <t xml:space="preserve"> 54 C</t>
  </si>
  <si>
    <t>개소</t>
  </si>
  <si>
    <t>호표 2</t>
  </si>
  <si>
    <t>5A3A1567CC9E6F4060608AC901343C</t>
  </si>
  <si>
    <t>0101015A3A1567CC9E6F4060608AC901343C</t>
  </si>
  <si>
    <t>0.6/1kV가교폴리에틸렌(F-CV)</t>
  </si>
  <si>
    <t>4C 35㎟</t>
  </si>
  <si>
    <t>호표 3</t>
  </si>
  <si>
    <t>5A3A1567CE9945B39290837ADDBA37</t>
  </si>
  <si>
    <t>0101015A3A1567CE9945B39290837ADDBA37</t>
  </si>
  <si>
    <t>난연성 비닐절연 접지용전선</t>
  </si>
  <si>
    <t>0.6/1kV F-GV  16㎟</t>
  </si>
  <si>
    <t>호표 4</t>
  </si>
  <si>
    <t>5A3A1567CF9BA5808230847D577930</t>
  </si>
  <si>
    <t>0101015A3A1567CF9BA5808230847D577930</t>
  </si>
  <si>
    <t>분전반</t>
  </si>
  <si>
    <t>EHP-A PANEL</t>
  </si>
  <si>
    <t>면</t>
  </si>
  <si>
    <t>5D270580229C6C40CF508CB98CE836C63DA010</t>
  </si>
  <si>
    <t>0101015D270580229C6C40CF508CB98CE836C63DA010</t>
  </si>
  <si>
    <t>분전반설치비</t>
  </si>
  <si>
    <t>호표 5</t>
  </si>
  <si>
    <t>5A3AF5886A9FF02016908F66B7A63C</t>
  </si>
  <si>
    <t>0101015A3AF5886A9FF02016908F66B7A63C</t>
  </si>
  <si>
    <t>배선용 차단기</t>
  </si>
  <si>
    <t>4P 100AF</t>
  </si>
  <si>
    <t>대</t>
  </si>
  <si>
    <t>호표 6</t>
  </si>
  <si>
    <t>5A3A1567C499006078208C470CD43E</t>
  </si>
  <si>
    <t>압착단자</t>
  </si>
  <si>
    <t>R형동선 나압착 16 ㎟</t>
  </si>
  <si>
    <t>개</t>
  </si>
  <si>
    <t>호표 7</t>
  </si>
  <si>
    <t>5A3A8527AE9792505D808CE4A4F138</t>
  </si>
  <si>
    <t>0101015A3A8527AE9792505D808CE4A4F138</t>
  </si>
  <si>
    <t>러그단자</t>
  </si>
  <si>
    <t>동관단자 1 HOLE 35 ㎟</t>
  </si>
  <si>
    <t>호표 8</t>
  </si>
  <si>
    <t>5A3A8527AD953229D0C0859837573F</t>
  </si>
  <si>
    <t>0101015A3A8527AD953229D0C0859837573F</t>
  </si>
  <si>
    <t>[ 합           계 ]</t>
  </si>
  <si>
    <t>TOTAL</t>
  </si>
  <si>
    <t>010102  냉난방설비공사</t>
  </si>
  <si>
    <t>010102</t>
  </si>
  <si>
    <t>합성수지제 가요전선관</t>
  </si>
  <si>
    <t>CD 난연성 16㎜</t>
  </si>
  <si>
    <t>호표 9</t>
  </si>
  <si>
    <t>5A3A1567CC9E6FE09B508FBBA3FC3A</t>
  </si>
  <si>
    <t>0101025A3A1567CC9E6FE09B508FBBA3FC3A</t>
  </si>
  <si>
    <t>아연도  16 mm</t>
  </si>
  <si>
    <t>호표 10</t>
  </si>
  <si>
    <t>5A3A1567CC9E6F8E194083FCA34330</t>
  </si>
  <si>
    <t>0101025A3A1567CC9E6F8E194083FCA34330</t>
  </si>
  <si>
    <t>아연도  36 mm</t>
  </si>
  <si>
    <t>호표 11</t>
  </si>
  <si>
    <t>5A3A1567CC9E6F8E194083FCA3173C</t>
  </si>
  <si>
    <t>0101025A3A1567CC9E6F8E194083FCA3173C</t>
  </si>
  <si>
    <t>1종금속제가요전선관-노출</t>
  </si>
  <si>
    <t xml:space="preserve"> 16 mm 비방수</t>
  </si>
  <si>
    <t>호표 12</t>
  </si>
  <si>
    <t>5A3A1567CC9E6F9880208EC75E2631</t>
  </si>
  <si>
    <t>0101025A3A1567CC9E6F9880208EC75E2631</t>
  </si>
  <si>
    <t>1종금속제가요전선관</t>
  </si>
  <si>
    <t>박스커넥터, 16 mm 비방수</t>
  </si>
  <si>
    <t>5D5CC5D48E9C78A6AE708934332A399F66A40D</t>
  </si>
  <si>
    <t>0101025D5CC5D48E9C78A6AE708934332A399F66A40D</t>
  </si>
  <si>
    <t xml:space="preserve"> 16 C</t>
  </si>
  <si>
    <t>호표 13</t>
  </si>
  <si>
    <t>5A3A1567CC9E6F4060608AC9014533</t>
  </si>
  <si>
    <t>0101025A3A1567CC9E6F4060608AC9014533</t>
  </si>
  <si>
    <t xml:space="preserve"> 36 C</t>
  </si>
  <si>
    <t>호표 14</t>
  </si>
  <si>
    <t>5A3A1567CC9E6F4060608AC901193F</t>
  </si>
  <si>
    <t>0101025A3A1567CC9E6F4060608AC901193F</t>
  </si>
  <si>
    <t>저독성폴리올레핀절연전선(HFIX)</t>
  </si>
  <si>
    <t>2.5㎟</t>
  </si>
  <si>
    <t>호표 15</t>
  </si>
  <si>
    <t>5A3A1567CF9BA5A37C5080A61CD13A</t>
  </si>
  <si>
    <t>0101025A3A1567CF9BA5A37C5080A61CD13A</t>
  </si>
  <si>
    <t>2C 6㎟</t>
  </si>
  <si>
    <t>호표 16</t>
  </si>
  <si>
    <t>5A3A1567CE9945B392F084079C153A</t>
  </si>
  <si>
    <t>0101025A3A1567CE9945B392F084079C153A</t>
  </si>
  <si>
    <t>4C 6㎟</t>
  </si>
  <si>
    <t>호표 17</t>
  </si>
  <si>
    <t>5A3A1567CE9945B39290837ADD7C3C</t>
  </si>
  <si>
    <t>0101025A3A1567CE9945B39290837ADD7C3C</t>
  </si>
  <si>
    <t>0.6/1kV F-GV  6㎟</t>
  </si>
  <si>
    <t>호표 18</t>
  </si>
  <si>
    <t>5A3A1567CF9BA5808230847D571038</t>
  </si>
  <si>
    <t>0101025A3A1567CF9BA5808230847D571038</t>
  </si>
  <si>
    <t>아우트렛박스</t>
  </si>
  <si>
    <t>중형4각 54㎜</t>
  </si>
  <si>
    <t>호표 19</t>
  </si>
  <si>
    <t>5A3A1567C4990056018083494D5B3C</t>
  </si>
  <si>
    <t>0101025A3A1567C4990056018083494D5B3C</t>
  </si>
  <si>
    <t>커버, 4각, 평</t>
  </si>
  <si>
    <t>5D5CC5D48F9EDF3D1ED081BD531A3D45FB5AC0</t>
  </si>
  <si>
    <t>0101025D5CC5D48F9EDF3D1ED081BD531A3D45FB5AC0</t>
  </si>
  <si>
    <t>스위치박스</t>
  </si>
  <si>
    <t>1 개용 54 mm</t>
  </si>
  <si>
    <t>호표 20</t>
  </si>
  <si>
    <t>5A3A1567C4990056018083495F8E3B</t>
  </si>
  <si>
    <t>0101025A3A1567C4990056018083495F8E3B</t>
  </si>
  <si>
    <t>풀박스</t>
  </si>
  <si>
    <t>100x100x100</t>
  </si>
  <si>
    <t>호표 21</t>
  </si>
  <si>
    <t>5A3A1567C499005601908DBDDA6030</t>
  </si>
  <si>
    <t>0101025A3A1567C499005601908DBDDA6030</t>
  </si>
  <si>
    <t>150x150x100</t>
  </si>
  <si>
    <t>호표 22</t>
  </si>
  <si>
    <t>5A3A1567C499005601908DBDDA193E</t>
  </si>
  <si>
    <t>0101025A3A1567C499005601908DBDDA193E</t>
  </si>
  <si>
    <t>트레이,덕트지지대(벽체or바닥)</t>
  </si>
  <si>
    <t>W600</t>
  </si>
  <si>
    <t>호표 23</t>
  </si>
  <si>
    <t>5A3AF583E89A588E110089B54F9831</t>
  </si>
  <si>
    <t>0101025A3AF583E89A588E110089B54F9831</t>
  </si>
  <si>
    <t>케이블트레이</t>
  </si>
  <si>
    <t>STRAIGHT,St W600x100Hx2.3t</t>
  </si>
  <si>
    <t>호표 24</t>
  </si>
  <si>
    <t>5A3A1567C99125FF90708D123DEC33</t>
  </si>
  <si>
    <t>0101025A3A1567C99125FF90708D123DEC33</t>
  </si>
  <si>
    <t>케이블트레이 커버(전기)</t>
  </si>
  <si>
    <t>호표 25</t>
  </si>
  <si>
    <t>5A3A1567C99125FF90708D01BC2A3E</t>
  </si>
  <si>
    <t>0101025A3A1567C99125FF90708D01BC2A3E</t>
  </si>
  <si>
    <t>케이블트레이부속품</t>
  </si>
  <si>
    <t>V. ELBOW, St, W600x100Hx2.3t</t>
  </si>
  <si>
    <t>호표 26</t>
  </si>
  <si>
    <t>5A3A1567C99125FF90708D3EF64333</t>
  </si>
  <si>
    <t>0101025A3A1567C99125FF90708D3EF64333</t>
  </si>
  <si>
    <t>H. TEE, St, W600x100Hx2.3t</t>
  </si>
  <si>
    <t>호표 27</t>
  </si>
  <si>
    <t>5A3A1567C99125FF90708D2C967E34</t>
  </si>
  <si>
    <t>0101025A3A1567C99125FF90708D2C967E34</t>
  </si>
  <si>
    <t>JOINT CONNECTOR,아연도150Hx2.6</t>
  </si>
  <si>
    <t>5D5CC5D48E9C78A6AE408DEF67B63D2DCC9700</t>
  </si>
  <si>
    <t>0101025D5CC5D48E9C78A6AE408DEF67B63D2DCC9700</t>
  </si>
  <si>
    <t>SHANK BOLT &amp; NUT, 아연도</t>
  </si>
  <si>
    <t>5D5CC5D48E9C78A6AE408DEF67B63D2DCC94B4</t>
  </si>
  <si>
    <t>0101025D5CC5D48E9C78A6AE408DEF67B63D2DCC94B4</t>
  </si>
  <si>
    <t>BONDING JUMPER, 38㎟</t>
  </si>
  <si>
    <t>5D5CC5D48E9C78A6AE408DEF67B63D2DCC94B0</t>
  </si>
  <si>
    <t>0101025D5CC5D48E9C78A6AE408DEF67B63D2DCC94B0</t>
  </si>
  <si>
    <t>배관용홈파기</t>
  </si>
  <si>
    <t>16C 이하</t>
  </si>
  <si>
    <t>호표 28</t>
  </si>
  <si>
    <t>5A3A1567C4990072EA908F1D115B35</t>
  </si>
  <si>
    <t>0101025A3A1567C4990072EA908F1D115B35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</si>
  <si>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</si>
  <si>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</si>
  <si>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</si>
  <si>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</si>
  <si>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</si>
  <si>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</si>
  <si>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</si>
  <si>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</si>
  <si>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</si>
  <si>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</si>
  <si>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</si>
  <si>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</si>
  <si>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</si>
  <si>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</si>
  <si>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</si>
  <si>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</si>
  <si>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</si>
  <si>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</si>
  <si>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</si>
  <si>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</si>
  <si>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</si>
  <si>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강제전선관(노출)  아연도  54 mm  M  전기 5-1   ( 호표 1 )</t>
  </si>
  <si>
    <t>전기 5-1</t>
  </si>
  <si>
    <t>강제전선관</t>
  </si>
  <si>
    <t>5D5CC5D48E9C78A6AE708908F0DC358BF35BD6</t>
  </si>
  <si>
    <t>5A3A1567CC9E6F8E194083FCA3323A5D5CC5D48E9C78A6AE708908F0DC358BF35BD6</t>
  </si>
  <si>
    <t>전선관부속품비</t>
  </si>
  <si>
    <t>전선관의 15%</t>
  </si>
  <si>
    <t>식</t>
  </si>
  <si>
    <t>5B65457D929AE2EE229085685E63001</t>
  </si>
  <si>
    <t>5A3A1567CC9E6F8E194083FCA3323A5B65457D929AE2EE229085685E43003</t>
  </si>
  <si>
    <t>잡재료비</t>
  </si>
  <si>
    <t>배관배선의 2%</t>
  </si>
  <si>
    <t>5B65457D929AE2EE229085685E53002</t>
  </si>
  <si>
    <t>5A3A1567CC9E6F8E194083FCA3323A5B65457D929AE2EE229085685E53002</t>
  </si>
  <si>
    <t>내선전공</t>
  </si>
  <si>
    <t>일반공사 직종</t>
  </si>
  <si>
    <t>인</t>
  </si>
  <si>
    <t>5AA0353D05963586332083E384093D7F534704</t>
  </si>
  <si>
    <t>5A3A1567CC9E6F8E194083FCA3323A5AA0353D05963586332083E384093D7F534704</t>
  </si>
  <si>
    <t>공구손료</t>
  </si>
  <si>
    <t>인력품의 3%</t>
  </si>
  <si>
    <t>5B65457D929AE2EE229085685E43003</t>
  </si>
  <si>
    <t>5A3A1567CC9E6F8E194083FCA3323A5B65457D929AE2EE229085685E63001</t>
  </si>
  <si>
    <t xml:space="preserve"> [ 합          계 ]</t>
  </si>
  <si>
    <t>전선관지지행거(단독)   54 C  개소  전기 5-29   ( 호표 2 )</t>
  </si>
  <si>
    <t>전기 5-29</t>
  </si>
  <si>
    <t>행어볼트</t>
  </si>
  <si>
    <t>행어볼트, ∮9*1000mm</t>
  </si>
  <si>
    <t>5D5C459ECA9D055F45008F7D75C532F5BB59F6</t>
  </si>
  <si>
    <t>5A3A1567CC9E6F4060608AC901343C5D5C459ECA9D055F45008F7D75C532F5BB59F6</t>
  </si>
  <si>
    <t>스트롱앵커</t>
  </si>
  <si>
    <t>스트롱앵커, M10, 9.5mm</t>
  </si>
  <si>
    <t>5D5C459ECA9D326885408EBE034D3FCED5B345</t>
  </si>
  <si>
    <t>5A3A1567CC9E6F4060608AC901343C5D5C459ECA9D326885408EBE034D3FCED5B345</t>
  </si>
  <si>
    <t>육각너트</t>
  </si>
  <si>
    <t>육각너트, M10</t>
  </si>
  <si>
    <t>5D5C459ECA9D054D4FA089D95EFE33724DE2FE</t>
  </si>
  <si>
    <t>5A3A1567CC9E6F4060608AC901343C5D5C459ECA9D054D4FA089D95EFE33724DE2FE</t>
  </si>
  <si>
    <t>스프링 와샤</t>
  </si>
  <si>
    <t>10mm</t>
  </si>
  <si>
    <t>EA</t>
  </si>
  <si>
    <t>5D5C459ECA9D05B0769086426B7D3B508F1014</t>
  </si>
  <si>
    <t>5A3A1567CC9E6F4060608AC901343C5D5C459ECA9D05B0769086426B7D3B508F1014</t>
  </si>
  <si>
    <t>강재전선관용 부품</t>
  </si>
  <si>
    <t>파이프행거, 54 C</t>
  </si>
  <si>
    <t>5D5CC5D48E9C78A6AE9085F292A6375DF3E54A</t>
  </si>
  <si>
    <t>5A3A1567CC9E6F4060608AC901343C5D5CC5D48E9C78A6AE9085F292A6375DF3E54A</t>
  </si>
  <si>
    <t>5A3A1567CC9E6F4060608AC901343C5AA0353D05963586332083E384093D7F534704</t>
  </si>
  <si>
    <t>5A3A1567CC9E6F4060608AC901343C5B65457D929AE2EE229085685E63001</t>
  </si>
  <si>
    <t>0.6/1kV가교폴리에틸렌(F-CV)  4C 35㎟  M  전기 5-11   ( 호표 3 )</t>
  </si>
  <si>
    <t>전기 5-11</t>
  </si>
  <si>
    <t>5D439592B996C7FA2BA08FA9A5E93DF4AB29D7</t>
  </si>
  <si>
    <t>5A3A1567CE9945B39290837ADDBA375D439592B996C7FA2BA08FA9A5E93DF4AB29D7</t>
  </si>
  <si>
    <t>5A3A1567CE9945B39290837ADDBA375B65457D929AE2EE229085685E63001</t>
  </si>
  <si>
    <t>저압케이블전공</t>
  </si>
  <si>
    <t>5AA0353D05963586332083E384093D7F534709</t>
  </si>
  <si>
    <t>5A3A1567CE9945B39290837ADDBA375AA0353D05963586332083E384093D7F534709</t>
  </si>
  <si>
    <t>5A3A1567CE9945B39290837ADDBA375B65457D929AE2EE229085685E53002</t>
  </si>
  <si>
    <t>난연성 비닐절연 접지용전선  0.6/1kV F-GV  16㎟  M  전기 3-38   ( 호표 4 )</t>
  </si>
  <si>
    <t>전기 3-38</t>
  </si>
  <si>
    <t>5D439592B996C7CE90E0897AE6DD3962BEF1A0</t>
  </si>
  <si>
    <t>5A3A1567CF9BA5808230847D5779305D439592B996C7CE90E0897AE6DD3962BEF1A0</t>
  </si>
  <si>
    <t>5A3A1567CF9BA5808230847D5779305B65457D929AE2EE229085685E63001</t>
  </si>
  <si>
    <t>5A3A1567CF9BA5808230847D5779305AA0353D05963586332083E384093D7F534704</t>
  </si>
  <si>
    <t>5A3A1567CF9BA5808230847D5779305B65457D929AE2EE229085685E53002</t>
  </si>
  <si>
    <t>분전반설치비    면  전기 5-4   ( 호표 5 )</t>
  </si>
  <si>
    <t>전기 5-4</t>
  </si>
  <si>
    <t>5A3AF5886A9FF02016908F66B7A63C5AA0353D05963586332083E384093D7F534704</t>
  </si>
  <si>
    <t>5A3AF5886A9FF02016908F66B7A63C5B65457D929AE2EE229085685E63001</t>
  </si>
  <si>
    <t>배선용 차단기  4P 100AF  대  전기 5-19   ( 호표 6 )</t>
  </si>
  <si>
    <t>전기 5-19</t>
  </si>
  <si>
    <t>표준형, 4P 600V 100AF</t>
  </si>
  <si>
    <t>5D5CC5D48F9EDF6A774080EEB771349ACACCB4</t>
  </si>
  <si>
    <t>5A3A1567C499006078208C470CD43E5D5CC5D48F9EDF6A774080EEB771349ACACCB4</t>
  </si>
  <si>
    <t>5A3A1567C499006078208C470CD43E5AA0353D05963586332083E384093D7F534704</t>
  </si>
  <si>
    <t>5A3A1567C499006078208C470CD43E5B65457D929AE2EE229085685E63001</t>
  </si>
  <si>
    <t>압착단자  R형동선 나압착 16 ㎟  개  전기 4-37   ( 호표 7 )</t>
  </si>
  <si>
    <t>전기 4-37</t>
  </si>
  <si>
    <t>5D5CC5D48F9EDF4FB41083C5C6A73962856E82</t>
  </si>
  <si>
    <t>5A3A8527AE9792505D808CE4A4F1385D5CC5D48F9EDF4FB41083C5C6A73962856E82</t>
  </si>
  <si>
    <t>5A3A8527AE9792505D808CE4A4F1385AA0353D05963586332083E384093D7F534709</t>
  </si>
  <si>
    <t>5A3A8527AE9792505D808CE4A4F1385B65457D929AE2EE229085685E63001</t>
  </si>
  <si>
    <t>러그단자  동관단자 1 HOLE 35 ㎟  개  전기 4-37   ( 호표 8 )</t>
  </si>
  <si>
    <t>5D5CC5D48F9EDF4FB41083F113A23A867C6800</t>
  </si>
  <si>
    <t>5A3A8527AD953229D0C0859837573F5D5CC5D48F9EDF4FB41083F113A23A867C6800</t>
  </si>
  <si>
    <t>5A3A8527AD953229D0C0859837573F5AA0353D05963586332083E384093D7F534709</t>
  </si>
  <si>
    <t>5A3A8527AD953229D0C0859837573F5B65457D929AE2EE229085685E63001</t>
  </si>
  <si>
    <t>합성수지제 가요전선관  CD 난연성 16㎜  M  전기 5-1   ( 호표 9 )</t>
  </si>
  <si>
    <t>5D5CC5D48E9C78A6AE708908F0DC358AD2D112</t>
  </si>
  <si>
    <t>5A3A1567CC9E6FE09B508FBBA3FC3A5D5CC5D48E9C78A6AE708908F0DC358AD2D112</t>
  </si>
  <si>
    <t>5A3A1567CC9E6FE09B508FBBA3FC3A5B65457D929AE2EE229085685E63001</t>
  </si>
  <si>
    <t>CD 관의 40%</t>
  </si>
  <si>
    <t>5A3A1567CC9E6FE09B508FBBA3FC3A5B65457D929AE2EE229085685E53002</t>
  </si>
  <si>
    <t>5A3A1567CC9E6FE09B508FBBA3FC3A5AA0353D05963586332083E384093D7F534704</t>
  </si>
  <si>
    <t>강제전선관(노출)  아연도  16 mm  M  전기 5-1   ( 호표 10 )</t>
  </si>
  <si>
    <t>5D5CC5D48E9C78A6AE708908F0DC358BF35BD3</t>
  </si>
  <si>
    <t>5A3A1567CC9E6F8E194083FCA343305D5CC5D48E9C78A6AE708908F0DC358BF35BD3</t>
  </si>
  <si>
    <t>5A3A1567CC9E6F8E194083FCA343305B65457D929AE2EE229085685E43003</t>
  </si>
  <si>
    <t>5A3A1567CC9E6F8E194083FCA343305B65457D929AE2EE229085685E53002</t>
  </si>
  <si>
    <t>5A3A1567CC9E6F8E194083FCA343305AA0353D05963586332083E384093D7F534704</t>
  </si>
  <si>
    <t>5A3A1567CC9E6F8E194083FCA343305B65457D929AE2EE229085685E63001</t>
  </si>
  <si>
    <t>강제전선관(노출)  아연도  36 mm  M  전기 5-1   ( 호표 11 )</t>
  </si>
  <si>
    <t>5D5CC5D48E9C78A6AE708908F0DC358BF35BD4</t>
  </si>
  <si>
    <t>5A3A1567CC9E6F8E194083FCA3173C5D5CC5D48E9C78A6AE708908F0DC358BF35BD4</t>
  </si>
  <si>
    <t>5A3A1567CC9E6F8E194083FCA3173C5B65457D929AE2EE229085685E43003</t>
  </si>
  <si>
    <t>5A3A1567CC9E6F8E194083FCA3173C5B65457D929AE2EE229085685E53002</t>
  </si>
  <si>
    <t>5A3A1567CC9E6F8E194083FCA3173C5AA0353D05963586332083E384093D7F534704</t>
  </si>
  <si>
    <t>5A3A1567CC9E6F8E194083FCA3173C5B65457D929AE2EE229085685E63001</t>
  </si>
  <si>
    <t>1종금속제가요전선관-노출   16 mm 비방수  M  전기 5-1   ( 호표 12 )</t>
  </si>
  <si>
    <t>1종금속제가요전선관, 16mm, 비방수</t>
  </si>
  <si>
    <t>5D5CC5D48E9C78A6AE708934332A399F66A637</t>
  </si>
  <si>
    <t>5A3A1567CC9E6F9880208EC75E26315D5CC5D48E9C78A6AE708934332A399F66A637</t>
  </si>
  <si>
    <t>5A3A1567CC9E6F9880208EC75E26315B65457D929AE2EE229085685E53002</t>
  </si>
  <si>
    <t>5A3A1567CC9E6F9880208EC75E26315AA0353D05963586332083E384093D7F534704</t>
  </si>
  <si>
    <t>5A3A1567CC9E6F9880208EC75E26315B65457D929AE2EE229085685E43003</t>
  </si>
  <si>
    <t>전선관지지행거(단독)   16 C  개소  전기 5-29   ( 호표 13 )</t>
  </si>
  <si>
    <t>5A3A1567CC9E6F4060608AC90145335D5C459ECA9D055F45008F7D75C532F5BB59F6</t>
  </si>
  <si>
    <t>5A3A1567CC9E6F4060608AC90145335D5C459ECA9D326885408EBE034D3FCED5B345</t>
  </si>
  <si>
    <t>5A3A1567CC9E6F4060608AC90145335D5C459ECA9D054D4FA089D95EFE33724DE2FE</t>
  </si>
  <si>
    <t>5A3A1567CC9E6F4060608AC90145335D5C459ECA9D05B0769086426B7D3B508F1014</t>
  </si>
  <si>
    <t>파이프행거, 16 C</t>
  </si>
  <si>
    <t>5D5CC5D48E9C78A6AE9085F292A6375DF3E668</t>
  </si>
  <si>
    <t>5A3A1567CC9E6F4060608AC90145335D5CC5D48E9C78A6AE9085F292A6375DF3E668</t>
  </si>
  <si>
    <t>5A3A1567CC9E6F4060608AC90145335AA0353D05963586332083E384093D7F534704</t>
  </si>
  <si>
    <t>5A3A1567CC9E6F4060608AC90145335B65457D929AE2EE229085685E63001</t>
  </si>
  <si>
    <t>전선관지지행거(단독)   36 C  개소  전기 5-29   ( 호표 14 )</t>
  </si>
  <si>
    <t>5A3A1567CC9E6F4060608AC901193F5D5C459ECA9D055F45008F7D75C532F5BB59F6</t>
  </si>
  <si>
    <t>5A3A1567CC9E6F4060608AC901193F5D5C459ECA9D326885408EBE034D3FCED5B345</t>
  </si>
  <si>
    <t>5A3A1567CC9E6F4060608AC901193F5D5C459ECA9D054D4FA089D95EFE33724DE2FE</t>
  </si>
  <si>
    <t>5A3A1567CC9E6F4060608AC901193F5D5C459ECA9D05B0769086426B7D3B508F1014</t>
  </si>
  <si>
    <t>파이프행거, 36 C</t>
  </si>
  <si>
    <t>5D5CC5D48E9C78A6AE9085F292A6375DF3E548</t>
  </si>
  <si>
    <t>5A3A1567CC9E6F4060608AC901193F5D5CC5D48E9C78A6AE9085F292A6375DF3E548</t>
  </si>
  <si>
    <t>5A3A1567CC9E6F4060608AC901193F5AA0353D05963586332083E384093D7F534704</t>
  </si>
  <si>
    <t>5A3A1567CC9E6F4060608AC901193F5B65457D929AE2EE229085685E63001</t>
  </si>
  <si>
    <t>저독성폴리올레핀절연전선(HFIX)  2.5㎟  M  전기 5-10   ( 호표 15 )</t>
  </si>
  <si>
    <t>전기 5-10</t>
  </si>
  <si>
    <t>5D439592B996C7FA2BA08FA98ABB3FD24933D4</t>
  </si>
  <si>
    <t>5A3A1567CF9BA5A37C5080A61CD13A5D439592B996C7FA2BA08FA98ABB3FD24933D4</t>
  </si>
  <si>
    <t>5A3A1567CF9BA5A37C5080A61CD13A5B65457D929AE2EE229085685E63001</t>
  </si>
  <si>
    <t>5A3A1567CF9BA5A37C5080A61CD13A5AA0353D05963586332083E384093D7F534704</t>
  </si>
  <si>
    <t>5A3A1567CF9BA5A37C5080A61CD13A5B65457D929AE2EE229085685E53002</t>
  </si>
  <si>
    <t>0.6/1kV가교폴리에틸렌(F-CV)  2C 6㎟  M  전기 5-13   ( 호표 16 )</t>
  </si>
  <si>
    <t>전기 5-13</t>
  </si>
  <si>
    <t>5D439592B996C7FA2BA08FA9A5E93DF4AB2DBD</t>
  </si>
  <si>
    <t>5A3A1567CE9945B392F084079C153A5D439592B996C7FA2BA08FA9A5E93DF4AB2DBD</t>
  </si>
  <si>
    <t>5A3A1567CE9945B392F084079C153A5B65457D929AE2EE229085685E63001</t>
  </si>
  <si>
    <t>5A3A1567CE9945B392F084079C153A5AA0353D05963586332083E384093D7F534709</t>
  </si>
  <si>
    <t>5A3A1567CE9945B392F084079C153A5B65457D929AE2EE229085685E53002</t>
  </si>
  <si>
    <t>0.6/1kV가교폴리에틸렌(F-CV)  4C 6㎟  M  전기 5-13   ( 호표 17 )</t>
  </si>
  <si>
    <t>5D439592B996C7FA2BA08FA9A5E93DF4AB29DB</t>
  </si>
  <si>
    <t>5A3A1567CE9945B39290837ADD7C3C5D439592B996C7FA2BA08FA9A5E93DF4AB29DB</t>
  </si>
  <si>
    <t>5A3A1567CE9945B39290837ADD7C3C5B65457D929AE2EE229085685E63001</t>
  </si>
  <si>
    <t>5A3A1567CE9945B39290837ADD7C3C5AA0353D05963586332083E384093D7F534709</t>
  </si>
  <si>
    <t>5A3A1567CE9945B39290837ADD7C3C5B65457D929AE2EE229085685E53002</t>
  </si>
  <si>
    <t>난연성 비닐절연 접지용전선  0.6/1kV F-GV  6㎟  M  전기 3-38   ( 호표 18 )</t>
  </si>
  <si>
    <t>5D439592B996C7CE90E0897AE6DD3962BEF1AE</t>
  </si>
  <si>
    <t>5A3A1567CF9BA5808230847D5710385D439592B996C7CE90E0897AE6DD3962BEF1AE</t>
  </si>
  <si>
    <t>5A3A1567CF9BA5808230847D5710385B65457D929AE2EE229085685E63001</t>
  </si>
  <si>
    <t>5A3A1567CF9BA5808230847D5710385AA0353D05963586332083E384093D7F534704</t>
  </si>
  <si>
    <t>5A3A1567CF9BA5808230847D5710385B65457D929AE2EE229085685E53002</t>
  </si>
  <si>
    <t>아우트렛박스  중형4각 54㎜  개  전기 5-3   ( 호표 19 )</t>
  </si>
  <si>
    <t>전기 5-3</t>
  </si>
  <si>
    <t>5D5CC5D48F9EDF3D1ED08180193E338AECACD2</t>
  </si>
  <si>
    <t>5A3A1567C4990056018083494D5B3C5D5CC5D48F9EDF3D1ED08180193E338AECACD2</t>
  </si>
  <si>
    <t>5A3A1567C4990056018083494D5B3C5AA0353D05963586332083E384093D7F534704</t>
  </si>
  <si>
    <t>5A3A1567C4990056018083494D5B3C5B65457D929AE2EE229085685E63001</t>
  </si>
  <si>
    <t>스위치박스  1 개용 54 mm  개  전기 5-3   ( 호표 20 )</t>
  </si>
  <si>
    <t>1개용 54 mm</t>
  </si>
  <si>
    <t>5D5CC5D48F9EDF3D1E30814CD7F3362E649E04</t>
  </si>
  <si>
    <t>5A3A1567C4990056018083495F8E3B5D5CC5D48F9EDF3D1E30814CD7F3362E649E04</t>
  </si>
  <si>
    <t>5A3A1567C4990056018083495F8E3B5AA0353D05963586332083E384093D7F534704</t>
  </si>
  <si>
    <t>5A3A1567C4990056018083495F8E3B5B65457D929AE2EE229085685E63001</t>
  </si>
  <si>
    <t>풀박스  100x100x100  개  전기 5-4   ( 호표 21 )</t>
  </si>
  <si>
    <t>5D5CC5D48F9EDF3D1E608E86B29E3DD5220B4F</t>
  </si>
  <si>
    <t>5A3A1567C499005601908DBDDA60305D5CC5D48F9EDF3D1E608E86B29E3DD5220B4F</t>
  </si>
  <si>
    <t>5A3A1567C499005601908DBDDA60305AA0353D05963586332083E384093D7F534704</t>
  </si>
  <si>
    <t>5A3A1567C499005601908DBDDA60305B65457D929AE2EE229085685E63001</t>
  </si>
  <si>
    <t>풀박스  150x150x100  개  전기 5-4   ( 호표 22 )</t>
  </si>
  <si>
    <t>5D5CC5D48F9EDF3D1E608E86B29E3DD5220B4E</t>
  </si>
  <si>
    <t>5A3A1567C499005601908DBDDA193E5D5CC5D48F9EDF3D1E608E86B29E3DD5220B4E</t>
  </si>
  <si>
    <t>5A3A1567C499005601908DBDDA193E5AA0353D05963586332083E384093D7F534704</t>
  </si>
  <si>
    <t>5A3A1567C499005601908DBDDA193E5B65457D929AE2EE229085685E63001</t>
  </si>
  <si>
    <t>트레이,덕트지지대(벽체or바닥)  W600  개소  전기 5-29   ( 호표 23 )</t>
  </si>
  <si>
    <t>U CHANNEL, 41x41x2.6t</t>
  </si>
  <si>
    <t>5D5CC5D48E9C78A6AE408DEF67B63D2DCC94BC</t>
  </si>
  <si>
    <t>5A3AF583E89A588E110089B54F98315D5CC5D48E9C78A6AE408DEF67B63D2DCC94BC</t>
  </si>
  <si>
    <t>세트앵커</t>
  </si>
  <si>
    <t>세트앵커, M10*L75mm</t>
  </si>
  <si>
    <t>5D5C459ECA9D326885408EBE034D3FCED5B08C</t>
  </si>
  <si>
    <t>5A3AF583E89A588E110089B54F98315D5C459ECA9D326885408EBE034D3FCED5B08C</t>
  </si>
  <si>
    <t>5A3AF583E89A588E110089B54F98315D5C459ECA9D054D4FA089D95EFE33724DE2FE</t>
  </si>
  <si>
    <t>5A3AF583E89A588E110089B54F98315D5C459ECA9D05B0769086426B7D3B508F1014</t>
  </si>
  <si>
    <t>RAIL CLAMP</t>
  </si>
  <si>
    <t>5D5CC5D48E9C78A6AE408DEF6731374A91D915</t>
  </si>
  <si>
    <t>5A3AF583E89A588E110089B54F98315D5CC5D48E9C78A6AE408DEF6731374A91D915</t>
  </si>
  <si>
    <t>5A3AF583E89A588E110089B54F98315AA0353D05963586332083E384093D7F534704</t>
  </si>
  <si>
    <t>5A3AF583E89A588E110089B54F98315B65457D929AE2EE229085685E63001</t>
  </si>
  <si>
    <t>케이블트레이  STRAIGHT,St W600x100Hx2.3t  M  전기 5-8   ( 호표 24 )</t>
  </si>
  <si>
    <t>전기 5-8</t>
  </si>
  <si>
    <t>5D5CC5D48E9C78A6AE508E10C9A634EC5CF758</t>
  </si>
  <si>
    <t>5A3A1567C99125FF90708D123DEC335D5CC5D48E9C78A6AE508E10C9A634EC5CF758</t>
  </si>
  <si>
    <t>5A3A1567C99125FF90708D123DEC335AA0353D05963586332083E384093D7F534704</t>
  </si>
  <si>
    <t>5A3A1567C99125FF90708D123DEC335B65457D929AE2EE229085685E63001</t>
  </si>
  <si>
    <t>케이블트레이 커버(전기)  STRAIGHT,St W600x100Hx2.3t  M  전기 5-8   ( 호표 25 )</t>
  </si>
  <si>
    <t>케이블트레이 커버</t>
  </si>
  <si>
    <t>...</t>
  </si>
  <si>
    <t>5D5CC5D48E9C78A6AE508E10C9A634EC5CFB35</t>
  </si>
  <si>
    <t>5A3A1567C99125FF90708D01BC2A3E5D5CC5D48E9C78A6AE508E10C9A634EC5CFB35</t>
  </si>
  <si>
    <t>5A3A1567C99125FF90708D01BC2A3E5AA0353D05963586332083E384093D7F534704</t>
  </si>
  <si>
    <t>5A3A1567C99125FF90708D01BC2A3E5B65457D929AE2EE229085685E63001</t>
  </si>
  <si>
    <t>케이블트레이부속품  V. ELBOW, St, W600x100Hx2.3t  개  전기 5-8   ( 호표 26 )</t>
  </si>
  <si>
    <t>5D5CC5D48E9C78A6AE408DEF67B63D2DCDBAB1</t>
  </si>
  <si>
    <t>5A3A1567C99125FF90708D3EF643335D5CC5D48E9C78A6AE408DEF67B63D2DCDBAB1</t>
  </si>
  <si>
    <t>5A3A1567C99125FF90708D3EF643335AA0353D05963586332083E384093D7F534704</t>
  </si>
  <si>
    <t>5A3A1567C99125FF90708D3EF643335B65457D929AE2EE229085685E63001</t>
  </si>
  <si>
    <t>케이블트레이부속품  H. TEE, St, W600x100Hx2.3t  개  전기 5-8   ( 호표 27 )</t>
  </si>
  <si>
    <t>5D5CC5D48E9C78A6AE408DEF67B63D2DCDB42F</t>
  </si>
  <si>
    <t>5A3A1567C99125FF90708D2C967E345D5CC5D48E9C78A6AE408DEF67B63D2DCDB42F</t>
  </si>
  <si>
    <t>5A3A1567C99125FF90708D2C967E345AA0353D05963586332083E384093D7F534704</t>
  </si>
  <si>
    <t>5A3A1567C99125FF90708D2C967E345B65457D929AE2EE229085685E63001</t>
  </si>
  <si>
    <t>배관용홈파기  16C 이하  M  전기 5-29   ( 호표 28 )</t>
  </si>
  <si>
    <t>모르타르배합</t>
  </si>
  <si>
    <t>배합용적비 1:3</t>
  </si>
  <si>
    <t>M3</t>
  </si>
  <si>
    <t>호표 29</t>
  </si>
  <si>
    <t>5A7325616091BF6AB5D08F73FD8834</t>
  </si>
  <si>
    <t>5A3A1567C4990072EA908F1D115B355A7325616091BF6AB5D08F73FD8834</t>
  </si>
  <si>
    <t>모르타르바름</t>
  </si>
  <si>
    <t>인력</t>
  </si>
  <si>
    <t>㎡</t>
  </si>
  <si>
    <t>호표 30</t>
  </si>
  <si>
    <t>5A7325616091BF6AB5D08F73FD9A3B</t>
  </si>
  <si>
    <t>5A3A1567C4990072EA908F1D115B355A7325616091BF6AB5D08F73FD9A3B</t>
  </si>
  <si>
    <t>보통인부</t>
  </si>
  <si>
    <t>5AA0353D05963586332083E384093D7F5340D0</t>
  </si>
  <si>
    <t>5A3A1567C4990072EA908F1D115B355AA0353D05963586332083E384093D7F5340D0</t>
  </si>
  <si>
    <t>5A3A1567C4990072EA908F1D115B355B65457D929AE2EE229085685E63001</t>
  </si>
  <si>
    <t>모르타르배합  배합용적비 1:3  M3  건축 15-1-1   ( 호표 29 )</t>
  </si>
  <si>
    <t>건축 15-1-1</t>
  </si>
  <si>
    <t>시멘트</t>
  </si>
  <si>
    <t>시멘트, 분공장도, -부가세 별도-</t>
  </si>
  <si>
    <t>kg</t>
  </si>
  <si>
    <t>5D5C55A7ED9794DD10C085FE1570312C0AAE73</t>
  </si>
  <si>
    <t>5A7325616091BF6AB5D08F73FD88345D5C55A7ED9794DD10C085FE1570312C0AAE73</t>
  </si>
  <si>
    <t>모래</t>
  </si>
  <si>
    <t>모래, 서울, 세척사, 도착도</t>
  </si>
  <si>
    <t>5D7F259B7597B7A497208AABDCFB35A8B879F2</t>
  </si>
  <si>
    <t>5A7325616091BF6AB5D08F73FD88345D7F259B7597B7A497208AABDCFB35A8B879F2</t>
  </si>
  <si>
    <t>5A7325616091BF6AB5D08F73FD88345AA0353D05963586332083E384093D7F5340D0</t>
  </si>
  <si>
    <t>모르타르바름  인력  ㎡  건축 15-1-2   ( 호표 30 )</t>
  </si>
  <si>
    <t>건축 15-1-2</t>
  </si>
  <si>
    <t>5A7325616091BF6AB5D08F73FD9A3B5AA0353D05963586332083E384093D7F5340D0</t>
  </si>
  <si>
    <t>미장공</t>
  </si>
  <si>
    <t>5AA0353D05963586332083E384093D7F534287</t>
  </si>
  <si>
    <t>5A7325616091BF6AB5D08F73FD9A3B5AA0353D05963586332083E384093D7F534287</t>
  </si>
  <si>
    <t>5A7325616091BF6AB5D08F73FD9A3B5B65457D929AE2EE229085685E63001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</si>
  <si>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</si>
  <si>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</si>
  <si>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</si>
  <si>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</si>
  <si>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</si>
  <si>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</si>
  <si>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</si>
  <si>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</si>
  <si>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</si>
  <si>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</si>
  <si>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</si>
  <si>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</si>
  <si>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61</t>
  </si>
  <si>
    <t>자재 1</t>
  </si>
  <si>
    <t>994</t>
  </si>
  <si>
    <t>833</t>
  </si>
  <si>
    <t>자재 2</t>
  </si>
  <si>
    <t>자재 3</t>
  </si>
  <si>
    <t>993</t>
  </si>
  <si>
    <t>834</t>
  </si>
  <si>
    <t>자재 4</t>
  </si>
  <si>
    <t>자재 5</t>
  </si>
  <si>
    <t>자재 6</t>
  </si>
  <si>
    <t>자재 7</t>
  </si>
  <si>
    <t>103</t>
  </si>
  <si>
    <t>62</t>
  </si>
  <si>
    <t>자재 8</t>
  </si>
  <si>
    <t>673</t>
  </si>
  <si>
    <t>자재 9</t>
  </si>
  <si>
    <t>97</t>
  </si>
  <si>
    <t>56</t>
  </si>
  <si>
    <t>자재 10</t>
  </si>
  <si>
    <t>94</t>
  </si>
  <si>
    <t>자재 11</t>
  </si>
  <si>
    <t>53</t>
  </si>
  <si>
    <t>자재 12</t>
  </si>
  <si>
    <t>자재 13</t>
  </si>
  <si>
    <t>1028</t>
  </si>
  <si>
    <t>873</t>
  </si>
  <si>
    <t>자재 14</t>
  </si>
  <si>
    <t>자재 15</t>
  </si>
  <si>
    <t>자재 16</t>
  </si>
  <si>
    <t>1020</t>
  </si>
  <si>
    <t>자재 17</t>
  </si>
  <si>
    <t>자재 18</t>
  </si>
  <si>
    <t>1019</t>
  </si>
  <si>
    <t>858</t>
  </si>
  <si>
    <t>자재 19</t>
  </si>
  <si>
    <t>자재 20</t>
  </si>
  <si>
    <t>1069</t>
  </si>
  <si>
    <t>895</t>
  </si>
  <si>
    <t>자재 21</t>
  </si>
  <si>
    <t>869</t>
  </si>
  <si>
    <t>자재 22</t>
  </si>
  <si>
    <t>자재 23</t>
  </si>
  <si>
    <t>868</t>
  </si>
  <si>
    <t>자재 24</t>
  </si>
  <si>
    <t>자재 25</t>
  </si>
  <si>
    <t>자재 26</t>
  </si>
  <si>
    <t>자재 27</t>
  </si>
  <si>
    <t>자재 28</t>
  </si>
  <si>
    <t>자재 29</t>
  </si>
  <si>
    <t>자재 30</t>
  </si>
  <si>
    <t>1029</t>
  </si>
  <si>
    <t>864</t>
  </si>
  <si>
    <t>자재 31</t>
  </si>
  <si>
    <t>자재 32</t>
  </si>
  <si>
    <t>자재 33</t>
  </si>
  <si>
    <t>1025</t>
  </si>
  <si>
    <t>860</t>
  </si>
  <si>
    <t>자재 34</t>
  </si>
  <si>
    <t>1027</t>
  </si>
  <si>
    <t>자재 35</t>
  </si>
  <si>
    <t>자재 36</t>
  </si>
  <si>
    <t>자재 37</t>
  </si>
  <si>
    <t>자재 38</t>
  </si>
  <si>
    <t>자재 39</t>
  </si>
  <si>
    <t>(주)이피컴퍼니</t>
  </si>
  <si>
    <t>자재 40</t>
  </si>
  <si>
    <t>노임 1</t>
  </si>
  <si>
    <t>B</t>
  </si>
  <si>
    <t>노임 2</t>
  </si>
  <si>
    <t>노임 3</t>
  </si>
  <si>
    <t>노임 4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</si>
  <si>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</si>
  <si>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</si>
  <si>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</si>
  <si>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</si>
  <si>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</si>
  <si>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</si>
  <si>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</si>
  <si>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</si>
  <si>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</si>
  <si>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</si>
  <si>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</si>
  <si>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</si>
  <si>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</si>
  <si>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</si>
  <si>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</si>
  <si>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</si>
  <si>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</si>
  <si>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</si>
  <si>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</si>
  <si>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</si>
  <si>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</si>
  <si>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</si>
  <si>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</si>
  <si>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</si>
  <si>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</si>
  <si>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</si>
  <si>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</si>
  <si>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</si>
  <si>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</si>
  <si>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</si>
  <si>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</si>
  <si>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</si>
  <si>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</si>
  <si>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</si>
  <si>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</si>
  <si>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</si>
  <si>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</si>
  <si>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</si>
  <si>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</si>
  <si>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</si>
  <si>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</si>
  <si>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</si>
  <si>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</si>
  <si>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....</t>
  </si>
  <si>
    <t>.....</t>
  </si>
  <si>
    <t>E</t>
  </si>
  <si>
    <t>G</t>
  </si>
  <si>
    <t>H</t>
  </si>
  <si>
    <t>I</t>
  </si>
  <si>
    <t>J</t>
  </si>
  <si>
    <t>공사기간:</t>
    <phoneticPr fontId="6" type="noConversion"/>
  </si>
  <si>
    <t>공사규모:</t>
    <phoneticPr fontId="6" type="noConversion"/>
  </si>
  <si>
    <t>50억미만</t>
    <phoneticPr fontId="6" type="noConversion"/>
  </si>
  <si>
    <t>공사유형/기간:</t>
    <phoneticPr fontId="6" type="noConversion"/>
  </si>
  <si>
    <t>기타/6개월이하</t>
    <phoneticPr fontId="6" type="noConversion"/>
  </si>
  <si>
    <t>[공사명]  심학초 노후 냉난방기 개선 전기공사</t>
    <phoneticPr fontId="1" type="noConversion"/>
  </si>
  <si>
    <t>요율적용표</t>
    <phoneticPr fontId="6" type="noConversion"/>
  </si>
  <si>
    <t>비 목</t>
    <phoneticPr fontId="6" type="noConversion"/>
  </si>
  <si>
    <t xml:space="preserve">구          분 </t>
    <phoneticPr fontId="6" type="noConversion"/>
  </si>
  <si>
    <t>금         액</t>
    <phoneticPr fontId="6" type="noConversion"/>
  </si>
  <si>
    <t>구     성     비</t>
    <phoneticPr fontId="6" type="noConversion"/>
  </si>
  <si>
    <t>비          고</t>
    <phoneticPr fontId="6" type="noConversion"/>
  </si>
  <si>
    <t>간접노무비</t>
    <phoneticPr fontId="6" type="noConversion"/>
  </si>
  <si>
    <t>직접재료비</t>
    <phoneticPr fontId="6" type="noConversion"/>
  </si>
  <si>
    <t>순  공  사  비  원  가</t>
    <phoneticPr fontId="6" type="noConversion"/>
  </si>
  <si>
    <t>재료비</t>
    <phoneticPr fontId="6" type="noConversion"/>
  </si>
  <si>
    <t>직 접 재 료 비</t>
    <phoneticPr fontId="6" type="noConversion"/>
  </si>
  <si>
    <t>직접노무비</t>
    <phoneticPr fontId="6" type="noConversion"/>
  </si>
  <si>
    <t>간 접 재 료 비</t>
    <phoneticPr fontId="6" type="noConversion"/>
  </si>
  <si>
    <t>산재보험료</t>
    <phoneticPr fontId="6" type="noConversion"/>
  </si>
  <si>
    <t>작업부산물</t>
    <phoneticPr fontId="6" type="noConversion"/>
  </si>
  <si>
    <t>작 업 부 산 물</t>
    <phoneticPr fontId="6" type="noConversion"/>
  </si>
  <si>
    <t>고용보험료</t>
    <phoneticPr fontId="6" type="noConversion"/>
  </si>
  <si>
    <t>산출경비</t>
    <phoneticPr fontId="6" type="noConversion"/>
  </si>
  <si>
    <t>소          계</t>
    <phoneticPr fontId="6" type="noConversion"/>
  </si>
  <si>
    <t>건강보험료</t>
    <phoneticPr fontId="6" type="noConversion"/>
  </si>
  <si>
    <t>사급자재비</t>
    <phoneticPr fontId="6" type="noConversion"/>
  </si>
  <si>
    <t>노무비</t>
    <phoneticPr fontId="6" type="noConversion"/>
  </si>
  <si>
    <t>직접노무비(가)</t>
    <phoneticPr fontId="6" type="noConversion"/>
  </si>
  <si>
    <t>연금보험료</t>
    <phoneticPr fontId="6" type="noConversion"/>
  </si>
  <si>
    <t>관급자관급</t>
    <phoneticPr fontId="1" type="noConversion"/>
  </si>
  <si>
    <t>간접노무비(나)</t>
    <phoneticPr fontId="6" type="noConversion"/>
  </si>
  <si>
    <t>노인장기요양보험료</t>
    <phoneticPr fontId="6" type="noConversion"/>
  </si>
  <si>
    <t>관급자도급</t>
    <phoneticPr fontId="1" type="noConversion"/>
  </si>
  <si>
    <t>일반관리비</t>
    <phoneticPr fontId="6" type="noConversion"/>
  </si>
  <si>
    <t>한전불입금</t>
    <phoneticPr fontId="6" type="noConversion"/>
  </si>
  <si>
    <t>경   비</t>
    <phoneticPr fontId="6" type="noConversion"/>
  </si>
  <si>
    <t>산  출  경  비</t>
    <phoneticPr fontId="6" type="noConversion"/>
  </si>
  <si>
    <t>기타경비</t>
    <phoneticPr fontId="6" type="noConversion"/>
  </si>
  <si>
    <t>전주이설비용</t>
  </si>
  <si>
    <t>폐기물처리비</t>
    <phoneticPr fontId="1" type="noConversion"/>
  </si>
  <si>
    <t>산 재 보 험 료</t>
    <phoneticPr fontId="6" type="noConversion"/>
  </si>
  <si>
    <t xml:space="preserve"> </t>
    <phoneticPr fontId="6" type="noConversion"/>
  </si>
  <si>
    <t>환경보전비</t>
    <phoneticPr fontId="6" type="noConversion"/>
  </si>
  <si>
    <t>공사비계</t>
    <phoneticPr fontId="6" type="noConversion"/>
  </si>
  <si>
    <t>고 용 보 험 료</t>
    <phoneticPr fontId="6" type="noConversion"/>
  </si>
  <si>
    <t>퇴직공제부금비</t>
    <phoneticPr fontId="6" type="noConversion"/>
  </si>
  <si>
    <t>공사 기간</t>
    <phoneticPr fontId="6" type="noConversion"/>
  </si>
  <si>
    <t>6개월이하</t>
    <phoneticPr fontId="6" type="noConversion"/>
  </si>
  <si>
    <t>건 강 보 험 료</t>
    <phoneticPr fontId="6" type="noConversion"/>
  </si>
  <si>
    <t>석면분담금</t>
    <phoneticPr fontId="1" type="noConversion"/>
  </si>
  <si>
    <t>7-12개월</t>
    <phoneticPr fontId="6" type="noConversion"/>
  </si>
  <si>
    <t>연 금 보 험 료</t>
    <phoneticPr fontId="6" type="noConversion"/>
  </si>
  <si>
    <t>임금채권부담금</t>
    <phoneticPr fontId="1" type="noConversion"/>
  </si>
  <si>
    <t>13-36개월</t>
    <phoneticPr fontId="6" type="noConversion"/>
  </si>
  <si>
    <t>36개월이상</t>
    <phoneticPr fontId="6" type="noConversion"/>
  </si>
  <si>
    <t>안 전 관 리 비</t>
    <phoneticPr fontId="6" type="noConversion"/>
  </si>
  <si>
    <t xml:space="preserve"> 총공사금액 2천만원이상공사 적용.</t>
    <phoneticPr fontId="6" type="noConversion"/>
  </si>
  <si>
    <t>기  타  경  비</t>
    <phoneticPr fontId="6" type="noConversion"/>
  </si>
  <si>
    <t>예비-1</t>
    <phoneticPr fontId="6" type="noConversion"/>
  </si>
  <si>
    <t xml:space="preserve"> 공사예정금액(설계금액+관급) 1억원이상공사 적용.</t>
    <phoneticPr fontId="6" type="noConversion"/>
  </si>
  <si>
    <t>예비-2</t>
    <phoneticPr fontId="6" type="noConversion"/>
  </si>
  <si>
    <t>석면분담금</t>
    <phoneticPr fontId="6" type="noConversion"/>
  </si>
  <si>
    <t>임금채권부담금</t>
    <phoneticPr fontId="6" type="noConversion"/>
  </si>
  <si>
    <t>환 경 보 전 비</t>
    <phoneticPr fontId="6" type="noConversion"/>
  </si>
  <si>
    <t>건 설 하 도 급 대 금
지급보증서발급수수료</t>
    <phoneticPr fontId="6" type="noConversion"/>
  </si>
  <si>
    <t>이윤</t>
    <phoneticPr fontId="6" type="noConversion"/>
  </si>
  <si>
    <t>이윤삭제액</t>
    <phoneticPr fontId="6" type="noConversion"/>
  </si>
  <si>
    <t>계</t>
    <phoneticPr fontId="6" type="noConversion"/>
  </si>
  <si>
    <t>일 반 관 리 비</t>
    <phoneticPr fontId="6" type="noConversion"/>
  </si>
  <si>
    <t>안전관리비</t>
    <phoneticPr fontId="6" type="noConversion"/>
  </si>
  <si>
    <t>이          윤</t>
    <phoneticPr fontId="6" type="noConversion"/>
  </si>
  <si>
    <t>기초액</t>
    <phoneticPr fontId="6" type="noConversion"/>
  </si>
  <si>
    <t>사 급 자 재 비</t>
    <phoneticPr fontId="6" type="noConversion"/>
  </si>
  <si>
    <t>안전관리비(1)</t>
    <phoneticPr fontId="6" type="noConversion"/>
  </si>
  <si>
    <t>총    원    가</t>
    <phoneticPr fontId="6" type="noConversion"/>
  </si>
  <si>
    <t>안전관리비(2)</t>
    <phoneticPr fontId="6" type="noConversion"/>
  </si>
  <si>
    <t>부 가 가 치 세</t>
    <phoneticPr fontId="6" type="noConversion"/>
  </si>
  <si>
    <t xml:space="preserve"> 공급가액의 10%</t>
    <phoneticPr fontId="6" type="noConversion"/>
  </si>
  <si>
    <t>도    급    액</t>
    <phoneticPr fontId="6" type="noConversion"/>
  </si>
  <si>
    <t>부가세적용</t>
    <phoneticPr fontId="6" type="noConversion"/>
  </si>
  <si>
    <t>한 전 분 담 금/사 용 전 검 사 비</t>
    <phoneticPr fontId="6" type="noConversion"/>
  </si>
  <si>
    <t xml:space="preserve"> 부가세포함</t>
    <phoneticPr fontId="1" type="noConversion"/>
  </si>
  <si>
    <t>관 급 자 관 급</t>
    <phoneticPr fontId="6" type="noConversion"/>
  </si>
  <si>
    <t>도 급 자 관 급</t>
    <phoneticPr fontId="6" type="noConversion"/>
  </si>
  <si>
    <t>관급자재비(부가세제외)</t>
    <phoneticPr fontId="6" type="noConversion"/>
  </si>
  <si>
    <t>총  공  사  비</t>
    <phoneticPr fontId="6" type="noConversion"/>
  </si>
  <si>
    <t xml:space="preserve"> 천단위미만 절삭</t>
    <phoneticPr fontId="6" type="noConversion"/>
  </si>
  <si>
    <t>안전관리비2천이하 적용안함</t>
    <phoneticPr fontId="6" type="noConversion"/>
  </si>
  <si>
    <t>퇴직공제금 1억이하 적용안함</t>
    <phoneticPr fontId="6" type="noConversion"/>
  </si>
  <si>
    <t>중간설계</t>
    <phoneticPr fontId="6" type="noConversion"/>
  </si>
  <si>
    <t>실시설계</t>
    <phoneticPr fontId="6" type="noConversion"/>
  </si>
  <si>
    <t>증감액</t>
    <phoneticPr fontId="6" type="noConversion"/>
  </si>
  <si>
    <t>**일반관리비**</t>
    <phoneticPr fontId="6" type="noConversion"/>
  </si>
  <si>
    <t>추정가격 기준이나 금액에따라 변경됨으로 이윤하고</t>
    <phoneticPr fontId="6" type="noConversion"/>
  </si>
  <si>
    <t>일반관리비는 추정가격에서 제외시킴</t>
    <phoneticPr fontId="6" type="noConversion"/>
  </si>
  <si>
    <t>**이윤**</t>
    <phoneticPr fontId="6" type="noConversion"/>
  </si>
  <si>
    <t>추정가격 기준이나 금액에따라 변경됨으로 이윤은</t>
    <phoneticPr fontId="6" type="noConversion"/>
  </si>
  <si>
    <t>추정가격에서 제외시킴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</si>
</sst>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  <numFmt numFmtId="180" formatCode="0.0%"/>
    <numFmt numFmtId="181" formatCode="#,##0_);\(#,##0\)"/>
    <numFmt numFmtId="182" formatCode="0.000%"/>
    <numFmt numFmtId="183" formatCode="#,##0_ "/>
    <numFmt numFmtId="184" formatCode="_ * #,##0_ ;_ * \-#,##0_ ;_ * &quot;-&quot;_ ;_ @_ 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체"/>
      <family val="3"/>
      <charset val="129"/>
    </font>
    <font>
      <b/>
      <sz val="11"/>
      <name val="돋움"/>
      <family val="3"/>
      <charset val="129"/>
    </font>
    <font>
      <sz val="10"/>
      <name val="돋움체"/>
      <family val="3"/>
      <charset val="129"/>
    </font>
    <font>
      <sz val="11"/>
      <color rgb="FFFF0000"/>
      <name val="돋움"/>
      <family val="3"/>
      <charset val="129"/>
    </font>
    <font>
      <sz val="10"/>
      <color indexed="12"/>
      <name val="굴림체"/>
      <family val="3"/>
      <charset val="129"/>
    </font>
    <font>
      <sz val="10"/>
      <color indexed="10"/>
      <name val="굴림체"/>
      <family val="3"/>
      <charset val="129"/>
    </font>
    <font>
      <sz val="9"/>
      <name val="돋움"/>
      <family val="3"/>
      <charset val="129"/>
    </font>
    <font>
      <sz val="9"/>
      <name val="돋움체"/>
      <family val="3"/>
      <charset val="129"/>
    </font>
    <font>
      <sz val="9"/>
      <color indexed="12"/>
      <name val="굴림체"/>
      <family val="3"/>
      <charset val="129"/>
    </font>
    <font>
      <sz val="10"/>
      <color rgb="FFFF0000"/>
      <name val="돋움체"/>
      <family val="3"/>
      <charset val="129"/>
    </font>
    <font>
      <b/>
      <sz val="10"/>
      <name val="돋움체"/>
      <family val="3"/>
      <charset val="129"/>
    </font>
    <font>
      <sz val="10"/>
      <color rgb="FF404040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2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b/>
      <sz val="9"/>
      <color indexed="81"/>
      <name val="Tahoma"/>
      <family val="2"/>
    </font>
    <font>
      <sz val="9"/>
      <color indexed="81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8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5" fillId="0" borderId="0" xfId="1"/>
    <xf numFmtId="0" fontId="7" fillId="2" borderId="9" xfId="1" applyFont="1" applyFill="1" applyBorder="1" applyAlignment="1">
      <alignment horizontal="right" vertical="center"/>
    </xf>
    <xf numFmtId="0" fontId="7" fillId="2" borderId="10" xfId="1" applyFont="1" applyFill="1" applyBorder="1" applyAlignment="1">
      <alignment horizontal="left" vertical="center"/>
    </xf>
    <xf numFmtId="0" fontId="7" fillId="2" borderId="11" xfId="1" applyFont="1" applyFill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9" fillId="3" borderId="15" xfId="1" applyFont="1" applyFill="1" applyBorder="1" applyAlignment="1">
      <alignment horizontal="centerContinuous" vertical="center"/>
    </xf>
    <xf numFmtId="0" fontId="5" fillId="3" borderId="16" xfId="1" applyFill="1" applyBorder="1" applyAlignment="1">
      <alignment horizontal="centerContinuous" vertical="center"/>
    </xf>
    <xf numFmtId="0" fontId="10" fillId="0" borderId="15" xfId="1" applyFont="1" applyBorder="1" applyAlignment="1">
      <alignment horizontal="center" vertical="center"/>
    </xf>
    <xf numFmtId="0" fontId="5" fillId="4" borderId="8" xfId="1" applyFill="1" applyBorder="1"/>
    <xf numFmtId="180" fontId="11" fillId="4" borderId="8" xfId="2" applyNumberFormat="1" applyFont="1" applyFill="1" applyBorder="1"/>
    <xf numFmtId="0" fontId="5" fillId="5" borderId="12" xfId="1" applyFill="1" applyBorder="1"/>
    <xf numFmtId="0" fontId="10" fillId="0" borderId="22" xfId="1" applyFont="1" applyBorder="1" applyAlignment="1">
      <alignment horizontal="left" vertical="center"/>
    </xf>
    <xf numFmtId="0" fontId="5" fillId="0" borderId="8" xfId="1" applyBorder="1"/>
    <xf numFmtId="182" fontId="13" fillId="0" borderId="8" xfId="1" applyNumberFormat="1" applyFont="1" applyBorder="1" applyAlignment="1">
      <alignment vertical="center"/>
    </xf>
    <xf numFmtId="0" fontId="10" fillId="0" borderId="27" xfId="1" applyFont="1" applyBorder="1" applyAlignment="1">
      <alignment horizontal="left" vertical="center"/>
    </xf>
    <xf numFmtId="0" fontId="5" fillId="6" borderId="8" xfId="1" applyFill="1" applyBorder="1"/>
    <xf numFmtId="182" fontId="13" fillId="6" borderId="8" xfId="1" applyNumberFormat="1" applyFont="1" applyFill="1" applyBorder="1" applyAlignment="1">
      <alignment vertical="center"/>
    </xf>
    <xf numFmtId="0" fontId="10" fillId="0" borderId="15" xfId="1" applyFont="1" applyBorder="1" applyAlignment="1">
      <alignment horizontal="left" vertical="center"/>
    </xf>
    <xf numFmtId="0" fontId="14" fillId="6" borderId="8" xfId="1" applyFont="1" applyFill="1" applyBorder="1"/>
    <xf numFmtId="0" fontId="5" fillId="8" borderId="8" xfId="1" applyFill="1" applyBorder="1"/>
    <xf numFmtId="182" fontId="13" fillId="8" borderId="8" xfId="1" applyNumberFormat="1" applyFont="1" applyFill="1" applyBorder="1" applyAlignment="1">
      <alignment vertical="center"/>
    </xf>
    <xf numFmtId="0" fontId="5" fillId="9" borderId="8" xfId="1" applyFill="1" applyBorder="1"/>
    <xf numFmtId="182" fontId="13" fillId="9" borderId="8" xfId="1" applyNumberFormat="1" applyFont="1" applyFill="1" applyBorder="1" applyAlignment="1">
      <alignment vertical="center"/>
    </xf>
    <xf numFmtId="0" fontId="5" fillId="10" borderId="8" xfId="1" applyFill="1" applyBorder="1"/>
    <xf numFmtId="0" fontId="5" fillId="11" borderId="8" xfId="1" applyFill="1" applyBorder="1"/>
    <xf numFmtId="0" fontId="10" fillId="0" borderId="0" xfId="1" applyFont="1" applyAlignment="1">
      <alignment horizontal="center" vertical="center"/>
    </xf>
    <xf numFmtId="0" fontId="14" fillId="9" borderId="8" xfId="1" applyFont="1" applyFill="1" applyBorder="1" applyAlignment="1">
      <alignment horizontal="left"/>
    </xf>
    <xf numFmtId="0" fontId="14" fillId="9" borderId="8" xfId="1" applyFont="1" applyFill="1" applyBorder="1" applyAlignment="1">
      <alignment horizontal="left" vertical="center" wrapText="1"/>
    </xf>
    <xf numFmtId="0" fontId="14" fillId="9" borderId="8" xfId="1" applyFont="1" applyFill="1" applyBorder="1" applyAlignment="1">
      <alignment vertical="center" wrapText="1"/>
    </xf>
    <xf numFmtId="180" fontId="12" fillId="11" borderId="8" xfId="2" applyNumberFormat="1" applyFont="1" applyFill="1" applyBorder="1" applyAlignment="1">
      <alignment vertical="center"/>
    </xf>
    <xf numFmtId="180" fontId="5" fillId="11" borderId="8" xfId="2" applyNumberFormat="1" applyFont="1" applyFill="1" applyBorder="1"/>
    <xf numFmtId="0" fontId="5" fillId="12" borderId="8" xfId="1" applyFill="1" applyBorder="1"/>
    <xf numFmtId="182" fontId="13" fillId="12" borderId="8" xfId="1" applyNumberFormat="1" applyFont="1" applyFill="1" applyBorder="1" applyAlignment="1">
      <alignment vertical="center"/>
    </xf>
    <xf numFmtId="0" fontId="5" fillId="13" borderId="8" xfId="1" applyFill="1" applyBorder="1"/>
    <xf numFmtId="0" fontId="10" fillId="0" borderId="0" xfId="1" applyFont="1" applyAlignment="1">
      <alignment horizontal="left" vertical="center"/>
    </xf>
    <xf numFmtId="0" fontId="14" fillId="0" borderId="0" xfId="1" applyFont="1" applyAlignment="1">
      <alignment horizontal="center" wrapText="1"/>
    </xf>
    <xf numFmtId="182" fontId="13" fillId="0" borderId="0" xfId="1" applyNumberFormat="1" applyFont="1" applyAlignment="1">
      <alignment vertical="center"/>
    </xf>
    <xf numFmtId="0" fontId="5" fillId="13" borderId="0" xfId="1" applyFill="1"/>
    <xf numFmtId="181" fontId="12" fillId="0" borderId="0" xfId="1" applyNumberFormat="1" applyFont="1" applyAlignment="1">
      <alignment vertical="center"/>
    </xf>
    <xf numFmtId="0" fontId="10" fillId="0" borderId="12" xfId="1" applyFont="1" applyBorder="1" applyAlignment="1">
      <alignment horizontal="left" vertical="center"/>
    </xf>
    <xf numFmtId="182" fontId="13" fillId="4" borderId="8" xfId="1" applyNumberFormat="1" applyFont="1" applyFill="1" applyBorder="1" applyAlignment="1">
      <alignment vertical="center"/>
    </xf>
    <xf numFmtId="183" fontId="13" fillId="4" borderId="8" xfId="1" applyNumberFormat="1" applyFont="1" applyFill="1" applyBorder="1" applyAlignment="1">
      <alignment horizontal="right" vertical="center"/>
    </xf>
    <xf numFmtId="184" fontId="12" fillId="4" borderId="8" xfId="1" applyNumberFormat="1" applyFont="1" applyFill="1" applyBorder="1" applyAlignment="1">
      <alignment vertical="center"/>
    </xf>
    <xf numFmtId="49" fontId="5" fillId="13" borderId="8" xfId="1" applyNumberFormat="1" applyFill="1" applyBorder="1" applyAlignment="1">
      <alignment horizontal="center" vertical="center"/>
    </xf>
    <xf numFmtId="0" fontId="5" fillId="15" borderId="47" xfId="1" applyFill="1" applyBorder="1"/>
    <xf numFmtId="41" fontId="7" fillId="7" borderId="0" xfId="3" applyFont="1" applyFill="1"/>
    <xf numFmtId="0" fontId="18" fillId="0" borderId="0" xfId="1" applyFont="1" applyAlignment="1">
      <alignment horizontal="left" vertical="center"/>
    </xf>
    <xf numFmtId="181" fontId="7" fillId="7" borderId="0" xfId="1" applyNumberFormat="1" applyFont="1" applyFill="1"/>
    <xf numFmtId="0" fontId="5" fillId="7" borderId="0" xfId="1" applyFill="1"/>
    <xf numFmtId="181" fontId="7" fillId="0" borderId="0" xfId="1" applyNumberFormat="1" applyFont="1"/>
    <xf numFmtId="181" fontId="7" fillId="20" borderId="0" xfId="1" applyNumberFormat="1" applyFont="1" applyFill="1"/>
    <xf numFmtId="0" fontId="5" fillId="20" borderId="0" xfId="1" applyFill="1"/>
    <xf numFmtId="176" fontId="3" fillId="0" borderId="8" xfId="0" applyNumberFormat="1" applyFont="1" applyBorder="1" applyAlignment="1">
      <alignment vertical="center" wrapText="1"/>
    </xf>
    <xf numFmtId="0" fontId="0" fillId="0" borderId="8" xfId="0" quotePrefix="1" applyBorder="1" applyAlignment="1">
      <alignment vertical="center" wrapText="1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181" fontId="12" fillId="5" borderId="12" xfId="1" applyNumberFormat="1" applyFont="1" applyFill="1" applyBorder="1" applyAlignment="1">
      <alignment horizontal="center" vertical="center"/>
    </xf>
    <xf numFmtId="181" fontId="12" fillId="5" borderId="13" xfId="1" applyNumberFormat="1" applyFont="1" applyFill="1" applyBorder="1" applyAlignment="1">
      <alignment horizontal="center" vertical="center"/>
    </xf>
    <xf numFmtId="0" fontId="5" fillId="0" borderId="0" xfId="1" applyAlignment="1">
      <alignment horizontal="right" vertical="center"/>
    </xf>
    <xf numFmtId="0" fontId="5" fillId="0" borderId="0" xfId="1" applyAlignment="1">
      <alignment vertical="center"/>
    </xf>
    <xf numFmtId="0" fontId="7" fillId="2" borderId="12" xfId="1" applyFont="1" applyFill="1" applyBorder="1" applyAlignment="1">
      <alignment horizontal="left" vertical="center"/>
    </xf>
    <xf numFmtId="0" fontId="7" fillId="2" borderId="13" xfId="1" applyFont="1" applyFill="1" applyBorder="1" applyAlignment="1">
      <alignment horizontal="left" vertical="center"/>
    </xf>
    <xf numFmtId="0" fontId="8" fillId="0" borderId="14" xfId="1" applyFont="1" applyBorder="1" applyAlignment="1">
      <alignment horizontal="left" vertical="center" shrinkToFit="1"/>
    </xf>
    <xf numFmtId="0" fontId="8" fillId="0" borderId="14" xfId="1" applyFont="1" applyBorder="1" applyAlignment="1">
      <alignment horizontal="right" vertical="center" shrinkToFit="1"/>
    </xf>
    <xf numFmtId="0" fontId="8" fillId="0" borderId="14" xfId="1" applyFont="1" applyBorder="1" applyAlignment="1">
      <alignment horizontal="right" vertical="center"/>
    </xf>
    <xf numFmtId="0" fontId="5" fillId="3" borderId="12" xfId="1" applyFill="1" applyBorder="1" applyAlignment="1">
      <alignment horizontal="center" vertical="center"/>
    </xf>
    <xf numFmtId="0" fontId="5" fillId="3" borderId="13" xfId="1" applyFill="1" applyBorder="1" applyAlignment="1">
      <alignment horizontal="center" vertical="center"/>
    </xf>
    <xf numFmtId="0" fontId="10" fillId="0" borderId="20" xfId="1" applyFont="1" applyBorder="1" applyAlignment="1">
      <alignment horizontal="center" vertical="center" textRotation="255"/>
    </xf>
    <xf numFmtId="0" fontId="10" fillId="0" borderId="21" xfId="1" applyFont="1" applyBorder="1" applyAlignment="1">
      <alignment horizontal="center" vertical="center" textRotation="255"/>
    </xf>
    <xf numFmtId="0" fontId="10" fillId="0" borderId="25" xfId="1" applyFont="1" applyBorder="1" applyAlignment="1">
      <alignment horizontal="center" vertical="center" textRotation="255"/>
    </xf>
    <xf numFmtId="0" fontId="10" fillId="0" borderId="26" xfId="1" applyFont="1" applyBorder="1" applyAlignment="1">
      <alignment horizontal="center" vertical="center" textRotation="255"/>
    </xf>
    <xf numFmtId="0" fontId="10" fillId="0" borderId="40" xfId="1" applyFont="1" applyBorder="1" applyAlignment="1">
      <alignment horizontal="center" vertical="center" textRotation="255"/>
    </xf>
    <xf numFmtId="0" fontId="10" fillId="0" borderId="30" xfId="1" applyFont="1" applyBorder="1" applyAlignment="1">
      <alignment horizontal="center" vertical="center" textRotation="255"/>
    </xf>
    <xf numFmtId="0" fontId="10" fillId="0" borderId="22" xfId="1" applyFont="1" applyBorder="1" applyAlignment="1">
      <alignment horizontal="center" vertical="center" textRotation="255"/>
    </xf>
    <xf numFmtId="0" fontId="10" fillId="0" borderId="27" xfId="1" applyFont="1" applyBorder="1" applyAlignment="1">
      <alignment horizontal="center" vertical="center" textRotation="255"/>
    </xf>
    <xf numFmtId="0" fontId="10" fillId="0" borderId="15" xfId="1" applyFont="1" applyBorder="1" applyAlignment="1">
      <alignment horizontal="center" vertical="center" textRotation="255"/>
    </xf>
    <xf numFmtId="0" fontId="10" fillId="0" borderId="23" xfId="1" applyFont="1" applyBorder="1" applyAlignment="1">
      <alignment horizontal="center" vertical="center"/>
    </xf>
    <xf numFmtId="181" fontId="10" fillId="0" borderId="23" xfId="1" applyNumberFormat="1" applyFont="1" applyBorder="1" applyAlignment="1">
      <alignment horizontal="right" vertical="center"/>
    </xf>
    <xf numFmtId="0" fontId="10" fillId="0" borderId="23" xfId="1" applyFont="1" applyBorder="1" applyAlignment="1">
      <alignment horizontal="left" vertical="center"/>
    </xf>
    <xf numFmtId="0" fontId="10" fillId="0" borderId="24" xfId="1" applyFont="1" applyBorder="1" applyAlignment="1">
      <alignment horizontal="left" vertical="center"/>
    </xf>
    <xf numFmtId="0" fontId="10" fillId="0" borderId="28" xfId="1" applyFont="1" applyBorder="1" applyAlignment="1">
      <alignment horizontal="center" vertical="center"/>
    </xf>
    <xf numFmtId="181" fontId="10" fillId="0" borderId="28" xfId="1" applyNumberFormat="1" applyFont="1" applyBorder="1" applyAlignment="1">
      <alignment horizontal="right" vertical="center"/>
    </xf>
    <xf numFmtId="0" fontId="10" fillId="0" borderId="28" xfId="1" applyFont="1" applyBorder="1" applyAlignment="1">
      <alignment horizontal="left" vertical="center"/>
    </xf>
    <xf numFmtId="0" fontId="10" fillId="0" borderId="29" xfId="1" applyFont="1" applyBorder="1" applyAlignment="1">
      <alignment horizontal="left" vertical="center"/>
    </xf>
    <xf numFmtId="0" fontId="15" fillId="7" borderId="28" xfId="1" applyFont="1" applyFill="1" applyBorder="1" applyAlignment="1">
      <alignment horizontal="center" vertical="center" wrapText="1"/>
    </xf>
    <xf numFmtId="0" fontId="15" fillId="7" borderId="28" xfId="1" applyFont="1" applyFill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181" fontId="10" fillId="0" borderId="31" xfId="1" applyNumberFormat="1" applyFont="1" applyBorder="1" applyAlignment="1">
      <alignment horizontal="right" vertical="center"/>
    </xf>
    <xf numFmtId="0" fontId="10" fillId="0" borderId="31" xfId="1" applyFont="1" applyBorder="1" applyAlignment="1">
      <alignment horizontal="left" vertical="center"/>
    </xf>
    <xf numFmtId="0" fontId="10" fillId="0" borderId="32" xfId="1" applyFont="1" applyBorder="1" applyAlignment="1">
      <alignment horizontal="left" vertical="center"/>
    </xf>
    <xf numFmtId="0" fontId="5" fillId="5" borderId="12" xfId="1" applyFill="1" applyBorder="1" applyAlignment="1">
      <alignment horizontal="center"/>
    </xf>
    <xf numFmtId="0" fontId="5" fillId="5" borderId="13" xfId="1" applyFill="1" applyBorder="1" applyAlignment="1">
      <alignment horizontal="center"/>
    </xf>
    <xf numFmtId="181" fontId="12" fillId="7" borderId="12" xfId="1" applyNumberFormat="1" applyFont="1" applyFill="1" applyBorder="1" applyAlignment="1">
      <alignment horizontal="center" vertical="center"/>
    </xf>
    <xf numFmtId="181" fontId="12" fillId="7" borderId="13" xfId="1" applyNumberFormat="1" applyFont="1" applyFill="1" applyBorder="1" applyAlignment="1">
      <alignment horizontal="center" vertical="center"/>
    </xf>
    <xf numFmtId="0" fontId="5" fillId="11" borderId="33" xfId="1" applyFill="1" applyBorder="1" applyAlignment="1">
      <alignment horizontal="center" vertical="center"/>
    </xf>
    <xf numFmtId="0" fontId="5" fillId="11" borderId="38" xfId="1" applyFill="1" applyBorder="1" applyAlignment="1">
      <alignment horizontal="center" vertical="center"/>
    </xf>
    <xf numFmtId="0" fontId="5" fillId="11" borderId="39" xfId="1" applyFill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6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183" fontId="11" fillId="0" borderId="12" xfId="1" applyNumberFormat="1" applyFont="1" applyBorder="1" applyAlignment="1">
      <alignment horizontal="center"/>
    </xf>
    <xf numFmtId="183" fontId="11" fillId="0" borderId="13" xfId="1" applyNumberFormat="1" applyFont="1" applyBorder="1" applyAlignment="1">
      <alignment horizontal="center"/>
    </xf>
    <xf numFmtId="181" fontId="12" fillId="10" borderId="12" xfId="1" applyNumberFormat="1" applyFont="1" applyFill="1" applyBorder="1" applyAlignment="1">
      <alignment horizontal="center" vertical="center"/>
    </xf>
    <xf numFmtId="181" fontId="12" fillId="10" borderId="13" xfId="1" applyNumberFormat="1" applyFont="1" applyFill="1" applyBorder="1" applyAlignment="1">
      <alignment horizontal="center" vertical="center"/>
    </xf>
    <xf numFmtId="0" fontId="10" fillId="7" borderId="28" xfId="1" applyFont="1" applyFill="1" applyBorder="1" applyAlignment="1">
      <alignment horizontal="center" vertical="center"/>
    </xf>
    <xf numFmtId="180" fontId="5" fillId="11" borderId="8" xfId="2" applyNumberFormat="1" applyFont="1" applyFill="1" applyBorder="1" applyAlignment="1">
      <alignment horizontal="center"/>
    </xf>
    <xf numFmtId="180" fontId="5" fillId="14" borderId="12" xfId="2" applyNumberFormat="1" applyFont="1" applyFill="1" applyBorder="1" applyAlignment="1">
      <alignment horizontal="center"/>
    </xf>
    <xf numFmtId="180" fontId="5" fillId="14" borderId="13" xfId="2" applyNumberFormat="1" applyFont="1" applyFill="1" applyBorder="1" applyAlignment="1">
      <alignment horizontal="center"/>
    </xf>
    <xf numFmtId="0" fontId="10" fillId="0" borderId="8" xfId="1" applyFont="1" applyBorder="1" applyAlignment="1">
      <alignment horizontal="center" vertical="center"/>
    </xf>
    <xf numFmtId="181" fontId="10" fillId="0" borderId="8" xfId="1" applyNumberFormat="1" applyFont="1" applyBorder="1" applyAlignment="1">
      <alignment horizontal="right" vertical="center"/>
    </xf>
    <xf numFmtId="0" fontId="10" fillId="0" borderId="8" xfId="1" applyFont="1" applyBorder="1" applyAlignment="1">
      <alignment horizontal="left" vertical="center"/>
    </xf>
    <xf numFmtId="0" fontId="10" fillId="0" borderId="41" xfId="1" applyFont="1" applyBorder="1" applyAlignment="1">
      <alignment horizontal="left" vertical="center"/>
    </xf>
    <xf numFmtId="0" fontId="16" fillId="4" borderId="12" xfId="1" applyFont="1" applyFill="1" applyBorder="1" applyAlignment="1">
      <alignment horizontal="left" vertical="center"/>
    </xf>
    <xf numFmtId="0" fontId="16" fillId="4" borderId="44" xfId="1" applyFont="1" applyFill="1" applyBorder="1" applyAlignment="1">
      <alignment horizontal="left" vertical="center"/>
    </xf>
    <xf numFmtId="0" fontId="16" fillId="4" borderId="13" xfId="1" applyFont="1" applyFill="1" applyBorder="1" applyAlignment="1">
      <alignment horizontal="left" vertical="center"/>
    </xf>
    <xf numFmtId="0" fontId="10" fillId="0" borderId="45" xfId="1" applyFont="1" applyBorder="1" applyAlignment="1">
      <alignment horizontal="center" vertical="center"/>
    </xf>
    <xf numFmtId="0" fontId="10" fillId="0" borderId="42" xfId="1" applyFont="1" applyBorder="1" applyAlignment="1">
      <alignment horizontal="center" vertical="center"/>
    </xf>
    <xf numFmtId="0" fontId="10" fillId="0" borderId="46" xfId="1" applyFont="1" applyBorder="1" applyAlignment="1">
      <alignment horizontal="center" vertical="center"/>
    </xf>
    <xf numFmtId="0" fontId="10" fillId="0" borderId="43" xfId="1" applyFont="1" applyBorder="1" applyAlignment="1">
      <alignment horizontal="center" vertical="center"/>
    </xf>
    <xf numFmtId="181" fontId="17" fillId="0" borderId="28" xfId="1" applyNumberFormat="1" applyFont="1" applyBorder="1" applyAlignment="1">
      <alignment horizontal="right" vertical="center"/>
    </xf>
    <xf numFmtId="0" fontId="18" fillId="0" borderId="48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181" fontId="18" fillId="0" borderId="49" xfId="1" applyNumberFormat="1" applyFont="1" applyBorder="1" applyAlignment="1">
      <alignment horizontal="right" vertical="center"/>
    </xf>
    <xf numFmtId="0" fontId="18" fillId="0" borderId="49" xfId="1" applyFont="1" applyBorder="1" applyAlignment="1">
      <alignment horizontal="left" vertical="center"/>
    </xf>
    <xf numFmtId="0" fontId="18" fillId="0" borderId="50" xfId="1" applyFont="1" applyBorder="1" applyAlignment="1">
      <alignment horizontal="left" vertical="center"/>
    </xf>
    <xf numFmtId="181" fontId="10" fillId="0" borderId="34" xfId="1" applyNumberFormat="1" applyFont="1" applyBorder="1" applyAlignment="1">
      <alignment horizontal="right" vertical="center"/>
    </xf>
    <xf numFmtId="181" fontId="10" fillId="0" borderId="35" xfId="1" applyNumberFormat="1" applyFont="1" applyBorder="1" applyAlignment="1">
      <alignment horizontal="right" vertical="center"/>
    </xf>
    <xf numFmtId="181" fontId="10" fillId="0" borderId="36" xfId="1" applyNumberFormat="1" applyFont="1" applyBorder="1" applyAlignment="1">
      <alignment horizontal="right" vertical="center"/>
    </xf>
    <xf numFmtId="0" fontId="10" fillId="0" borderId="34" xfId="1" applyFont="1" applyBorder="1" applyAlignment="1">
      <alignment horizontal="left" vertical="center"/>
    </xf>
    <xf numFmtId="0" fontId="10" fillId="0" borderId="35" xfId="1" applyFont="1" applyBorder="1" applyAlignment="1">
      <alignment horizontal="left" vertical="center"/>
    </xf>
    <xf numFmtId="0" fontId="10" fillId="0" borderId="36" xfId="1" applyFont="1" applyBorder="1" applyAlignment="1">
      <alignment horizontal="left" vertical="center"/>
    </xf>
    <xf numFmtId="0" fontId="10" fillId="0" borderId="37" xfId="1" applyFont="1" applyBorder="1" applyAlignment="1">
      <alignment horizontal="left" vertical="center"/>
    </xf>
    <xf numFmtId="0" fontId="5" fillId="16" borderId="0" xfId="1" applyFill="1" applyAlignment="1">
      <alignment horizontal="center"/>
    </xf>
    <xf numFmtId="181" fontId="5" fillId="16" borderId="0" xfId="1" applyNumberFormat="1" applyFill="1" applyAlignment="1">
      <alignment horizontal="center"/>
    </xf>
    <xf numFmtId="0" fontId="5" fillId="11" borderId="0" xfId="1" applyFill="1" applyAlignment="1">
      <alignment horizontal="center"/>
    </xf>
    <xf numFmtId="181" fontId="5" fillId="11" borderId="0" xfId="1" applyNumberFormat="1" applyFill="1" applyAlignment="1">
      <alignment horizontal="center"/>
    </xf>
    <xf numFmtId="41" fontId="5" fillId="17" borderId="12" xfId="3" applyFont="1" applyFill="1" applyBorder="1" applyAlignment="1">
      <alignment horizontal="center"/>
    </xf>
    <xf numFmtId="41" fontId="5" fillId="17" borderId="44" xfId="3" applyFont="1" applyFill="1" applyBorder="1" applyAlignment="1">
      <alignment horizontal="center"/>
    </xf>
    <xf numFmtId="41" fontId="5" fillId="17" borderId="13" xfId="3" applyFont="1" applyFill="1" applyBorder="1" applyAlignment="1">
      <alignment horizontal="center"/>
    </xf>
    <xf numFmtId="41" fontId="0" fillId="18" borderId="12" xfId="3" applyFont="1" applyFill="1" applyBorder="1" applyAlignment="1">
      <alignment horizontal="center"/>
    </xf>
    <xf numFmtId="41" fontId="5" fillId="18" borderId="44" xfId="3" applyFont="1" applyFill="1" applyBorder="1" applyAlignment="1">
      <alignment horizontal="center"/>
    </xf>
    <xf numFmtId="41" fontId="5" fillId="18" borderId="13" xfId="3" applyFont="1" applyFill="1" applyBorder="1" applyAlignment="1">
      <alignment horizontal="center"/>
    </xf>
    <xf numFmtId="41" fontId="5" fillId="19" borderId="12" xfId="3" applyFont="1" applyFill="1" applyBorder="1" applyAlignment="1">
      <alignment horizontal="center"/>
    </xf>
    <xf numFmtId="41" fontId="5" fillId="19" borderId="44" xfId="3" applyFont="1" applyFill="1" applyBorder="1" applyAlignment="1">
      <alignment horizontal="center"/>
    </xf>
    <xf numFmtId="41" fontId="5" fillId="19" borderId="13" xfId="3" applyFont="1" applyFill="1" applyBorder="1" applyAlignment="1">
      <alignment horizontal="center"/>
    </xf>
    <xf numFmtId="41" fontId="0" fillId="17" borderId="12" xfId="3" applyFont="1" applyFill="1" applyBorder="1" applyAlignment="1">
      <alignment horizontal="center"/>
    </xf>
    <xf numFmtId="41" fontId="5" fillId="18" borderId="12" xfId="3" applyFont="1" applyFill="1" applyBorder="1" applyAlignment="1">
      <alignment horizontal="center"/>
    </xf>
    <xf numFmtId="10" fontId="5" fillId="19" borderId="12" xfId="2" applyNumberFormat="1" applyFont="1" applyFill="1" applyBorder="1" applyAlignment="1">
      <alignment horizontal="center"/>
    </xf>
    <xf numFmtId="10" fontId="5" fillId="19" borderId="44" xfId="2" applyNumberFormat="1" applyFont="1" applyFill="1" applyBorder="1" applyAlignment="1">
      <alignment horizontal="center"/>
    </xf>
    <xf numFmtId="10" fontId="5" fillId="19" borderId="13" xfId="2" applyNumberFormat="1" applyFont="1" applyFill="1" applyBorder="1" applyAlignment="1">
      <alignment horizontal="center"/>
    </xf>
    <xf numFmtId="181" fontId="7" fillId="7" borderId="0" xfId="1" applyNumberFormat="1" applyFont="1" applyFill="1" applyAlignment="1">
      <alignment horizontal="center" vertical="center"/>
    </xf>
    <xf numFmtId="0" fontId="19" fillId="20" borderId="0" xfId="1" applyFont="1" applyFill="1" applyAlignment="1">
      <alignment horizontal="center" vertical="center"/>
    </xf>
    <xf numFmtId="41" fontId="5" fillId="19" borderId="12" xfId="2" applyNumberFormat="1" applyFont="1" applyFill="1" applyBorder="1" applyAlignment="1">
      <alignment horizont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95250</xdr:colOff>
      <xdr:row>0</xdr:row>
      <xdr:rowOff>19050</xdr:rowOff>
    </xdr:from>
    <xdr:to>
      <xdr:col>25</xdr:col>
      <xdr:colOff>190500</xdr:colOff>
      <xdr:row>0</xdr:row>
      <xdr:rowOff>323850</xdr:rowOff>
    </xdr:to>
    <xdr:sp macro="" textlink="">
      <xdr:nvSpPr>
        <xdr:cNvPr id="2" name="Text 1">
          <a:extLst>
            <a:ext uri="{FF2B5EF4-FFF2-40B4-BE49-F238E27FC236}">
              <a16:creationId xmlns:a16="http://schemas.microsoft.com/office/drawing/2014/main" id="{DA29C075-43A3-4AA8-92D9-C51C5D5325D2}"/>
            </a:ext>
          </a:extLst>
        </xdr:cNvPr>
        <xdr:cNvSpPr>
          <a:spLocks noChangeArrowheads="1"/>
        </xdr:cNvSpPr>
      </xdr:nvSpPr>
      <xdr:spPr bwMode="auto">
        <a:xfrm>
          <a:off x="3343275" y="19050"/>
          <a:ext cx="2657475" cy="304800"/>
        </a:xfrm>
        <a:prstGeom prst="roundRect">
          <a:avLst>
            <a:gd name="adj" fmla="val 16667"/>
          </a:avLst>
        </a:prstGeom>
        <a:solidFill>
          <a:srgbClr val="CCFFCC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공  사  원  가  계  산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공  사  원  가   계   산   서</a:t>
          </a: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4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400" b="1" i="0" strike="noStrike">
              <a:solidFill>
                <a:srgbClr val="000000"/>
              </a:solidFill>
              <a:latin typeface="돋움"/>
              <a:ea typeface="돋움"/>
            </a:rPr>
            <a:t>     공  사  원  가  계  산  서</a:t>
          </a: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공  사  원  가  계  산  서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ctr" rtl="0">
            <a:defRPr sz="1000"/>
          </a:pPr>
          <a:r>
            <a:rPr lang="ko-KR" altLang="en-US" sz="1600" b="1" i="0" strike="noStrike">
              <a:solidFill>
                <a:srgbClr val="000000"/>
              </a:solidFill>
              <a:latin typeface="돋움"/>
              <a:ea typeface="돋움"/>
            </a:rPr>
            <a:t>  공사원가계산서</a:t>
          </a:r>
        </a:p>
        <a:p>
          <a:pPr algn="ctr" rtl="0">
            <a:defRPr sz="1000"/>
          </a:pPr>
          <a:endParaRPr lang="ko-KR" altLang="en-US" sz="16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ds\00_project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CHEDULE"/>
      <sheetName val="ELECTRIC"/>
      <sheetName val="CTEMCOST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"/>
      <sheetName val="예가표"/>
      <sheetName val="01"/>
      <sheetName val="간접1"/>
      <sheetName val="을지"/>
      <sheetName val="#REF"/>
      <sheetName val="샤워실위생"/>
      <sheetName val="성지공현"/>
      <sheetName val="견적"/>
      <sheetName val="Total"/>
      <sheetName val="프랜트면허"/>
      <sheetName val="공사비집계"/>
      <sheetName val="세부내역"/>
      <sheetName val="일위"/>
      <sheetName val="A-4"/>
      <sheetName val="도급FORM"/>
      <sheetName val="밸브설치"/>
      <sheetName val="공통가설"/>
      <sheetName val="목차"/>
      <sheetName val="C3"/>
      <sheetName val="갑지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건축내역"/>
      <sheetName val="경영상태"/>
      <sheetName val="금액내역서"/>
      <sheetName val="공문"/>
      <sheetName val="공사개요 (2)"/>
      <sheetName val="매입세"/>
      <sheetName val="단가대비표"/>
      <sheetName val="공사개요"/>
      <sheetName val="TDI ISBL"/>
      <sheetName val="1차 내역서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견적대비표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현장관리비집계표"/>
      <sheetName val="예총"/>
      <sheetName val="전 기"/>
      <sheetName val="일위대가표"/>
      <sheetName val="금융"/>
      <sheetName val="소방"/>
      <sheetName val="일반공사"/>
      <sheetName val="화전내"/>
      <sheetName val="부속동"/>
      <sheetName val="설직재-1"/>
      <sheetName val="수정'매출매입_자료"/>
      <sheetName val="TABLE"/>
      <sheetName val="인건비"/>
      <sheetName val="3.공통공사대비"/>
      <sheetName val="BID"/>
      <sheetName val="일위대가(가설)"/>
      <sheetName val="입찰안"/>
      <sheetName val="노임"/>
      <sheetName val="건축원가"/>
      <sheetName val="FAX"/>
      <sheetName val="견"/>
      <sheetName val="내역서"/>
      <sheetName val="기성내역"/>
      <sheetName val="Sheet4"/>
      <sheetName val="품"/>
      <sheetName val="설계명세서(선로)"/>
      <sheetName val="건축내역서 (경제상무실)"/>
      <sheetName val="COVER"/>
      <sheetName val="금융비용"/>
      <sheetName val="98지급계획"/>
      <sheetName val="견적을지"/>
      <sheetName val="결과조달"/>
      <sheetName val="기기리스트"/>
      <sheetName val="연돌일위집계"/>
      <sheetName val="노임이"/>
      <sheetName val="FORM-0"/>
      <sheetName val="조건표"/>
      <sheetName val="COVER-P"/>
      <sheetName val="2공구산출내역"/>
      <sheetName val="1.설계조건"/>
      <sheetName val="2.하중산정"/>
      <sheetName val="70%"/>
      <sheetName val="은행"/>
      <sheetName val="1ST"/>
      <sheetName val="계산근거"/>
      <sheetName val="Customer Databas"/>
      <sheetName val="TTL"/>
      <sheetName val="FRP내역서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CAT_5"/>
      <sheetName val="수입"/>
      <sheetName val="대림경상68억"/>
      <sheetName val="돈암사업"/>
      <sheetName val="97 사업추정(WEKI)"/>
      <sheetName val="케이블규격"/>
      <sheetName val="MEXICO-C"/>
      <sheetName val="전기일위대가"/>
      <sheetName val="단위세대물량"/>
      <sheetName val="참조"/>
      <sheetName val="입찰내역 발주처 양식"/>
      <sheetName val="D-3109"/>
      <sheetName val="조명일위"/>
      <sheetName val="대비"/>
      <sheetName val="집계표"/>
      <sheetName val="Sheet5"/>
      <sheetName val="공종별내역서(기계)"/>
      <sheetName val="내역서(전기)"/>
      <sheetName val="unit 4"/>
      <sheetName val="b_balju_cho"/>
      <sheetName val="조도계산서 (도서)"/>
      <sheetName val="단가산출1"/>
      <sheetName val="일위대가"/>
      <sheetName val="정산내역"/>
      <sheetName val="일위대가(1)"/>
      <sheetName val="APT"/>
      <sheetName val="5.전사투자계획종함안"/>
      <sheetName val="견적정보"/>
      <sheetName val="수량산출"/>
      <sheetName val="1. 설계조건 2.단면가정 3. 하중계산"/>
      <sheetName val="DATA 입력란"/>
      <sheetName val="YES-T"/>
      <sheetName val="산출및내역"/>
      <sheetName val="적현로"/>
      <sheetName val="DATE"/>
      <sheetName val="일위_파일"/>
      <sheetName val="IT-BAT"/>
      <sheetName val="변경집계표"/>
      <sheetName val="EQT-ESTN"/>
      <sheetName val="미디어고등학교"/>
      <sheetName val="B1(반포1차)"/>
      <sheetName val="산출2-기기동력"/>
      <sheetName val="220 (2)"/>
      <sheetName val="일위대가목차"/>
      <sheetName val="할증 "/>
      <sheetName val="순공사비"/>
      <sheetName val="일위대가(여기까지)"/>
      <sheetName val="토공"/>
      <sheetName val="변전실재분리"/>
      <sheetName val="X13"/>
      <sheetName val="Sapphire"/>
      <sheetName val="DATA(VTL)"/>
      <sheetName val="말뚝지지력산정"/>
      <sheetName val="갑지(추정)"/>
      <sheetName val="단가"/>
      <sheetName val="CondPol"/>
      <sheetName val="집계표(OPTION)"/>
      <sheetName val="6PILE  (돌출)"/>
      <sheetName val="정보매체A동"/>
      <sheetName val="MATRLDATA"/>
      <sheetName val="단가표"/>
      <sheetName val="EACT10"/>
      <sheetName val="견적서"/>
      <sheetName val="실행철강하도"/>
      <sheetName val="TEST1"/>
      <sheetName val="물량산출근거"/>
      <sheetName val="찍기"/>
      <sheetName val="2. 주요공지（主要公告）"/>
      <sheetName val="4. 접지매립내역（接地工程清单）"/>
      <sheetName val="#REF!"/>
      <sheetName val="지수"/>
      <sheetName val="SAKUB"/>
      <sheetName val="IW-LIST"/>
      <sheetName val="APT내역"/>
      <sheetName val="내역(전체)"/>
      <sheetName val="단가산출2"/>
      <sheetName val="Y-WORK"/>
      <sheetName val="을"/>
      <sheetName val="간접비내역-1"/>
      <sheetName val="BSD (2)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XZLC003_PART1"/>
      <sheetName val="1차네트공정"/>
      <sheetName val="집계표(육상)"/>
      <sheetName val="지급자재"/>
      <sheetName val="주식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2.대외공문"/>
      <sheetName val="건축공사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공종집계"/>
      <sheetName val="S0"/>
      <sheetName val="공사비내역서"/>
      <sheetName val="현장관리비 산출내역"/>
      <sheetName val="공사원가계산서"/>
      <sheetName val="제어(하부)"/>
      <sheetName val="수로접합"/>
      <sheetName val="6호기"/>
      <sheetName val="물량산출"/>
      <sheetName val="시행후면적"/>
      <sheetName val="깨기"/>
      <sheetName val="PAD TR보호대기초"/>
      <sheetName val="HANDHOLE(2)"/>
      <sheetName val="가로등기초"/>
      <sheetName val="자체실적1Q"/>
      <sheetName val="가격조사서"/>
      <sheetName val="중기조종사 단위단가"/>
      <sheetName val="1062-X방향 "/>
      <sheetName val="일위대가표(장비)"/>
      <sheetName val="기계설비공사 집계표"/>
      <sheetName val="설계내역서"/>
      <sheetName val="Sheet1 (2)"/>
      <sheetName val="목창호"/>
      <sheetName val="ȱ_x0000_⠀恷_x0000__x0000_"/>
      <sheetName val="천마갑지"/>
      <sheetName val="항목(1)"/>
      <sheetName val="FAB별"/>
      <sheetName val=""/>
      <sheetName val="수량집계"/>
      <sheetName val="총괄집계표"/>
      <sheetName val="인건-측정"/>
      <sheetName val="DHEQSUPT"/>
      <sheetName val="목포방향"/>
      <sheetName val="5사남"/>
      <sheetName val="대가목록"/>
      <sheetName val="LinerWt"/>
      <sheetName val="공사내역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1.가로등수량"/>
      <sheetName val="코드 및 제품 목록"/>
      <sheetName val="총괄내역서"/>
      <sheetName val="DATA-UPS"/>
      <sheetName val="A(Rev.3)"/>
      <sheetName val="M"/>
      <sheetName val="전체내역 (2)"/>
      <sheetName val="単価表"/>
      <sheetName val="배명(단가)"/>
      <sheetName val="제조노임"/>
      <sheetName val="자재테이블"/>
      <sheetName val="사진"/>
      <sheetName val="조명시설"/>
      <sheetName val="토공산출(주차장)"/>
      <sheetName val="EQUIP"/>
      <sheetName val="인원현황"/>
      <sheetName val="조직"/>
      <sheetName val="원가계산서"/>
      <sheetName val="옵션"/>
      <sheetName val="신규 품목 합산자재"/>
      <sheetName val="신규 품목 일위대가"/>
      <sheetName val="산출내역서집계표"/>
      <sheetName val="업체별단가"/>
      <sheetName val="내역표지"/>
      <sheetName val="REDUCER"/>
      <sheetName val="WE'T"/>
      <sheetName val="cctv"/>
      <sheetName val="내역서(음성금왕)"/>
      <sheetName val="(참조)PH-2 12K_150406 제원"/>
      <sheetName val="직재"/>
      <sheetName val="주차구획선수량"/>
      <sheetName val="표지"/>
      <sheetName val="설비원가"/>
      <sheetName val="총괄표"/>
      <sheetName val="업무처리전"/>
      <sheetName val="산출집계"/>
      <sheetName val="FRP PIPING 일위대가"/>
      <sheetName val="@PRICE1"/>
      <sheetName val="전선 및 전선관"/>
      <sheetName val="Sheet3"/>
      <sheetName val="당초"/>
      <sheetName val="PRO_DCI"/>
      <sheetName val="INST_DCI"/>
      <sheetName val="HVAC_DCI"/>
      <sheetName val="PIPE_DCI"/>
      <sheetName val="기본사항"/>
      <sheetName val="도면자료제출일정"/>
      <sheetName val="노무"/>
      <sheetName val="동해title"/>
      <sheetName val="CAL1"/>
      <sheetName val="유림총괄"/>
      <sheetName val="LF자재단가"/>
      <sheetName val="조건표 (2)"/>
      <sheetName val="관급자재"/>
      <sheetName val="CP-E2 (품셈표)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금액"/>
      <sheetName val="사통"/>
      <sheetName val="ȱ"/>
      <sheetName val="1-4 익월예상투자대비"/>
      <sheetName val="1-2 투입대비"/>
      <sheetName val="Gia vat tu"/>
      <sheetName val="통보서"/>
      <sheetName val="정부노임단가"/>
      <sheetName val="데이타"/>
      <sheetName val="건축(을)"/>
      <sheetName val="구의33고"/>
      <sheetName val="목표세부명세"/>
      <sheetName val="PRICES"/>
      <sheetName val="COST"/>
      <sheetName val="BA "/>
      <sheetName val="Sheet2"/>
      <sheetName val="CODE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설계예산서"/>
      <sheetName val="차수"/>
      <sheetName val="40총괄"/>
      <sheetName val="40집계"/>
      <sheetName val="전기공사"/>
      <sheetName val="Subs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GRDBS"/>
      <sheetName val="시실누(모) "/>
      <sheetName val="현우실적"/>
      <sheetName val="Data②_분류표"/>
      <sheetName val="제품 정보"/>
      <sheetName val="16년 부문별"/>
      <sheetName val="직원투입"/>
      <sheetName val="총괄"/>
      <sheetName val="진주방향"/>
      <sheetName val="마산방향"/>
      <sheetName val="마산방향철근집계"/>
      <sheetName val="FB25JN"/>
      <sheetName val="변경별표"/>
      <sheetName val="기숙사본건물도급내역"/>
      <sheetName val="냉천부속동"/>
      <sheetName val="대림산업"/>
      <sheetName val="인사데이타(정규)"/>
      <sheetName val="공통"/>
      <sheetName val="대치판정"/>
      <sheetName val="집수정(600-700)"/>
      <sheetName val="기계내역"/>
      <sheetName val="ȱ_x005f_x0000_⠀恷_x005f_x0000__x005f_x0000_"/>
      <sheetName val="전체 수금"/>
      <sheetName val="간지"/>
      <sheetName val="현장지지물물량"/>
      <sheetName val="중기일위대가"/>
      <sheetName val="업체별기성내역"/>
      <sheetName val="설계명세서"/>
      <sheetName val="예산명세서"/>
      <sheetName val="자료입력"/>
      <sheetName val="PI"/>
      <sheetName val="예정(3)"/>
      <sheetName val="동원(3)"/>
      <sheetName val="실행대비"/>
      <sheetName val="단면설계"/>
      <sheetName val="안정검토"/>
      <sheetName val="견적 (2)"/>
      <sheetName val="배수내역"/>
      <sheetName val="Factor"/>
      <sheetName val="전차선로 물량표"/>
      <sheetName val="Sheet9"/>
      <sheetName val="전기자료"/>
      <sheetName val="Sheet14"/>
      <sheetName val="Sheet10"/>
      <sheetName val="Sheet13"/>
      <sheetName val="DATASPEC(VT1)"/>
      <sheetName val="Arch"/>
      <sheetName val="품셈표"/>
      <sheetName val="표준건축비"/>
      <sheetName val="기준정보"/>
      <sheetName val="3련 BOX"/>
      <sheetName val="2. 주요공지"/>
      <sheetName val="샘플표지"/>
      <sheetName val="골조시행"/>
      <sheetName val="개선안 개요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단위단가"/>
      <sheetName val="제품"/>
      <sheetName val="수량산출서 갑지"/>
      <sheetName val="투찰보고"/>
      <sheetName val="분석기준"/>
      <sheetName val="MAT"/>
      <sheetName val="갑지1"/>
      <sheetName val="영동(D)"/>
      <sheetName val="s"/>
      <sheetName val="환율change"/>
      <sheetName val="기초자료"/>
      <sheetName val="견적집계표"/>
      <sheetName val="laroux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SDSS현황"/>
      <sheetName val="Baby일위대가"/>
      <sheetName val="1단계"/>
      <sheetName val="Materials Categories"/>
      <sheetName val="E.C.T DATA(DON'T TOUCH)"/>
      <sheetName val="VENDOR DATA"/>
      <sheetName val="SITE DATA"/>
      <sheetName val="목록"/>
      <sheetName val="9GNG운반"/>
      <sheetName val="단중"/>
      <sheetName val="PAD_TR보호대기초"/>
      <sheetName val="중기조종사_단위단가"/>
      <sheetName val="1062-X방향_"/>
      <sheetName val="기계설비공사_집계표"/>
      <sheetName val="Sheet1_(2)"/>
      <sheetName val="일일출역현황"/>
      <sheetName val="연부97-1"/>
      <sheetName val="기성금내역서"/>
      <sheetName val="토공및가시설"/>
      <sheetName val="BB"/>
      <sheetName val="DB"/>
      <sheetName val="약품설비"/>
      <sheetName val="2000노임기준"/>
      <sheetName val="식재일위대가"/>
      <sheetName val="역T형교대(말뚝기초)"/>
      <sheetName val="1월"/>
      <sheetName val="정화조동내역"/>
      <sheetName val="인천제철"/>
      <sheetName val="단면 (2)"/>
      <sheetName val="LOB"/>
      <sheetName val="ȱ_x005f_x005f_x005f_x0000_⠀恷_x005f_x005f_x005f_x0000__x"/>
      <sheetName val="ȱ_x005f_x005f_x005f_x005f_x005f_x005f_x005f_x0000_⠀恷_x0"/>
      <sheetName val="单价表(기본단가)"/>
      <sheetName val="소공종집계"/>
      <sheetName val="工程量清单(신축공사)"/>
      <sheetName val="单价表"/>
      <sheetName val="FAB 1F"/>
      <sheetName val="FAB 2F"/>
      <sheetName val="FAB 3F"/>
      <sheetName val="FAB 18.35F"/>
      <sheetName val="유도등 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2000년1차"/>
      <sheetName val="산근1"/>
      <sheetName val="★도급내역"/>
      <sheetName val="설계"/>
      <sheetName val="배수공"/>
      <sheetName val="입찰"/>
      <sheetName val="200"/>
      <sheetName val="도급"/>
      <sheetName val="현경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코드"/>
      <sheetName val="아파트_1"/>
      <sheetName val="물가자료"/>
      <sheetName val="관리사무소"/>
      <sheetName val="단중표"/>
      <sheetName val="잔기르바에바"/>
      <sheetName val="마감사양"/>
      <sheetName val="IMP(MAIN)"/>
      <sheetName val="IMP (REACTOR)"/>
      <sheetName val="電気設備表"/>
      <sheetName val="PROCURE"/>
      <sheetName val="단양 00 아파트-세부내역"/>
      <sheetName val="Main Screen"/>
      <sheetName val="연습"/>
      <sheetName val="N賃率-職"/>
      <sheetName val="자료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설계예시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도"/>
      <sheetName val="미수"/>
      <sheetName val="(참조)PH-2_12K_150406_제원"/>
      <sheetName val="FRP_PIPING_일위대가"/>
      <sheetName val="unit_4"/>
      <sheetName val="1_가로등수량"/>
      <sheetName val="코드_및_제품_목록"/>
      <sheetName val="전선_및_전선관"/>
      <sheetName val="A(Rev_3)"/>
      <sheetName val="220_(2)"/>
      <sheetName val="전체내역_(2)"/>
      <sheetName val="BA_"/>
      <sheetName val="용접POINT산출_(2)"/>
      <sheetName val="투자,기성_실적"/>
      <sheetName val="신규_품목_합산자재"/>
      <sheetName val="신규_품목_일위대가"/>
      <sheetName val="제품_정보"/>
      <sheetName val="16년_부문별"/>
      <sheetName val="실행DB"/>
      <sheetName val="원가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공사개요_(2)1"/>
      <sheetName val="1차_내역서1"/>
      <sheetName val="TDI_ISBL1"/>
      <sheetName val="건축내역서_(경제상무실)1"/>
      <sheetName val="Customer_Databas1"/>
      <sheetName val="전_기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97_사업추정(WEKI)1"/>
      <sheetName val="실행내역서_1"/>
      <sheetName val="2__주요공지（主要公告）1"/>
      <sheetName val="4__접지매립내역（接地工程清单）1"/>
      <sheetName val="할증_1"/>
      <sheetName val="6PILE__(돌출)1"/>
      <sheetName val="BSD_(2)1"/>
      <sheetName val="BASIC_(2)1"/>
      <sheetName val="3_공통공사대비1"/>
      <sheetName val="1__설계조건_2_단면가정_3__하중계산1"/>
      <sheetName val="DATA_입력란1"/>
      <sheetName val="화재_탐지_설비1"/>
      <sheetName val="_냉각수펌프1"/>
      <sheetName val="2_대외공문1"/>
      <sheetName val="5_전사투자계획종함안1"/>
      <sheetName val="BEND_LOSS1"/>
      <sheetName val="실행예산대비_발주내역1차1"/>
      <sheetName val="건축공사_집계표1"/>
      <sheetName val="3_건축(현장안)1"/>
      <sheetName val="Table_3-EQ1"/>
      <sheetName val="조도계산서_(도서)1"/>
      <sheetName val="현장관리비_산출내역1"/>
      <sheetName val="조건표_(2)"/>
      <sheetName val="CP-E2_(품셈표)"/>
      <sheetName val="계획대비_정산비용(합계)"/>
      <sheetName val="시실누(모)_"/>
      <sheetName val="2__주요공지"/>
      <sheetName val="개선안_개요"/>
      <sheetName val="Gia_vat_tu"/>
      <sheetName val="기계경비(시간당)"/>
      <sheetName val="램머"/>
      <sheetName val="당진1,2호기전선관설치및접지4차공사내역서-을지"/>
      <sheetName val="ȱ_x005f_x005f_x005f_x005f_x005f_x005f_x005f_x005f_x005f"/>
      <sheetName val="ȱ_x005f_x005f_x005f_x0000_⠀恷_x0"/>
      <sheetName val="ȱ_x005f_x005f_x005f_x005f_x005f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총 원가계산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중기사용료산출근거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식재인부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Bellinfo"/>
      <sheetName val="조명율표"/>
      <sheetName val="합산자재"/>
      <sheetName val="일대목차"/>
      <sheetName val="의뢰서"/>
      <sheetName val="BOX 본체"/>
      <sheetName val="차이분석(수정)"/>
      <sheetName val="준공조서갑지"/>
      <sheetName val="공사원가"/>
      <sheetName val="G_R300경비"/>
      <sheetName val="원가계산서_"/>
      <sheetName val="내역서01"/>
      <sheetName val="소일위대가코드표"/>
      <sheetName val="수목데이타_2"/>
      <sheetName val="수목표준대가"/>
      <sheetName val="단가조사"/>
      <sheetName val="공정집계_국별"/>
      <sheetName val="단가_및_재료비"/>
      <sheetName val="Macro7"/>
      <sheetName val="00 PAYMENT CERTI"/>
      <sheetName val="06 내역서"/>
      <sheetName val="낙찰율적용표"/>
      <sheetName val="Dulieu"/>
      <sheetName val="7단가"/>
      <sheetName val="공사일보 취합용"/>
      <sheetName val="SW-TEO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부하(성남)"/>
      <sheetName val="PH-2"/>
      <sheetName val="정보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아파트_2"/>
      <sheetName val="PAD_TR보호대기초1"/>
      <sheetName val="중기조종사_단위단가1"/>
      <sheetName val="1062-X방향_1"/>
      <sheetName val="기계설비공사_집계표1"/>
      <sheetName val="Sheet1_(2)1"/>
      <sheetName val="전체_수금"/>
      <sheetName val="1-4_익월예상투자대비"/>
      <sheetName val="1-2_투입대비"/>
      <sheetName val="견적_(2)"/>
      <sheetName val="전차선로_물량표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수량산출서_갑지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PRESSURE GAUGE"/>
      <sheetName val="Benchmark"/>
      <sheetName val="Consumables"/>
      <sheetName val="12CGOU"/>
      <sheetName val="유효성목록"/>
      <sheetName val="3004-2"/>
      <sheetName val="8.PILE  (돌출)"/>
      <sheetName val="설명서 "/>
      <sheetName val="계약내역서(을지)"/>
      <sheetName val="화설내"/>
      <sheetName val="단가비교표"/>
      <sheetName val="요율표"/>
      <sheetName val="6PILE__(돌출)2"/>
      <sheetName val="공사개요_(2)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3련_BOX"/>
      <sheetName val="E_C_T_DATA(DON'T_TOUCH)"/>
      <sheetName val="VENDOR_DATA"/>
      <sheetName val="SITE_DATA"/>
      <sheetName val="Materials_Categories"/>
      <sheetName val="단면_(2)"/>
      <sheetName val="노무비단가"/>
      <sheetName val="단가 "/>
      <sheetName val="입력시트"/>
      <sheetName val="Macro(전선)"/>
      <sheetName val="1TL종점(1)"/>
      <sheetName val="일위대가(계측기설치)"/>
      <sheetName val="주경기-오배수"/>
      <sheetName val="단독"/>
      <sheetName val="경비"/>
      <sheetName val="DATA1"/>
      <sheetName val="205동"/>
      <sheetName val="DANGA"/>
      <sheetName val="철근"/>
      <sheetName val="ȱ_x0000_⠀恷_x0000__x"/>
      <sheetName val="목록별산출서(CM)"/>
      <sheetName val="노임근거(CM)"/>
      <sheetName val="산출집계(CM)"/>
      <sheetName val="합산자재 (2)"/>
      <sheetName val="목록별산출서(시공사)"/>
      <sheetName val="계정참조"/>
      <sheetName val="U-TYPE(1)"/>
      <sheetName val="-"/>
      <sheetName val="1,2,3,4,5단위수량"/>
      <sheetName val="판매시설"/>
      <sheetName val="분전함신설"/>
      <sheetName val="접지1종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118_세금과공과1"/>
      <sheetName val="108_수선비1"/>
      <sheetName val="IMP_(REACTOR)"/>
      <sheetName val="장비당단가_(1)"/>
      <sheetName val="7_경제성결과"/>
      <sheetName val="총_원가계산"/>
      <sheetName val="강관_및_부속"/>
      <sheetName val="입출재고현황_(2)"/>
      <sheetName val="0__Level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-7"/>
      <sheetName val="공정진도현황(2069)"/>
      <sheetName val="공정진도현황(2단계2차)"/>
      <sheetName val="배관내경(삭제하지마시오)"/>
      <sheetName val="방배동내역(리라)"/>
      <sheetName val="부대공사총괄"/>
      <sheetName val="현장경비"/>
      <sheetName val="건축공사집계표"/>
      <sheetName val="방배동내역 (총괄)"/>
      <sheetName val="고정1"/>
      <sheetName val="전력간선 설비공사电力_x0000__x0000_"/>
      <sheetName val="Vendor"/>
      <sheetName val="현장운영비 산출"/>
      <sheetName val="기준단가현황"/>
      <sheetName val="공사개요(입력)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노무비(전지2기)"/>
      <sheetName val="업무분장"/>
      <sheetName val="도급견적가"/>
      <sheetName val="Financ. Overview"/>
      <sheetName val="Toolbox"/>
      <sheetName val="인건비(VOICE)"/>
      <sheetName val="부대공Ⅱ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CFS3"/>
      <sheetName val="Conduit_Size선정"/>
      <sheetName val="NEYOK"/>
      <sheetName val="PRİSMA"/>
      <sheetName val="(원문)특허실용의장"/>
      <sheetName val="예산羘ↈ✈"/>
      <sheetName val="예산ၒ_x0000__x0000_"/>
      <sheetName val="6MONTHS"/>
      <sheetName val="세금자료"/>
      <sheetName val="w't table"/>
      <sheetName val="VS배관내역서"/>
      <sheetName val="IMP (RE_x0000__x0000__x0005__x0000_閰貌"/>
      <sheetName val="IMP (RE_x0000__x0000__x0005__x0000_ධ臹"/>
      <sheetName val="G.R300경비"/>
      <sheetName val="C97상"/>
      <sheetName val="FAB_I"/>
      <sheetName val="실수량대입 (2)"/>
      <sheetName val="RR1-3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수량산출"/>
      <sheetName val="가설"/>
      <sheetName val="설계기준"/>
      <sheetName val="내역1"/>
      <sheetName val="단가 및 재료비"/>
      <sheetName val="중기사용료산출근거"/>
      <sheetName val="내역서 제출"/>
      <sheetName val="을지"/>
      <sheetName val="수량산출(음암)"/>
      <sheetName val="Sheet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248"/>
  <sheetViews>
    <sheetView showZeros="0" tabSelected="1" view="pageBreakPreview" topLeftCell="A19" zoomScaleNormal="100" zoomScaleSheetLayoutView="100" workbookViewId="0">
      <selection activeCell="AS52" sqref="AS52"/>
    </sheetView>
  </sheetViews>
  <sheetFormatPr defaultRowHeight="13.5" x14ac:dyDescent="0.15"/>
  <cols>
    <col min="1" max="2" width="3" style="29" customWidth="1"/>
    <col min="3" max="4" width="3.125" style="29" customWidth="1"/>
    <col min="5" max="11" width="3" style="29" customWidth="1"/>
    <col min="12" max="18" width="3.125" style="29" customWidth="1"/>
    <col min="19" max="21" width="2.375" style="29" customWidth="1"/>
    <col min="22" max="24" width="3.125" style="29" customWidth="1"/>
    <col min="25" max="28" width="4.625" style="29" customWidth="1"/>
    <col min="29" max="31" width="3.125" style="29" customWidth="1"/>
    <col min="32" max="33" width="3.625" style="29" customWidth="1"/>
    <col min="34" max="34" width="3.375" style="29" customWidth="1"/>
    <col min="35" max="35" width="2.375" style="29" customWidth="1"/>
    <col min="36" max="36" width="2" style="29" customWidth="1"/>
    <col min="37" max="37" width="3.125" style="29" customWidth="1"/>
    <col min="38" max="42" width="3.375" style="29" customWidth="1"/>
    <col min="43" max="44" width="2" style="29" customWidth="1"/>
    <col min="45" max="47" width="14.375" style="29" customWidth="1"/>
    <col min="48" max="48" width="11" style="29" customWidth="1"/>
    <col min="49" max="49" width="7.125" style="29" customWidth="1"/>
    <col min="50" max="142" width="3.125" style="29" customWidth="1"/>
    <col min="143" max="16384" width="9" style="29"/>
  </cols>
  <sheetData>
    <row r="1" spans="1:49" ht="27.95" customHeight="1" thickTop="1" thickBot="1" x14ac:dyDescent="0.2">
      <c r="AI1" s="88" t="s">
        <v>629</v>
      </c>
      <c r="AJ1" s="88"/>
      <c r="AK1" s="88"/>
      <c r="AL1" s="88"/>
      <c r="AM1" s="89" t="str">
        <f>IF(AW14=1,AV14,IF(AW15=1,AV15,IF(AW16=1,AV16,IF(AW17=1,AV17))))</f>
        <v>6개월이하</v>
      </c>
      <c r="AN1" s="89"/>
      <c r="AO1" s="89"/>
      <c r="AP1" s="89"/>
      <c r="AS1" s="30" t="s">
        <v>630</v>
      </c>
      <c r="AT1" s="31" t="s">
        <v>631</v>
      </c>
      <c r="AU1" s="32" t="s">
        <v>632</v>
      </c>
      <c r="AV1" s="90" t="s">
        <v>633</v>
      </c>
      <c r="AW1" s="91"/>
    </row>
    <row r="2" spans="1:49" ht="24.95" customHeight="1" thickTop="1" thickBot="1" x14ac:dyDescent="0.2">
      <c r="A2" s="92" t="s">
        <v>634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3" t="str">
        <f>"금액: "&amp;NUMBERSTRING(L38,1)&amp;" 원정"</f>
        <v>금액: 사천구백삼십만사천 원정</v>
      </c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4" t="str">
        <f>"("&amp;"￦"&amp;TEXT(L38,"0,0")&amp;")"</f>
        <v>(￦49,304,000)</v>
      </c>
      <c r="AJ2" s="94"/>
      <c r="AK2" s="94"/>
      <c r="AL2" s="94"/>
      <c r="AM2" s="94"/>
      <c r="AN2" s="94"/>
      <c r="AO2" s="94"/>
      <c r="AP2" s="94"/>
      <c r="AQ2" s="94"/>
      <c r="AR2" s="33"/>
      <c r="AS2" s="34" t="s">
        <v>635</v>
      </c>
      <c r="AT2" s="35"/>
      <c r="AU2" s="35"/>
      <c r="AV2" s="95"/>
      <c r="AW2" s="96"/>
    </row>
    <row r="3" spans="1:49" ht="16.5" customHeight="1" thickTop="1" x14ac:dyDescent="0.15">
      <c r="A3" s="83" t="s">
        <v>636</v>
      </c>
      <c r="B3" s="84"/>
      <c r="C3" s="84" t="s">
        <v>637</v>
      </c>
      <c r="D3" s="84"/>
      <c r="E3" s="84"/>
      <c r="F3" s="84"/>
      <c r="G3" s="84"/>
      <c r="H3" s="84"/>
      <c r="I3" s="84"/>
      <c r="J3" s="84"/>
      <c r="K3" s="84"/>
      <c r="L3" s="84" t="s">
        <v>638</v>
      </c>
      <c r="M3" s="84"/>
      <c r="N3" s="84"/>
      <c r="O3" s="84"/>
      <c r="P3" s="84"/>
      <c r="Q3" s="84"/>
      <c r="R3" s="84"/>
      <c r="S3" s="84" t="s">
        <v>639</v>
      </c>
      <c r="T3" s="84"/>
      <c r="U3" s="84"/>
      <c r="V3" s="84"/>
      <c r="W3" s="84"/>
      <c r="X3" s="84"/>
      <c r="Y3" s="84"/>
      <c r="Z3" s="84"/>
      <c r="AA3" s="84"/>
      <c r="AB3" s="84"/>
      <c r="AC3" s="84" t="s">
        <v>640</v>
      </c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5"/>
      <c r="AR3" s="36"/>
      <c r="AS3" s="37" t="s">
        <v>641</v>
      </c>
      <c r="AT3" s="38">
        <f>IF($AW$14=1,AV18,IF($AW$15=1,AV19,IF($AW$16=1,AV20,IF($AW$17=1,AV24))))</f>
        <v>0.17499999999999999</v>
      </c>
      <c r="AU3" s="39" t="s">
        <v>642</v>
      </c>
      <c r="AV3" s="86">
        <f>공종별집계표!F6</f>
        <v>11060275</v>
      </c>
      <c r="AW3" s="87"/>
    </row>
    <row r="4" spans="1:49" ht="15.6" customHeight="1" x14ac:dyDescent="0.15">
      <c r="A4" s="97" t="s">
        <v>643</v>
      </c>
      <c r="B4" s="98"/>
      <c r="C4" s="103" t="s">
        <v>644</v>
      </c>
      <c r="D4" s="98"/>
      <c r="E4" s="106" t="s">
        <v>645</v>
      </c>
      <c r="F4" s="106"/>
      <c r="G4" s="106"/>
      <c r="H4" s="106"/>
      <c r="I4" s="106"/>
      <c r="J4" s="106"/>
      <c r="K4" s="106"/>
      <c r="L4" s="107">
        <f>AV3</f>
        <v>11060275</v>
      </c>
      <c r="M4" s="107"/>
      <c r="N4" s="107"/>
      <c r="O4" s="107"/>
      <c r="P4" s="107"/>
      <c r="Q4" s="107"/>
      <c r="R4" s="107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9"/>
      <c r="AR4" s="40"/>
      <c r="AS4" s="41"/>
      <c r="AT4" s="42"/>
      <c r="AU4" s="39" t="s">
        <v>646</v>
      </c>
      <c r="AV4" s="86">
        <f>공종별집계표!H6</f>
        <v>18089648</v>
      </c>
      <c r="AW4" s="87"/>
    </row>
    <row r="5" spans="1:49" ht="15.6" customHeight="1" x14ac:dyDescent="0.15">
      <c r="A5" s="99"/>
      <c r="B5" s="100"/>
      <c r="C5" s="104"/>
      <c r="D5" s="100"/>
      <c r="E5" s="110" t="s">
        <v>647</v>
      </c>
      <c r="F5" s="110"/>
      <c r="G5" s="110"/>
      <c r="H5" s="110"/>
      <c r="I5" s="110"/>
      <c r="J5" s="110"/>
      <c r="K5" s="110"/>
      <c r="L5" s="111"/>
      <c r="M5" s="111"/>
      <c r="N5" s="111"/>
      <c r="O5" s="111"/>
      <c r="P5" s="111"/>
      <c r="Q5" s="111"/>
      <c r="R5" s="111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3"/>
      <c r="AR5" s="43"/>
      <c r="AS5" s="44" t="s">
        <v>648</v>
      </c>
      <c r="AT5" s="45">
        <v>3.56E-2</v>
      </c>
      <c r="AU5" s="39" t="s">
        <v>649</v>
      </c>
      <c r="AV5" s="86"/>
      <c r="AW5" s="87"/>
    </row>
    <row r="6" spans="1:49" ht="15.6" customHeight="1" x14ac:dyDescent="0.15">
      <c r="A6" s="99"/>
      <c r="B6" s="100"/>
      <c r="C6" s="104"/>
      <c r="D6" s="100"/>
      <c r="E6" s="110" t="s">
        <v>650</v>
      </c>
      <c r="F6" s="110"/>
      <c r="G6" s="110"/>
      <c r="H6" s="110"/>
      <c r="I6" s="110"/>
      <c r="J6" s="110"/>
      <c r="K6" s="110"/>
      <c r="L6" s="111">
        <f>AV5</f>
        <v>0</v>
      </c>
      <c r="M6" s="111"/>
      <c r="N6" s="111"/>
      <c r="O6" s="111"/>
      <c r="P6" s="111"/>
      <c r="Q6" s="111"/>
      <c r="R6" s="111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3"/>
      <c r="AR6" s="43"/>
      <c r="AS6" s="44" t="s">
        <v>651</v>
      </c>
      <c r="AT6" s="45">
        <v>1.01E-2</v>
      </c>
      <c r="AU6" s="39" t="s">
        <v>652</v>
      </c>
      <c r="AV6" s="86"/>
      <c r="AW6" s="87"/>
    </row>
    <row r="7" spans="1:49" ht="15.6" customHeight="1" x14ac:dyDescent="0.15">
      <c r="A7" s="99"/>
      <c r="B7" s="100"/>
      <c r="C7" s="105"/>
      <c r="D7" s="102"/>
      <c r="E7" s="116" t="s">
        <v>653</v>
      </c>
      <c r="F7" s="116"/>
      <c r="G7" s="116"/>
      <c r="H7" s="116"/>
      <c r="I7" s="116"/>
      <c r="J7" s="116"/>
      <c r="K7" s="116"/>
      <c r="L7" s="117">
        <f>SUM(L4:R6)</f>
        <v>11060275</v>
      </c>
      <c r="M7" s="117"/>
      <c r="N7" s="117"/>
      <c r="O7" s="117"/>
      <c r="P7" s="117"/>
      <c r="Q7" s="117"/>
      <c r="R7" s="117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9"/>
      <c r="AR7" s="46"/>
      <c r="AS7" s="44" t="s">
        <v>654</v>
      </c>
      <c r="AT7" s="45">
        <v>3.5950000000000003E-2</v>
      </c>
      <c r="AU7" s="39" t="s">
        <v>655</v>
      </c>
      <c r="AV7" s="120"/>
      <c r="AW7" s="121"/>
    </row>
    <row r="8" spans="1:49" ht="15.6" customHeight="1" x14ac:dyDescent="0.15">
      <c r="A8" s="99"/>
      <c r="B8" s="100"/>
      <c r="C8" s="103" t="s">
        <v>656</v>
      </c>
      <c r="D8" s="98"/>
      <c r="E8" s="106" t="s">
        <v>657</v>
      </c>
      <c r="F8" s="106"/>
      <c r="G8" s="106"/>
      <c r="H8" s="106"/>
      <c r="I8" s="106"/>
      <c r="J8" s="106"/>
      <c r="K8" s="106"/>
      <c r="L8" s="107">
        <f>AV4</f>
        <v>18089648</v>
      </c>
      <c r="M8" s="107"/>
      <c r="N8" s="107"/>
      <c r="O8" s="107"/>
      <c r="P8" s="107"/>
      <c r="Q8" s="107"/>
      <c r="R8" s="107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9"/>
      <c r="AR8" s="40"/>
      <c r="AS8" s="44" t="s">
        <v>658</v>
      </c>
      <c r="AT8" s="45">
        <v>4.7500000000000001E-2</v>
      </c>
      <c r="AU8" s="39" t="s">
        <v>659</v>
      </c>
      <c r="AV8" s="122"/>
      <c r="AW8" s="123"/>
    </row>
    <row r="9" spans="1:49" ht="15.6" customHeight="1" x14ac:dyDescent="0.15">
      <c r="A9" s="99"/>
      <c r="B9" s="100"/>
      <c r="C9" s="104"/>
      <c r="D9" s="100"/>
      <c r="E9" s="110" t="s">
        <v>660</v>
      </c>
      <c r="F9" s="110"/>
      <c r="G9" s="110"/>
      <c r="H9" s="110"/>
      <c r="I9" s="110"/>
      <c r="J9" s="110"/>
      <c r="K9" s="110"/>
      <c r="L9" s="111">
        <f>ROUNDDOWN($L$8*$AT$3,0)</f>
        <v>3165688</v>
      </c>
      <c r="M9" s="111"/>
      <c r="N9" s="111"/>
      <c r="O9" s="111"/>
      <c r="P9" s="111"/>
      <c r="Q9" s="111"/>
      <c r="R9" s="111"/>
      <c r="S9" s="112" t="str">
        <f>CONCATENATE(" (직노)x",AT3*100,"%")</f>
        <v xml:space="preserve"> (직노)x17.5%</v>
      </c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3"/>
      <c r="AR9" s="43"/>
      <c r="AS9" s="47" t="s">
        <v>661</v>
      </c>
      <c r="AT9" s="45">
        <v>0.13139999999999999</v>
      </c>
      <c r="AU9" s="39" t="s">
        <v>662</v>
      </c>
      <c r="AV9" s="122">
        <f>AT36</f>
        <v>0</v>
      </c>
      <c r="AW9" s="123"/>
    </row>
    <row r="10" spans="1:49" ht="15.6" customHeight="1" x14ac:dyDescent="0.15">
      <c r="A10" s="99"/>
      <c r="B10" s="100"/>
      <c r="C10" s="105"/>
      <c r="D10" s="102"/>
      <c r="E10" s="116" t="s">
        <v>653</v>
      </c>
      <c r="F10" s="116"/>
      <c r="G10" s="116"/>
      <c r="H10" s="116"/>
      <c r="I10" s="116"/>
      <c r="J10" s="116"/>
      <c r="K10" s="116"/>
      <c r="L10" s="117">
        <f>SUM(L8:R9)</f>
        <v>21255336</v>
      </c>
      <c r="M10" s="117"/>
      <c r="N10" s="117"/>
      <c r="O10" s="117"/>
      <c r="P10" s="117"/>
      <c r="Q10" s="117"/>
      <c r="R10" s="117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9"/>
      <c r="AR10" s="46"/>
      <c r="AS10" s="48" t="s">
        <v>663</v>
      </c>
      <c r="AT10" s="49">
        <v>0.08</v>
      </c>
      <c r="AU10" s="39" t="s">
        <v>664</v>
      </c>
      <c r="AV10" s="86"/>
      <c r="AW10" s="87"/>
    </row>
    <row r="11" spans="1:49" ht="15.6" customHeight="1" x14ac:dyDescent="0.15">
      <c r="A11" s="99"/>
      <c r="B11" s="100"/>
      <c r="C11" s="103" t="s">
        <v>665</v>
      </c>
      <c r="D11" s="98"/>
      <c r="E11" s="106" t="s">
        <v>666</v>
      </c>
      <c r="F11" s="106"/>
      <c r="G11" s="106"/>
      <c r="H11" s="106"/>
      <c r="I11" s="106"/>
      <c r="J11" s="106"/>
      <c r="K11" s="106"/>
      <c r="L11" s="107">
        <f>AV6</f>
        <v>0</v>
      </c>
      <c r="M11" s="107"/>
      <c r="N11" s="107"/>
      <c r="O11" s="107"/>
      <c r="P11" s="107"/>
      <c r="Q11" s="107"/>
      <c r="R11" s="107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/>
      <c r="AJ11" s="108"/>
      <c r="AK11" s="108"/>
      <c r="AL11" s="108"/>
      <c r="AM11" s="108"/>
      <c r="AN11" s="108"/>
      <c r="AO11" s="108"/>
      <c r="AP11" s="108"/>
      <c r="AQ11" s="109"/>
      <c r="AR11" s="40"/>
      <c r="AS11" s="50" t="s">
        <v>667</v>
      </c>
      <c r="AT11" s="51">
        <f>IF($AW$14=1,AV27,IF($AW$15=1,AV28,IF($AW$16=1,AV29,IF($AW$17=1,AV30))))</f>
        <v>0.05</v>
      </c>
      <c r="AU11" s="41" t="s">
        <v>668</v>
      </c>
      <c r="AV11" s="131"/>
      <c r="AW11" s="132"/>
    </row>
    <row r="12" spans="1:49" ht="15.6" customHeight="1" x14ac:dyDescent="0.15">
      <c r="A12" s="99"/>
      <c r="B12" s="100"/>
      <c r="C12" s="104"/>
      <c r="D12" s="100"/>
      <c r="E12" s="106" t="s">
        <v>669</v>
      </c>
      <c r="F12" s="106"/>
      <c r="G12" s="106"/>
      <c r="H12" s="106"/>
      <c r="I12" s="106"/>
      <c r="J12" s="106"/>
      <c r="K12" s="106"/>
      <c r="L12" s="107">
        <f>AV12</f>
        <v>0</v>
      </c>
      <c r="M12" s="107"/>
      <c r="N12" s="107"/>
      <c r="O12" s="107"/>
      <c r="P12" s="107"/>
      <c r="Q12" s="107"/>
      <c r="R12" s="107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9"/>
      <c r="AR12" s="40"/>
      <c r="AS12" s="50" t="s">
        <v>667</v>
      </c>
      <c r="AT12" s="51"/>
      <c r="AU12" s="41" t="s">
        <v>669</v>
      </c>
      <c r="AV12" s="131"/>
      <c r="AW12" s="132"/>
    </row>
    <row r="13" spans="1:49" ht="15.6" customHeight="1" x14ac:dyDescent="0.15">
      <c r="A13" s="99"/>
      <c r="B13" s="100"/>
      <c r="C13" s="104"/>
      <c r="D13" s="100"/>
      <c r="E13" s="110" t="s">
        <v>670</v>
      </c>
      <c r="F13" s="110"/>
      <c r="G13" s="110"/>
      <c r="H13" s="110"/>
      <c r="I13" s="110"/>
      <c r="J13" s="110"/>
      <c r="K13" s="110"/>
      <c r="L13" s="111">
        <f>ROUNDDOWN($L$10*$AT$5,0)</f>
        <v>756689</v>
      </c>
      <c r="M13" s="111"/>
      <c r="N13" s="111"/>
      <c r="O13" s="111"/>
      <c r="P13" s="111"/>
      <c r="Q13" s="111"/>
      <c r="R13" s="111"/>
      <c r="S13" s="112" t="str">
        <f>CONCATENATE(" (노)x",AT5*100,"%")</f>
        <v xml:space="preserve"> (노)x3.56%</v>
      </c>
      <c r="T13" s="112"/>
      <c r="U13" s="112"/>
      <c r="V13" s="112"/>
      <c r="W13" s="112"/>
      <c r="X13" s="112"/>
      <c r="Y13" s="112"/>
      <c r="Z13" s="112"/>
      <c r="AA13" s="112"/>
      <c r="AB13" s="112"/>
      <c r="AC13" s="112" t="s">
        <v>671</v>
      </c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3"/>
      <c r="AR13" s="43"/>
      <c r="AS13" s="50" t="s">
        <v>672</v>
      </c>
      <c r="AT13" s="51">
        <v>0</v>
      </c>
      <c r="AU13" s="52" t="s">
        <v>673</v>
      </c>
      <c r="AV13" s="133"/>
      <c r="AW13" s="134"/>
    </row>
    <row r="14" spans="1:49" ht="15.6" customHeight="1" x14ac:dyDescent="0.15">
      <c r="A14" s="99"/>
      <c r="B14" s="100"/>
      <c r="C14" s="104"/>
      <c r="D14" s="100"/>
      <c r="E14" s="110" t="s">
        <v>674</v>
      </c>
      <c r="F14" s="110"/>
      <c r="G14" s="110"/>
      <c r="H14" s="110"/>
      <c r="I14" s="110"/>
      <c r="J14" s="110"/>
      <c r="K14" s="110"/>
      <c r="L14" s="111">
        <f>ROUNDDOWN($L$10*$AT$6,0)</f>
        <v>214678</v>
      </c>
      <c r="M14" s="111"/>
      <c r="N14" s="111"/>
      <c r="O14" s="111"/>
      <c r="P14" s="111"/>
      <c r="Q14" s="111"/>
      <c r="R14" s="111"/>
      <c r="S14" s="112" t="str">
        <f>CONCATENATE(" (노)x",AT6*100,"%")</f>
        <v xml:space="preserve"> (노)x1.01%</v>
      </c>
      <c r="T14" s="112"/>
      <c r="U14" s="112"/>
      <c r="V14" s="112"/>
      <c r="W14" s="112"/>
      <c r="X14" s="112"/>
      <c r="Y14" s="112"/>
      <c r="Z14" s="112"/>
      <c r="AA14" s="112"/>
      <c r="AB14" s="112"/>
      <c r="AC14" s="112" t="s">
        <v>671</v>
      </c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3"/>
      <c r="AR14" s="43"/>
      <c r="AS14" s="50" t="s">
        <v>675</v>
      </c>
      <c r="AT14" s="51">
        <v>2.3E-2</v>
      </c>
      <c r="AU14" s="124" t="s">
        <v>676</v>
      </c>
      <c r="AV14" s="53" t="s">
        <v>677</v>
      </c>
      <c r="AW14" s="53">
        <v>1</v>
      </c>
    </row>
    <row r="15" spans="1:49" ht="15.6" customHeight="1" x14ac:dyDescent="0.15">
      <c r="A15" s="99"/>
      <c r="B15" s="100"/>
      <c r="C15" s="104"/>
      <c r="D15" s="100"/>
      <c r="E15" s="127" t="s">
        <v>678</v>
      </c>
      <c r="F15" s="128"/>
      <c r="G15" s="128"/>
      <c r="H15" s="128"/>
      <c r="I15" s="128"/>
      <c r="J15" s="128"/>
      <c r="K15" s="129"/>
      <c r="L15" s="111">
        <f>ROUNDDOWN($L$8*$AT$7,0)</f>
        <v>650322</v>
      </c>
      <c r="M15" s="111"/>
      <c r="N15" s="111"/>
      <c r="O15" s="111"/>
      <c r="P15" s="111"/>
      <c r="Q15" s="111"/>
      <c r="R15" s="111"/>
      <c r="S15" s="112" t="str">
        <f>CONCATENATE(" (직노)x",AT7*100,"%")</f>
        <v xml:space="preserve"> (직노)x3.595%</v>
      </c>
      <c r="T15" s="112"/>
      <c r="U15" s="112"/>
      <c r="V15" s="112"/>
      <c r="W15" s="112"/>
      <c r="X15" s="112"/>
      <c r="Y15" s="112"/>
      <c r="Z15" s="112"/>
      <c r="AA15" s="112"/>
      <c r="AB15" s="112"/>
      <c r="AC15" s="127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30"/>
      <c r="AR15" s="54"/>
      <c r="AS15" s="55" t="s">
        <v>679</v>
      </c>
      <c r="AT15" s="51">
        <v>6.0000000000000002E-5</v>
      </c>
      <c r="AU15" s="125"/>
      <c r="AV15" s="53" t="s">
        <v>680</v>
      </c>
      <c r="AW15" s="53"/>
    </row>
    <row r="16" spans="1:49" ht="15.6" customHeight="1" x14ac:dyDescent="0.15">
      <c r="A16" s="99"/>
      <c r="B16" s="100"/>
      <c r="C16" s="104"/>
      <c r="D16" s="100"/>
      <c r="E16" s="127" t="s">
        <v>681</v>
      </c>
      <c r="F16" s="128"/>
      <c r="G16" s="128"/>
      <c r="H16" s="128"/>
      <c r="I16" s="128"/>
      <c r="J16" s="128"/>
      <c r="K16" s="129"/>
      <c r="L16" s="111">
        <f>ROUNDDOWN($L$8*$AT$8,0)</f>
        <v>859258</v>
      </c>
      <c r="M16" s="111"/>
      <c r="N16" s="111"/>
      <c r="O16" s="111"/>
      <c r="P16" s="111"/>
      <c r="Q16" s="111"/>
      <c r="R16" s="111"/>
      <c r="S16" s="112" t="str">
        <f>CONCATENATE(" (직노)x",AT8*100,"%")</f>
        <v xml:space="preserve"> (직노)x4.75%</v>
      </c>
      <c r="T16" s="112"/>
      <c r="U16" s="112"/>
      <c r="V16" s="112"/>
      <c r="W16" s="112"/>
      <c r="X16" s="112"/>
      <c r="Y16" s="112"/>
      <c r="Z16" s="112"/>
      <c r="AA16" s="112"/>
      <c r="AB16" s="112"/>
      <c r="AC16" s="127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30"/>
      <c r="AR16" s="54"/>
      <c r="AS16" s="56" t="s">
        <v>682</v>
      </c>
      <c r="AT16" s="51">
        <v>8.9999999999999998E-4</v>
      </c>
      <c r="AU16" s="125"/>
      <c r="AV16" s="53" t="s">
        <v>683</v>
      </c>
      <c r="AW16" s="53"/>
    </row>
    <row r="17" spans="1:49" ht="15.6" customHeight="1" x14ac:dyDescent="0.15">
      <c r="A17" s="99"/>
      <c r="B17" s="100"/>
      <c r="C17" s="104"/>
      <c r="D17" s="100"/>
      <c r="E17" s="127" t="s">
        <v>661</v>
      </c>
      <c r="F17" s="128"/>
      <c r="G17" s="128"/>
      <c r="H17" s="128"/>
      <c r="I17" s="128"/>
      <c r="J17" s="128"/>
      <c r="K17" s="129"/>
      <c r="L17" s="111">
        <f>ROUNDDOWN($L$15*$AT$9,0)</f>
        <v>85452</v>
      </c>
      <c r="M17" s="111"/>
      <c r="N17" s="111"/>
      <c r="O17" s="111"/>
      <c r="P17" s="111"/>
      <c r="Q17" s="111"/>
      <c r="R17" s="111"/>
      <c r="S17" s="112" t="str">
        <f>CONCATENATE(" (건강보험료)x",AT9*100,"%")</f>
        <v xml:space="preserve"> (건강보험료)x13.14%</v>
      </c>
      <c r="T17" s="112"/>
      <c r="U17" s="112"/>
      <c r="V17" s="112"/>
      <c r="W17" s="112"/>
      <c r="X17" s="112"/>
      <c r="Y17" s="112"/>
      <c r="Z17" s="112"/>
      <c r="AA17" s="112"/>
      <c r="AB17" s="112"/>
      <c r="AC17" s="127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30"/>
      <c r="AR17" s="54"/>
      <c r="AS17" s="57"/>
      <c r="AT17" s="51"/>
      <c r="AU17" s="126"/>
      <c r="AV17" s="53" t="s">
        <v>684</v>
      </c>
      <c r="AW17" s="53"/>
    </row>
    <row r="18" spans="1:49" ht="15.6" customHeight="1" x14ac:dyDescent="0.15">
      <c r="A18" s="99"/>
      <c r="B18" s="100"/>
      <c r="C18" s="104"/>
      <c r="D18" s="100"/>
      <c r="E18" s="110" t="s">
        <v>685</v>
      </c>
      <c r="F18" s="110"/>
      <c r="G18" s="110"/>
      <c r="H18" s="110"/>
      <c r="I18" s="110"/>
      <c r="J18" s="110"/>
      <c r="K18" s="110"/>
      <c r="L18" s="111">
        <f>MIN(AT31,AT32)</f>
        <v>906562</v>
      </c>
      <c r="M18" s="111"/>
      <c r="N18" s="111"/>
      <c r="O18" s="111"/>
      <c r="P18" s="111"/>
      <c r="Q18" s="111"/>
      <c r="R18" s="111"/>
      <c r="S18" s="112" t="str">
        <f>IF(AT31&lt;=AT32,AU31,AU32)</f>
        <v xml:space="preserve"> ((재＋직노)×3.11%)</v>
      </c>
      <c r="T18" s="112"/>
      <c r="U18" s="112"/>
      <c r="V18" s="112"/>
      <c r="W18" s="112"/>
      <c r="X18" s="112"/>
      <c r="Y18" s="112"/>
      <c r="Z18" s="112"/>
      <c r="AA18" s="112"/>
      <c r="AB18" s="112"/>
      <c r="AC18" s="112" t="s">
        <v>686</v>
      </c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3"/>
      <c r="AR18" s="43"/>
      <c r="AS18" s="57"/>
      <c r="AT18" s="51"/>
      <c r="AU18" s="41"/>
      <c r="AV18" s="136">
        <f>IF(($L$4+$L$8+$L$11)&gt;=30000000000,17.5%,IF(($L$4+$L$8+$L$11)&gt;=5000000000,17.4%,IF(($L$4+$L$8+$L$11)&lt;5000000000,17.5%)))</f>
        <v>0.17499999999999999</v>
      </c>
      <c r="AW18" s="136"/>
    </row>
    <row r="19" spans="1:49" ht="15.6" customHeight="1" x14ac:dyDescent="0.15">
      <c r="A19" s="99"/>
      <c r="B19" s="100"/>
      <c r="C19" s="104"/>
      <c r="D19" s="100"/>
      <c r="E19" s="110" t="s">
        <v>687</v>
      </c>
      <c r="F19" s="110"/>
      <c r="G19" s="110"/>
      <c r="H19" s="110"/>
      <c r="I19" s="110"/>
      <c r="J19" s="110"/>
      <c r="K19" s="110"/>
      <c r="L19" s="111">
        <f>ROUNDDOWN(($L$7+$L$10)*$AT$11,0)</f>
        <v>1615780</v>
      </c>
      <c r="M19" s="111"/>
      <c r="N19" s="111"/>
      <c r="O19" s="111"/>
      <c r="P19" s="111"/>
      <c r="Q19" s="111"/>
      <c r="R19" s="111"/>
      <c r="S19" s="112" t="str">
        <f>CONCATENATE(" (재+노)x",AT11*100,"%")</f>
        <v xml:space="preserve"> (재+노)x5%</v>
      </c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3"/>
      <c r="AR19" s="43"/>
      <c r="AS19" s="50" t="s">
        <v>688</v>
      </c>
      <c r="AT19" s="51"/>
      <c r="AU19" s="41"/>
      <c r="AV19" s="136">
        <f>IF(($L$4+$L$8+$L$11)&gt;=30000000000,17.9%,IF(($L$4+$L$8+$L$11)&gt;=5000000000,17.8%,IF(($L$4+$L$8+$L$11)&lt;5000000000,17.9%)))</f>
        <v>0.17899999999999999</v>
      </c>
      <c r="AW19" s="136"/>
    </row>
    <row r="20" spans="1:49" ht="15" customHeight="1" x14ac:dyDescent="0.15">
      <c r="A20" s="99"/>
      <c r="B20" s="100"/>
      <c r="C20" s="104"/>
      <c r="D20" s="100"/>
      <c r="E20" s="110" t="s">
        <v>675</v>
      </c>
      <c r="F20" s="110"/>
      <c r="G20" s="110"/>
      <c r="H20" s="110"/>
      <c r="I20" s="110"/>
      <c r="J20" s="110"/>
      <c r="K20" s="110"/>
      <c r="L20" s="111">
        <f>ROUNDDOWN($L$8*$AT$14,0)*0</f>
        <v>0</v>
      </c>
      <c r="M20" s="111"/>
      <c r="N20" s="111"/>
      <c r="O20" s="111"/>
      <c r="P20" s="111"/>
      <c r="Q20" s="111"/>
      <c r="R20" s="111"/>
      <c r="S20" s="112" t="str">
        <f>CONCATENATE(" (직노)x",AT14*100,"%")</f>
        <v xml:space="preserve"> (직노)x2.3%</v>
      </c>
      <c r="T20" s="112"/>
      <c r="U20" s="112"/>
      <c r="V20" s="112"/>
      <c r="W20" s="112"/>
      <c r="X20" s="112"/>
      <c r="Y20" s="112"/>
      <c r="Z20" s="112"/>
      <c r="AA20" s="112"/>
      <c r="AB20" s="112"/>
      <c r="AC20" s="112" t="s">
        <v>689</v>
      </c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3"/>
      <c r="AR20" s="43"/>
      <c r="AS20" s="50" t="s">
        <v>690</v>
      </c>
      <c r="AT20" s="51"/>
      <c r="AU20" s="41"/>
      <c r="AV20" s="136">
        <f>IF(($L$4+$L$8+$L$11)&gt;=30000000000,18.2%,IF(($L$4+$L$8+$L$11)&gt;=5000000000,18.2%,IF(($L$4+$L$8+$L$11)&lt;5000000000,18.2%)))</f>
        <v>0.182</v>
      </c>
      <c r="AW20" s="136"/>
    </row>
    <row r="21" spans="1:49" ht="15" customHeight="1" x14ac:dyDescent="0.15">
      <c r="A21" s="99"/>
      <c r="B21" s="100"/>
      <c r="C21" s="104"/>
      <c r="D21" s="100"/>
      <c r="E21" s="110" t="s">
        <v>691</v>
      </c>
      <c r="F21" s="110"/>
      <c r="G21" s="110"/>
      <c r="H21" s="110"/>
      <c r="I21" s="110"/>
      <c r="J21" s="110"/>
      <c r="K21" s="110"/>
      <c r="L21" s="111">
        <f>ROUNDDOWN($L$10*$AT$15,0)</f>
        <v>1275</v>
      </c>
      <c r="M21" s="111"/>
      <c r="N21" s="111"/>
      <c r="O21" s="111"/>
      <c r="P21" s="111"/>
      <c r="Q21" s="111"/>
      <c r="R21" s="111"/>
      <c r="S21" s="112" t="str">
        <f>CONCATENATE(" (직노)x",AT15*100,"%")</f>
        <v xml:space="preserve"> (직노)x0.006%</v>
      </c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3"/>
      <c r="AR21" s="43"/>
      <c r="AS21" s="50" t="s">
        <v>690</v>
      </c>
      <c r="AT21" s="51"/>
      <c r="AU21" s="41"/>
      <c r="AV21" s="136">
        <f>IF(($L$4+$L$8+$L$11)&gt;=30000000000,15.2%,IF(($L$4+$L$8+$L$11)&gt;=5000000000,16%,IF(($L$4+$L$8+$L$11)&lt;5000000000,15.4%)))</f>
        <v>0.154</v>
      </c>
      <c r="AW21" s="136"/>
    </row>
    <row r="22" spans="1:49" ht="15" customHeight="1" x14ac:dyDescent="0.15">
      <c r="A22" s="99"/>
      <c r="B22" s="100"/>
      <c r="C22" s="104"/>
      <c r="D22" s="100"/>
      <c r="E22" s="110" t="s">
        <v>692</v>
      </c>
      <c r="F22" s="110"/>
      <c r="G22" s="110"/>
      <c r="H22" s="110"/>
      <c r="I22" s="110"/>
      <c r="J22" s="110"/>
      <c r="K22" s="110"/>
      <c r="L22" s="111">
        <f>ROUNDDOWN($L$10*$AT$16,0)</f>
        <v>19129</v>
      </c>
      <c r="M22" s="111"/>
      <c r="N22" s="111"/>
      <c r="O22" s="111"/>
      <c r="P22" s="111"/>
      <c r="Q22" s="111"/>
      <c r="R22" s="111"/>
      <c r="S22" s="112" t="str">
        <f>CONCATENATE(" (직노)x",AT16*100,"%")</f>
        <v xml:space="preserve"> (직노)x0.09%</v>
      </c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3"/>
      <c r="AR22" s="43"/>
      <c r="AS22" s="50" t="s">
        <v>690</v>
      </c>
      <c r="AT22" s="51"/>
      <c r="AU22" s="41"/>
      <c r="AV22" s="136">
        <f>IF(($L$4+$L$8+$L$11)&gt;=30000000000,15.2%,IF(($L$4+$L$8+$L$11)&gt;=5000000000,16%,IF(($L$4+$L$8+$L$11)&lt;5000000000,15.4%)))</f>
        <v>0.154</v>
      </c>
      <c r="AW22" s="136"/>
    </row>
    <row r="23" spans="1:49" ht="15.6" hidden="1" customHeight="1" x14ac:dyDescent="0.15">
      <c r="A23" s="99"/>
      <c r="B23" s="100"/>
      <c r="C23" s="104"/>
      <c r="D23" s="100"/>
      <c r="E23" s="135" t="s">
        <v>693</v>
      </c>
      <c r="F23" s="135"/>
      <c r="G23" s="135"/>
      <c r="H23" s="135"/>
      <c r="I23" s="135"/>
      <c r="J23" s="135"/>
      <c r="K23" s="135"/>
      <c r="L23" s="111">
        <f>ROUNDDOWN((($L$7+$L$8+$L$11)*$AT$13),0)</f>
        <v>0</v>
      </c>
      <c r="M23" s="111"/>
      <c r="N23" s="111"/>
      <c r="O23" s="111"/>
      <c r="P23" s="111"/>
      <c r="Q23" s="111"/>
      <c r="R23" s="111"/>
      <c r="S23" s="112" t="str">
        <f>CONCATENATE(" (재+직노+산경)x",AT13*100,"%")</f>
        <v xml:space="preserve"> (재+직노+산경)x0%</v>
      </c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  <c r="AQ23" s="113"/>
      <c r="AR23" s="43"/>
      <c r="AS23" s="41"/>
      <c r="AT23" s="42"/>
      <c r="AU23" s="41"/>
      <c r="AV23" s="58"/>
      <c r="AW23" s="59"/>
    </row>
    <row r="24" spans="1:49" ht="24.95" hidden="1" customHeight="1" x14ac:dyDescent="0.15">
      <c r="A24" s="99"/>
      <c r="B24" s="100"/>
      <c r="C24" s="104"/>
      <c r="D24" s="100"/>
      <c r="E24" s="114" t="s">
        <v>694</v>
      </c>
      <c r="F24" s="115"/>
      <c r="G24" s="115"/>
      <c r="H24" s="115"/>
      <c r="I24" s="115"/>
      <c r="J24" s="115"/>
      <c r="K24" s="115"/>
      <c r="L24" s="111"/>
      <c r="M24" s="111"/>
      <c r="N24" s="111"/>
      <c r="O24" s="111"/>
      <c r="P24" s="111"/>
      <c r="Q24" s="111"/>
      <c r="R24" s="111"/>
      <c r="S24" s="112" t="str">
        <f>CONCATENATE(" (재+직노+산경)x",AT16*100,"%")</f>
        <v xml:space="preserve"> (재+직노+산경)x0.09%</v>
      </c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3"/>
      <c r="AR24" s="43"/>
      <c r="AS24" s="60" t="s">
        <v>695</v>
      </c>
      <c r="AT24" s="61">
        <f>IF(L28+L29&gt;=100000000000,9%,IF(L28+L29&gt;=30000000000,10%,IF(L28+L29&gt;=5000000000,12%,IF((L28+L29)&lt;5000000000,15%))))</f>
        <v>0.15</v>
      </c>
      <c r="AU24" s="62" t="s">
        <v>696</v>
      </c>
      <c r="AV24" s="136">
        <f>IF(($L$4+$L$8+$L$11)&gt;=30000000000,7.2%,IF(($L$4+$L$8+$L$11)&gt;=5000000000,7.3%,IF(($L$4+$L$8+$L$11)&lt;5000000000,7.7%)))</f>
        <v>7.6999999999999999E-2</v>
      </c>
      <c r="AW24" s="136"/>
    </row>
    <row r="25" spans="1:49" ht="8.25" hidden="1" customHeight="1" x14ac:dyDescent="0.15">
      <c r="A25" s="99"/>
      <c r="B25" s="100"/>
      <c r="C25" s="104"/>
      <c r="D25" s="100"/>
      <c r="E25" s="135" t="s">
        <v>688</v>
      </c>
      <c r="F25" s="135"/>
      <c r="G25" s="135"/>
      <c r="H25" s="135"/>
      <c r="I25" s="135"/>
      <c r="J25" s="135"/>
      <c r="K25" s="135"/>
      <c r="L25" s="111"/>
      <c r="M25" s="111"/>
      <c r="N25" s="111"/>
      <c r="O25" s="111"/>
      <c r="P25" s="111"/>
      <c r="Q25" s="111"/>
      <c r="R25" s="111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3"/>
      <c r="AR25" s="63"/>
      <c r="AS25" s="64"/>
      <c r="AT25" s="65"/>
      <c r="AU25" s="66"/>
      <c r="AV25" s="67"/>
    </row>
    <row r="26" spans="1:49" ht="8.25" hidden="1" customHeight="1" x14ac:dyDescent="0.15">
      <c r="A26" s="99"/>
      <c r="B26" s="100"/>
      <c r="C26" s="104"/>
      <c r="D26" s="100"/>
      <c r="E26" s="135" t="s">
        <v>690</v>
      </c>
      <c r="F26" s="135"/>
      <c r="G26" s="135"/>
      <c r="H26" s="135"/>
      <c r="I26" s="135"/>
      <c r="J26" s="135"/>
      <c r="K26" s="135"/>
      <c r="L26" s="111"/>
      <c r="M26" s="111"/>
      <c r="N26" s="111"/>
      <c r="O26" s="111"/>
      <c r="P26" s="111"/>
      <c r="Q26" s="111"/>
      <c r="R26" s="111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3"/>
      <c r="AR26" s="63"/>
      <c r="AT26" s="65"/>
      <c r="AU26" s="66"/>
    </row>
    <row r="27" spans="1:49" ht="15" customHeight="1" x14ac:dyDescent="0.15">
      <c r="A27" s="99"/>
      <c r="B27" s="100"/>
      <c r="C27" s="105"/>
      <c r="D27" s="102"/>
      <c r="E27" s="116" t="s">
        <v>653</v>
      </c>
      <c r="F27" s="116"/>
      <c r="G27" s="116"/>
      <c r="H27" s="116"/>
      <c r="I27" s="116"/>
      <c r="J27" s="116"/>
      <c r="K27" s="116"/>
      <c r="L27" s="117">
        <f>SUM(L11:R26)</f>
        <v>5109145</v>
      </c>
      <c r="M27" s="117"/>
      <c r="N27" s="117"/>
      <c r="O27" s="117"/>
      <c r="P27" s="117"/>
      <c r="Q27" s="117"/>
      <c r="R27" s="117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9"/>
      <c r="AR27" s="63"/>
      <c r="AU27" s="62"/>
      <c r="AV27" s="137">
        <f>IF(($L$4+$L$8+$L$11)&gt;=30000000000,5.9%,IF(($L$4+$L$8+$L$11)&gt;=5000000000,5.2%,IF(($L$4+$L$8+$L$11)&lt;5000000000,5%)))</f>
        <v>0.05</v>
      </c>
      <c r="AW27" s="138"/>
    </row>
    <row r="28" spans="1:49" ht="15.6" customHeight="1" x14ac:dyDescent="0.15">
      <c r="A28" s="101"/>
      <c r="B28" s="102"/>
      <c r="C28" s="139" t="s">
        <v>697</v>
      </c>
      <c r="D28" s="139"/>
      <c r="E28" s="139"/>
      <c r="F28" s="139"/>
      <c r="G28" s="139"/>
      <c r="H28" s="139"/>
      <c r="I28" s="139"/>
      <c r="J28" s="139"/>
      <c r="K28" s="139"/>
      <c r="L28" s="140">
        <f>L7+L10+L27</f>
        <v>37424756</v>
      </c>
      <c r="M28" s="140"/>
      <c r="N28" s="140"/>
      <c r="O28" s="140"/>
      <c r="P28" s="140"/>
      <c r="Q28" s="140"/>
      <c r="R28" s="140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1"/>
      <c r="AE28" s="141"/>
      <c r="AF28" s="141"/>
      <c r="AG28" s="141"/>
      <c r="AH28" s="141"/>
      <c r="AI28" s="141"/>
      <c r="AJ28" s="141"/>
      <c r="AK28" s="141"/>
      <c r="AL28" s="141"/>
      <c r="AM28" s="141"/>
      <c r="AN28" s="141"/>
      <c r="AO28" s="141"/>
      <c r="AP28" s="141"/>
      <c r="AQ28" s="142"/>
      <c r="AR28" s="63"/>
      <c r="AV28" s="137">
        <f>IF(($L$4+$L$8+$L$11)&gt;=30000000000,6%,IF(($L$4+$L$8+$L$11)&gt;=5000000000,5.4%,IF(($L$4+$L$8+$L$11)&lt;5000000000,5.2%)))</f>
        <v>5.2000000000000005E-2</v>
      </c>
      <c r="AW28" s="138"/>
    </row>
    <row r="29" spans="1:49" ht="15.6" customHeight="1" x14ac:dyDescent="0.15">
      <c r="A29" s="147" t="s">
        <v>698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40">
        <f>ROUNDDOWN($L$28*$AT$10,0)</f>
        <v>2993980</v>
      </c>
      <c r="M29" s="140"/>
      <c r="N29" s="140"/>
      <c r="O29" s="140"/>
      <c r="P29" s="140"/>
      <c r="Q29" s="140"/>
      <c r="R29" s="140"/>
      <c r="S29" s="141" t="str">
        <f>CONCATENATE(" (재+노+경)x",AT10*100,"%")</f>
        <v xml:space="preserve"> (재+노+경)x8%</v>
      </c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2"/>
      <c r="AR29" s="68"/>
      <c r="AS29" s="37" t="s">
        <v>699</v>
      </c>
      <c r="AT29" s="69">
        <f>IF(($L$4+$L$8+$AT$36)&gt;=5000000000,2.37%,IF(($L$4+$L$8+$AT$36)&gt;=500000000,2.28%,IF(($L$4+$L$8+$AT$36)&lt;500000000,3.11%)))</f>
        <v>3.1099999999999999E-2</v>
      </c>
      <c r="AV29" s="137">
        <f>IF(($L$4+$L$8+$L$11)&gt;=30000000000,6.4%,IF(($L$4+$L$8+$L$11)&gt;=5000000000,5.7%,IF(($L$4+$L$8+$L$11)&lt;5000000000,5.5%)))</f>
        <v>5.5E-2</v>
      </c>
      <c r="AW29" s="138"/>
    </row>
    <row r="30" spans="1:49" ht="15.6" customHeight="1" x14ac:dyDescent="0.15">
      <c r="A30" s="147" t="s">
        <v>700</v>
      </c>
      <c r="B30" s="139"/>
      <c r="C30" s="139"/>
      <c r="D30" s="139"/>
      <c r="E30" s="139"/>
      <c r="F30" s="139"/>
      <c r="G30" s="139"/>
      <c r="H30" s="139"/>
      <c r="I30" s="139"/>
      <c r="J30" s="139"/>
      <c r="K30" s="139"/>
      <c r="L30" s="140">
        <f>INT(SUM($L$10,$L$27,$L$29)*$AT$24-$AU$27)</f>
        <v>4403769</v>
      </c>
      <c r="M30" s="140"/>
      <c r="N30" s="140"/>
      <c r="O30" s="140"/>
      <c r="P30" s="140"/>
      <c r="Q30" s="140"/>
      <c r="R30" s="140"/>
      <c r="S30" s="141" t="str">
        <f>CONCATENATE(" (노+경+일관)x",AT24*100,"%")</f>
        <v xml:space="preserve"> (노+경+일관)x15%</v>
      </c>
      <c r="T30" s="141"/>
      <c r="U30" s="141"/>
      <c r="V30" s="141"/>
      <c r="W30" s="141"/>
      <c r="X30" s="141"/>
      <c r="Y30" s="141"/>
      <c r="Z30" s="141"/>
      <c r="AA30" s="141"/>
      <c r="AB30" s="141"/>
      <c r="AC30" s="141"/>
      <c r="AD30" s="141"/>
      <c r="AE30" s="141"/>
      <c r="AF30" s="141"/>
      <c r="AG30" s="141"/>
      <c r="AH30" s="141"/>
      <c r="AI30" s="141"/>
      <c r="AJ30" s="141"/>
      <c r="AK30" s="141"/>
      <c r="AL30" s="141"/>
      <c r="AM30" s="141"/>
      <c r="AN30" s="141"/>
      <c r="AO30" s="141"/>
      <c r="AP30" s="141"/>
      <c r="AQ30" s="142"/>
      <c r="AR30" s="68"/>
      <c r="AS30" s="37" t="s">
        <v>701</v>
      </c>
      <c r="AT30" s="70">
        <f>IF(($L$4+$L$8+$AT$36)&gt;=5000000000,0,IF(($L$4+$L$8+$AT$36)&gt;=500000000,5349000,IF(($L$4+$L$8+$AT$36)&lt;500000000,0)))</f>
        <v>0</v>
      </c>
      <c r="AV30" s="137">
        <f>IF(($L$4+$L$8+$L$11)&gt;=30000000000,6.1%,IF(($L$4+$L$8+$L$11)&gt;=5000000000,5.6%,IF(($L$4+$L$8+$L$11)&lt;5000000000,5.5%)))</f>
        <v>5.5E-2</v>
      </c>
      <c r="AW30" s="138"/>
    </row>
    <row r="31" spans="1:49" ht="15.6" customHeight="1" x14ac:dyDescent="0.15">
      <c r="A31" s="149" t="s">
        <v>702</v>
      </c>
      <c r="B31" s="106"/>
      <c r="C31" s="106"/>
      <c r="D31" s="106"/>
      <c r="E31" s="106"/>
      <c r="F31" s="106"/>
      <c r="G31" s="106"/>
      <c r="H31" s="106"/>
      <c r="I31" s="106"/>
      <c r="J31" s="106"/>
      <c r="K31" s="106"/>
      <c r="L31" s="107">
        <f>AV7</f>
        <v>0</v>
      </c>
      <c r="M31" s="107"/>
      <c r="N31" s="107"/>
      <c r="O31" s="107"/>
      <c r="P31" s="107"/>
      <c r="Q31" s="107"/>
      <c r="R31" s="107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08"/>
      <c r="AI31" s="108"/>
      <c r="AJ31" s="108"/>
      <c r="AK31" s="108"/>
      <c r="AL31" s="108"/>
      <c r="AM31" s="108"/>
      <c r="AN31" s="108"/>
      <c r="AO31" s="108"/>
      <c r="AP31" s="108"/>
      <c r="AQ31" s="109"/>
      <c r="AR31" s="40"/>
      <c r="AS31" s="37" t="s">
        <v>703</v>
      </c>
      <c r="AT31" s="71">
        <f>ROUNDDOWN((($L$7+$L$8)*$AT$29+$AT$30),0)</f>
        <v>906562</v>
      </c>
      <c r="AU31" s="143" t="str">
        <f>IF(AT30=0," ((재＋직노)×"&amp;AT29*100&amp;"%)"," ((재＋직노)×"&amp;AT29*100&amp;"%＋"&amp;TEXT(AT30,"#,###")&amp;")")</f>
        <v xml:space="preserve"> ((재＋직노)×3.11%)</v>
      </c>
      <c r="AV31" s="144"/>
      <c r="AW31" s="145"/>
    </row>
    <row r="32" spans="1:49" ht="15.6" customHeight="1" x14ac:dyDescent="0.15">
      <c r="A32" s="146" t="s">
        <v>704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1">
        <f>SUM(L28:R31)</f>
        <v>44822505</v>
      </c>
      <c r="M32" s="111"/>
      <c r="N32" s="111"/>
      <c r="O32" s="111"/>
      <c r="P32" s="111"/>
      <c r="Q32" s="111"/>
      <c r="R32" s="111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  <c r="AQ32" s="113"/>
      <c r="AR32" s="43"/>
      <c r="AS32" s="37" t="s">
        <v>705</v>
      </c>
      <c r="AT32" s="71">
        <f>ROUNDDOWN((($L$7+$L$8+$AT$36)*$AT$29+$AT$30)*1.2,0)</f>
        <v>1087875</v>
      </c>
      <c r="AU32" s="143" t="str">
        <f>IF(AT30=0," (재＋직노+관급자재비)×"&amp;AT29*100&amp;"%"," (재＋직노+관급자재비)×"&amp;AT29*100&amp;"%＋"&amp;TEXT(AT30,"#,###"))</f>
        <v xml:space="preserve"> (재＋직노+관급자재비)×3.11%</v>
      </c>
      <c r="AV32" s="144"/>
      <c r="AW32" s="145"/>
    </row>
    <row r="33" spans="1:48" ht="15.6" customHeight="1" x14ac:dyDescent="0.15">
      <c r="A33" s="148" t="s">
        <v>706</v>
      </c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7">
        <f>INT(L32*10%)</f>
        <v>4482250</v>
      </c>
      <c r="M33" s="117"/>
      <c r="N33" s="117"/>
      <c r="O33" s="117"/>
      <c r="P33" s="117"/>
      <c r="Q33" s="117"/>
      <c r="R33" s="117"/>
      <c r="S33" s="118" t="s">
        <v>707</v>
      </c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9"/>
      <c r="AR33" s="63"/>
    </row>
    <row r="34" spans="1:48" ht="15.6" customHeight="1" x14ac:dyDescent="0.15">
      <c r="A34" s="149" t="s">
        <v>708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7">
        <f>SUM(L32:R33)</f>
        <v>49304755</v>
      </c>
      <c r="M34" s="107"/>
      <c r="N34" s="107"/>
      <c r="O34" s="107"/>
      <c r="P34" s="107"/>
      <c r="Q34" s="107"/>
      <c r="R34" s="107"/>
      <c r="S34" s="108"/>
      <c r="T34" s="108"/>
      <c r="U34" s="108"/>
      <c r="V34" s="108"/>
      <c r="W34" s="108"/>
      <c r="X34" s="108"/>
      <c r="Y34" s="108"/>
      <c r="Z34" s="108"/>
      <c r="AA34" s="108"/>
      <c r="AB34" s="108"/>
      <c r="AC34" s="108"/>
      <c r="AD34" s="108"/>
      <c r="AE34" s="108"/>
      <c r="AF34" s="108"/>
      <c r="AG34" s="108"/>
      <c r="AH34" s="108"/>
      <c r="AI34" s="108"/>
      <c r="AJ34" s="108"/>
      <c r="AK34" s="108"/>
      <c r="AL34" s="108"/>
      <c r="AM34" s="108"/>
      <c r="AN34" s="108"/>
      <c r="AO34" s="108"/>
      <c r="AP34" s="108"/>
      <c r="AQ34" s="109"/>
      <c r="AR34" s="63"/>
      <c r="AT34" s="62" t="s">
        <v>709</v>
      </c>
      <c r="AU34" s="72"/>
      <c r="AV34" s="29">
        <v>1.1000000000000001</v>
      </c>
    </row>
    <row r="35" spans="1:48" ht="15.6" customHeight="1" x14ac:dyDescent="0.15">
      <c r="A35" s="146" t="s">
        <v>710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50">
        <f>AV10</f>
        <v>0</v>
      </c>
      <c r="M35" s="150"/>
      <c r="N35" s="150"/>
      <c r="O35" s="150"/>
      <c r="P35" s="150"/>
      <c r="Q35" s="150"/>
      <c r="R35" s="150"/>
      <c r="S35" s="112" t="s">
        <v>711</v>
      </c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  <c r="AQ35" s="113"/>
      <c r="AR35" s="63"/>
      <c r="AT35" s="73"/>
      <c r="AU35" s="73"/>
    </row>
    <row r="36" spans="1:48" ht="15.6" customHeight="1" x14ac:dyDescent="0.15">
      <c r="A36" s="146" t="s">
        <v>712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56">
        <f>IF(ISTEXT($AU$34),INT($AV$8*1.1),IF(ISBLANK($A$13),$AV$8))</f>
        <v>0</v>
      </c>
      <c r="M36" s="157"/>
      <c r="N36" s="157"/>
      <c r="O36" s="157"/>
      <c r="P36" s="157"/>
      <c r="Q36" s="157"/>
      <c r="R36" s="158"/>
      <c r="S36" s="159" t="s">
        <v>711</v>
      </c>
      <c r="T36" s="160"/>
      <c r="U36" s="160"/>
      <c r="V36" s="160"/>
      <c r="W36" s="160"/>
      <c r="X36" s="160"/>
      <c r="Y36" s="160"/>
      <c r="Z36" s="160"/>
      <c r="AA36" s="160"/>
      <c r="AB36" s="161"/>
      <c r="AC36" s="159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2"/>
      <c r="AR36" s="63"/>
      <c r="AT36" s="74"/>
    </row>
    <row r="37" spans="1:48" ht="15.6" customHeight="1" x14ac:dyDescent="0.15">
      <c r="A37" s="146" t="s">
        <v>713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50">
        <f>IF(ISTEXT($AU$34),INT($AV$9*1.1),IF(ISBLANK($AU$34),$AV$9))</f>
        <v>0</v>
      </c>
      <c r="M37" s="150"/>
      <c r="N37" s="150"/>
      <c r="O37" s="150"/>
      <c r="P37" s="150"/>
      <c r="Q37" s="150"/>
      <c r="R37" s="150"/>
      <c r="S37" s="112" t="s">
        <v>711</v>
      </c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  <c r="AQ37" s="113"/>
      <c r="AR37" s="75"/>
      <c r="AT37" s="29" t="s">
        <v>714</v>
      </c>
    </row>
    <row r="38" spans="1:48" ht="22.5" customHeight="1" thickBot="1" x14ac:dyDescent="0.2">
      <c r="A38" s="151" t="s">
        <v>715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3">
        <f>ROUNDDOWN((L34+L35+L36+L37),-3)</f>
        <v>49304000</v>
      </c>
      <c r="M38" s="153"/>
      <c r="N38" s="153"/>
      <c r="O38" s="153"/>
      <c r="P38" s="153"/>
      <c r="Q38" s="153"/>
      <c r="R38" s="153"/>
      <c r="S38" s="154" t="s">
        <v>716</v>
      </c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5"/>
      <c r="AS38" s="163" t="s">
        <v>717</v>
      </c>
      <c r="AT38" s="163"/>
      <c r="AU38" s="164">
        <f>L34</f>
        <v>49304755</v>
      </c>
      <c r="AV38" s="164"/>
    </row>
    <row r="39" spans="1:48" ht="18" customHeight="1" thickTop="1" x14ac:dyDescent="0.15">
      <c r="AS39" s="165" t="s">
        <v>718</v>
      </c>
      <c r="AT39" s="165"/>
      <c r="AU39" s="166">
        <f>L36+L34</f>
        <v>49304755</v>
      </c>
      <c r="AV39" s="166"/>
    </row>
    <row r="40" spans="1:48" ht="18" customHeight="1" x14ac:dyDescent="0.15"/>
    <row r="41" spans="1:48" ht="18" customHeight="1" x14ac:dyDescent="0.3">
      <c r="E41" s="167"/>
      <c r="F41" s="168"/>
      <c r="G41" s="168"/>
      <c r="H41" s="168"/>
      <c r="I41" s="168"/>
      <c r="J41" s="168"/>
      <c r="K41" s="169"/>
      <c r="L41" s="170" t="s">
        <v>719</v>
      </c>
      <c r="M41" s="171"/>
      <c r="N41" s="171"/>
      <c r="O41" s="171"/>
      <c r="P41" s="171"/>
      <c r="Q41" s="171"/>
      <c r="R41" s="172"/>
      <c r="S41" s="170" t="s">
        <v>720</v>
      </c>
      <c r="T41" s="171"/>
      <c r="U41" s="171"/>
      <c r="V41" s="171"/>
      <c r="W41" s="171"/>
      <c r="X41" s="171"/>
      <c r="Y41" s="172"/>
      <c r="Z41" s="170" t="s">
        <v>721</v>
      </c>
      <c r="AA41" s="171"/>
      <c r="AB41" s="171"/>
      <c r="AC41" s="171"/>
      <c r="AD41" s="171"/>
      <c r="AE41" s="171"/>
      <c r="AF41" s="172"/>
      <c r="AG41" s="170"/>
      <c r="AH41" s="171"/>
      <c r="AI41" s="171"/>
      <c r="AJ41" s="171"/>
      <c r="AK41" s="171"/>
      <c r="AL41" s="171"/>
      <c r="AM41" s="172"/>
      <c r="AN41" s="173"/>
      <c r="AO41" s="174"/>
      <c r="AP41" s="175"/>
      <c r="AS41" s="181" t="s">
        <v>722</v>
      </c>
      <c r="AT41" s="76" t="s">
        <v>723</v>
      </c>
      <c r="AU41" s="77"/>
      <c r="AV41" s="77"/>
    </row>
    <row r="42" spans="1:48" ht="18" customHeight="1" x14ac:dyDescent="0.3">
      <c r="E42" s="176"/>
      <c r="F42" s="168"/>
      <c r="G42" s="168"/>
      <c r="H42" s="168"/>
      <c r="I42" s="168"/>
      <c r="J42" s="168"/>
      <c r="K42" s="169"/>
      <c r="L42" s="177"/>
      <c r="M42" s="171"/>
      <c r="N42" s="171"/>
      <c r="O42" s="171"/>
      <c r="P42" s="171"/>
      <c r="Q42" s="171"/>
      <c r="R42" s="172"/>
      <c r="S42" s="177"/>
      <c r="T42" s="171"/>
      <c r="U42" s="171"/>
      <c r="V42" s="171"/>
      <c r="W42" s="171"/>
      <c r="X42" s="171"/>
      <c r="Y42" s="172"/>
      <c r="Z42" s="177"/>
      <c r="AA42" s="171"/>
      <c r="AB42" s="171"/>
      <c r="AC42" s="171"/>
      <c r="AD42" s="171"/>
      <c r="AE42" s="171"/>
      <c r="AF42" s="172"/>
      <c r="AG42" s="177"/>
      <c r="AH42" s="171"/>
      <c r="AI42" s="171"/>
      <c r="AJ42" s="171"/>
      <c r="AK42" s="171"/>
      <c r="AL42" s="171"/>
      <c r="AM42" s="172"/>
      <c r="AN42" s="178"/>
      <c r="AO42" s="179"/>
      <c r="AP42" s="180"/>
      <c r="AS42" s="181"/>
      <c r="AT42" s="76" t="s">
        <v>724</v>
      </c>
      <c r="AU42" s="77"/>
      <c r="AV42" s="77"/>
    </row>
    <row r="43" spans="1:48" ht="18" customHeight="1" x14ac:dyDescent="0.3">
      <c r="E43" s="176"/>
      <c r="F43" s="168"/>
      <c r="G43" s="168"/>
      <c r="H43" s="168"/>
      <c r="I43" s="168"/>
      <c r="J43" s="168"/>
      <c r="K43" s="169"/>
      <c r="L43" s="177"/>
      <c r="M43" s="171"/>
      <c r="N43" s="171"/>
      <c r="O43" s="171"/>
      <c r="P43" s="171"/>
      <c r="Q43" s="171"/>
      <c r="R43" s="172"/>
      <c r="S43" s="177"/>
      <c r="T43" s="171"/>
      <c r="U43" s="171"/>
      <c r="V43" s="171"/>
      <c r="W43" s="171"/>
      <c r="X43" s="171"/>
      <c r="Y43" s="172"/>
      <c r="Z43" s="177"/>
      <c r="AA43" s="171"/>
      <c r="AB43" s="171"/>
      <c r="AC43" s="171"/>
      <c r="AD43" s="171"/>
      <c r="AE43" s="171"/>
      <c r="AF43" s="172"/>
      <c r="AG43" s="177"/>
      <c r="AH43" s="171"/>
      <c r="AI43" s="171"/>
      <c r="AJ43" s="171"/>
      <c r="AK43" s="171"/>
      <c r="AL43" s="171"/>
      <c r="AM43" s="172"/>
      <c r="AN43" s="178"/>
      <c r="AO43" s="179"/>
      <c r="AP43" s="180"/>
      <c r="AT43" s="78"/>
    </row>
    <row r="44" spans="1:48" ht="18" customHeight="1" x14ac:dyDescent="0.3">
      <c r="E44" s="176"/>
      <c r="F44" s="168"/>
      <c r="G44" s="168"/>
      <c r="H44" s="168"/>
      <c r="I44" s="168"/>
      <c r="J44" s="168"/>
      <c r="K44" s="169"/>
      <c r="L44" s="177"/>
      <c r="M44" s="171"/>
      <c r="N44" s="171"/>
      <c r="O44" s="171"/>
      <c r="P44" s="171"/>
      <c r="Q44" s="171"/>
      <c r="R44" s="172"/>
      <c r="S44" s="177"/>
      <c r="T44" s="171"/>
      <c r="U44" s="171"/>
      <c r="V44" s="171"/>
      <c r="W44" s="171"/>
      <c r="X44" s="171"/>
      <c r="Y44" s="172"/>
      <c r="Z44" s="177"/>
      <c r="AA44" s="171"/>
      <c r="AB44" s="171"/>
      <c r="AC44" s="171"/>
      <c r="AD44" s="171"/>
      <c r="AE44" s="171"/>
      <c r="AF44" s="172"/>
      <c r="AG44" s="177"/>
      <c r="AH44" s="171"/>
      <c r="AI44" s="171"/>
      <c r="AJ44" s="171"/>
      <c r="AK44" s="171"/>
      <c r="AL44" s="171"/>
      <c r="AM44" s="172"/>
      <c r="AN44" s="183"/>
      <c r="AO44" s="179"/>
      <c r="AP44" s="180"/>
      <c r="AS44" s="182" t="s">
        <v>725</v>
      </c>
      <c r="AT44" s="79" t="s">
        <v>726</v>
      </c>
      <c r="AU44" s="80"/>
      <c r="AV44" s="80"/>
    </row>
    <row r="45" spans="1:48" ht="18" customHeight="1" x14ac:dyDescent="0.15">
      <c r="E45" s="167"/>
      <c r="F45" s="168"/>
      <c r="G45" s="168"/>
      <c r="H45" s="168"/>
      <c r="I45" s="168"/>
      <c r="J45" s="168"/>
      <c r="K45" s="169"/>
      <c r="L45" s="177"/>
      <c r="M45" s="171"/>
      <c r="N45" s="171"/>
      <c r="O45" s="171"/>
      <c r="P45" s="171"/>
      <c r="Q45" s="171"/>
      <c r="R45" s="172"/>
      <c r="S45" s="177"/>
      <c r="T45" s="171"/>
      <c r="U45" s="171"/>
      <c r="V45" s="171"/>
      <c r="W45" s="171"/>
      <c r="X45" s="171"/>
      <c r="Y45" s="172"/>
      <c r="Z45" s="177"/>
      <c r="AA45" s="171"/>
      <c r="AB45" s="171"/>
      <c r="AC45" s="171"/>
      <c r="AD45" s="171"/>
      <c r="AE45" s="171"/>
      <c r="AF45" s="172"/>
      <c r="AG45" s="177"/>
      <c r="AH45" s="171"/>
      <c r="AI45" s="171"/>
      <c r="AJ45" s="171"/>
      <c r="AK45" s="171"/>
      <c r="AL45" s="171"/>
      <c r="AM45" s="172"/>
      <c r="AN45" s="178"/>
      <c r="AO45" s="179"/>
      <c r="AP45" s="180"/>
      <c r="AS45" s="182"/>
      <c r="AT45" s="80" t="s">
        <v>727</v>
      </c>
      <c r="AU45" s="80"/>
      <c r="AV45" s="80"/>
    </row>
    <row r="46" spans="1:48" ht="18" customHeight="1" x14ac:dyDescent="0.15">
      <c r="E46" s="167"/>
      <c r="F46" s="168"/>
      <c r="G46" s="168"/>
      <c r="H46" s="168"/>
      <c r="I46" s="168"/>
      <c r="J46" s="168"/>
      <c r="K46" s="169"/>
      <c r="L46" s="177"/>
      <c r="M46" s="171"/>
      <c r="N46" s="171"/>
      <c r="O46" s="171"/>
      <c r="P46" s="171"/>
      <c r="Q46" s="171"/>
      <c r="R46" s="172"/>
      <c r="S46" s="177"/>
      <c r="T46" s="171"/>
      <c r="U46" s="171"/>
      <c r="V46" s="171"/>
      <c r="W46" s="171"/>
      <c r="X46" s="171"/>
      <c r="Y46" s="172"/>
      <c r="Z46" s="177"/>
      <c r="AA46" s="171"/>
      <c r="AB46" s="171"/>
      <c r="AC46" s="171"/>
      <c r="AD46" s="171"/>
      <c r="AE46" s="171"/>
      <c r="AF46" s="172"/>
      <c r="AG46" s="177"/>
      <c r="AH46" s="171"/>
      <c r="AI46" s="171"/>
      <c r="AJ46" s="171"/>
      <c r="AK46" s="171"/>
      <c r="AL46" s="171"/>
      <c r="AM46" s="172"/>
      <c r="AN46" s="178"/>
      <c r="AO46" s="179"/>
      <c r="AP46" s="180"/>
    </row>
    <row r="47" spans="1:48" ht="18" customHeight="1" x14ac:dyDescent="0.15">
      <c r="E47" s="167"/>
      <c r="F47" s="168"/>
      <c r="G47" s="168"/>
      <c r="H47" s="168"/>
      <c r="I47" s="168"/>
      <c r="J47" s="168"/>
      <c r="K47" s="169"/>
      <c r="L47" s="177"/>
      <c r="M47" s="171"/>
      <c r="N47" s="171"/>
      <c r="O47" s="171"/>
      <c r="P47" s="171"/>
      <c r="Q47" s="171"/>
      <c r="R47" s="172"/>
      <c r="S47" s="177"/>
      <c r="T47" s="171"/>
      <c r="U47" s="171"/>
      <c r="V47" s="171"/>
      <c r="W47" s="171"/>
      <c r="X47" s="171"/>
      <c r="Y47" s="172"/>
      <c r="Z47" s="177"/>
      <c r="AA47" s="171"/>
      <c r="AB47" s="171"/>
      <c r="AC47" s="171"/>
      <c r="AD47" s="171"/>
      <c r="AE47" s="171"/>
      <c r="AF47" s="172"/>
      <c r="AG47" s="177"/>
      <c r="AH47" s="171"/>
      <c r="AI47" s="171"/>
      <c r="AJ47" s="171"/>
      <c r="AK47" s="171"/>
      <c r="AL47" s="171"/>
      <c r="AM47" s="172"/>
      <c r="AN47" s="178"/>
      <c r="AO47" s="179"/>
      <c r="AP47" s="180"/>
    </row>
    <row r="48" spans="1:48" ht="18" customHeight="1" x14ac:dyDescent="0.15">
      <c r="E48" s="167"/>
      <c r="F48" s="168"/>
      <c r="G48" s="168"/>
      <c r="H48" s="168"/>
      <c r="I48" s="168"/>
      <c r="J48" s="168"/>
      <c r="K48" s="169"/>
      <c r="L48" s="177"/>
      <c r="M48" s="171"/>
      <c r="N48" s="171"/>
      <c r="O48" s="171"/>
      <c r="P48" s="171"/>
      <c r="Q48" s="171"/>
      <c r="R48" s="172"/>
      <c r="S48" s="177"/>
      <c r="T48" s="171"/>
      <c r="U48" s="171"/>
      <c r="V48" s="171"/>
      <c r="W48" s="171"/>
      <c r="X48" s="171"/>
      <c r="Y48" s="172"/>
      <c r="Z48" s="177"/>
      <c r="AA48" s="171"/>
      <c r="AB48" s="171"/>
      <c r="AC48" s="171"/>
      <c r="AD48" s="171"/>
      <c r="AE48" s="171"/>
      <c r="AF48" s="172"/>
      <c r="AG48" s="177"/>
      <c r="AH48" s="171"/>
      <c r="AI48" s="171"/>
      <c r="AJ48" s="171"/>
      <c r="AK48" s="171"/>
      <c r="AL48" s="171"/>
      <c r="AM48" s="172"/>
      <c r="AN48" s="178"/>
      <c r="AO48" s="179"/>
      <c r="AP48" s="180"/>
    </row>
    <row r="49" spans="5:42" ht="18" customHeight="1" x14ac:dyDescent="0.15">
      <c r="E49" s="167"/>
      <c r="F49" s="168"/>
      <c r="G49" s="168"/>
      <c r="H49" s="168"/>
      <c r="I49" s="168"/>
      <c r="J49" s="168"/>
      <c r="K49" s="169"/>
      <c r="L49" s="177"/>
      <c r="M49" s="171"/>
      <c r="N49" s="171"/>
      <c r="O49" s="171"/>
      <c r="P49" s="171"/>
      <c r="Q49" s="171"/>
      <c r="R49" s="172"/>
      <c r="S49" s="177"/>
      <c r="T49" s="171"/>
      <c r="U49" s="171"/>
      <c r="V49" s="171"/>
      <c r="W49" s="171"/>
      <c r="X49" s="171"/>
      <c r="Y49" s="172"/>
      <c r="Z49" s="177"/>
      <c r="AA49" s="171"/>
      <c r="AB49" s="171"/>
      <c r="AC49" s="171"/>
      <c r="AD49" s="171"/>
      <c r="AE49" s="171"/>
      <c r="AF49" s="172"/>
      <c r="AG49" s="177"/>
      <c r="AH49" s="171"/>
      <c r="AI49" s="171"/>
      <c r="AJ49" s="171"/>
      <c r="AK49" s="171"/>
      <c r="AL49" s="171"/>
      <c r="AM49" s="172"/>
      <c r="AN49" s="178"/>
      <c r="AO49" s="179"/>
      <c r="AP49" s="180"/>
    </row>
    <row r="50" spans="5:42" ht="18" customHeight="1" x14ac:dyDescent="0.15">
      <c r="E50" s="167"/>
      <c r="F50" s="168"/>
      <c r="G50" s="168"/>
      <c r="H50" s="168"/>
      <c r="I50" s="168"/>
      <c r="J50" s="168"/>
      <c r="K50" s="169"/>
      <c r="L50" s="177"/>
      <c r="M50" s="171"/>
      <c r="N50" s="171"/>
      <c r="O50" s="171"/>
      <c r="P50" s="171"/>
      <c r="Q50" s="171"/>
      <c r="R50" s="172"/>
      <c r="S50" s="177"/>
      <c r="T50" s="171"/>
      <c r="U50" s="171"/>
      <c r="V50" s="171"/>
      <c r="W50" s="171"/>
      <c r="X50" s="171"/>
      <c r="Y50" s="172"/>
      <c r="Z50" s="177"/>
      <c r="AA50" s="171"/>
      <c r="AB50" s="171"/>
      <c r="AC50" s="171"/>
      <c r="AD50" s="171"/>
      <c r="AE50" s="171"/>
      <c r="AF50" s="172"/>
      <c r="AG50" s="177"/>
      <c r="AH50" s="171"/>
      <c r="AI50" s="171"/>
      <c r="AJ50" s="171"/>
      <c r="AK50" s="171"/>
      <c r="AL50" s="171"/>
      <c r="AM50" s="172"/>
      <c r="AN50" s="178"/>
      <c r="AO50" s="179"/>
      <c r="AP50" s="180"/>
    </row>
    <row r="51" spans="5:42" ht="18" customHeight="1" x14ac:dyDescent="0.15"/>
    <row r="52" spans="5:42" ht="18" customHeight="1" x14ac:dyDescent="0.15"/>
    <row r="53" spans="5:42" ht="18" customHeight="1" x14ac:dyDescent="0.15"/>
    <row r="54" spans="5:42" ht="18" customHeight="1" x14ac:dyDescent="0.15"/>
    <row r="55" spans="5:42" ht="18" customHeight="1" x14ac:dyDescent="0.15"/>
    <row r="56" spans="5:42" ht="18" customHeight="1" x14ac:dyDescent="0.15"/>
    <row r="57" spans="5:42" ht="18" customHeight="1" x14ac:dyDescent="0.15"/>
    <row r="58" spans="5:42" ht="18" customHeight="1" x14ac:dyDescent="0.15"/>
    <row r="59" spans="5:42" ht="18" customHeight="1" x14ac:dyDescent="0.15"/>
    <row r="60" spans="5:42" ht="18" customHeight="1" x14ac:dyDescent="0.15"/>
    <row r="61" spans="5:42" ht="18" customHeight="1" x14ac:dyDescent="0.15"/>
    <row r="62" spans="5:42" ht="18" customHeight="1" x14ac:dyDescent="0.15"/>
    <row r="63" spans="5:42" ht="18" customHeight="1" x14ac:dyDescent="0.15"/>
    <row r="64" spans="5:42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  <row r="1247" ht="18" customHeight="1" x14ac:dyDescent="0.15"/>
    <row r="1248" ht="18" customHeight="1" x14ac:dyDescent="0.15"/>
  </sheetData>
  <mergeCells count="246">
    <mergeCell ref="E50:K50"/>
    <mergeCell ref="L50:R50"/>
    <mergeCell ref="S50:Y50"/>
    <mergeCell ref="Z50:AF50"/>
    <mergeCell ref="AG50:AM50"/>
    <mergeCell ref="AN50:AP50"/>
    <mergeCell ref="E49:K49"/>
    <mergeCell ref="L49:R49"/>
    <mergeCell ref="S49:Y49"/>
    <mergeCell ref="Z49:AF49"/>
    <mergeCell ref="AG49:AM49"/>
    <mergeCell ref="AN49:AP49"/>
    <mergeCell ref="E48:K48"/>
    <mergeCell ref="L48:R48"/>
    <mergeCell ref="S48:Y48"/>
    <mergeCell ref="Z48:AF48"/>
    <mergeCell ref="AG48:AM48"/>
    <mergeCell ref="AN48:AP48"/>
    <mergeCell ref="E47:K47"/>
    <mergeCell ref="L47:R47"/>
    <mergeCell ref="S47:Y47"/>
    <mergeCell ref="Z47:AF47"/>
    <mergeCell ref="AG47:AM47"/>
    <mergeCell ref="AN47:AP47"/>
    <mergeCell ref="E46:K46"/>
    <mergeCell ref="L46:R46"/>
    <mergeCell ref="S46:Y46"/>
    <mergeCell ref="Z46:AF46"/>
    <mergeCell ref="AG46:AM46"/>
    <mergeCell ref="AN46:AP46"/>
    <mergeCell ref="AS44:AS45"/>
    <mergeCell ref="E45:K45"/>
    <mergeCell ref="L45:R45"/>
    <mergeCell ref="S45:Y45"/>
    <mergeCell ref="Z45:AF45"/>
    <mergeCell ref="AG45:AM45"/>
    <mergeCell ref="AN45:AP45"/>
    <mergeCell ref="E44:K44"/>
    <mergeCell ref="L44:R44"/>
    <mergeCell ref="S44:Y44"/>
    <mergeCell ref="Z44:AF44"/>
    <mergeCell ref="AG44:AM44"/>
    <mergeCell ref="AN44:AP44"/>
    <mergeCell ref="E43:K43"/>
    <mergeCell ref="L43:R43"/>
    <mergeCell ref="S43:Y43"/>
    <mergeCell ref="Z43:AF43"/>
    <mergeCell ref="AG43:AM43"/>
    <mergeCell ref="AN43:AP43"/>
    <mergeCell ref="AS41:AS42"/>
    <mergeCell ref="E42:K42"/>
    <mergeCell ref="L42:R42"/>
    <mergeCell ref="S42:Y42"/>
    <mergeCell ref="Z42:AF42"/>
    <mergeCell ref="AG42:AM42"/>
    <mergeCell ref="AN42:AP42"/>
    <mergeCell ref="AS38:AT38"/>
    <mergeCell ref="AU38:AV38"/>
    <mergeCell ref="AS39:AT39"/>
    <mergeCell ref="AU39:AV39"/>
    <mergeCell ref="E41:K41"/>
    <mergeCell ref="L41:R41"/>
    <mergeCell ref="S41:Y41"/>
    <mergeCell ref="Z41:AF41"/>
    <mergeCell ref="AG41:AM41"/>
    <mergeCell ref="AN41:AP41"/>
    <mergeCell ref="A37:K37"/>
    <mergeCell ref="L37:R37"/>
    <mergeCell ref="S37:AB37"/>
    <mergeCell ref="AC37:AQ37"/>
    <mergeCell ref="A38:K38"/>
    <mergeCell ref="L38:R38"/>
    <mergeCell ref="S38:AB38"/>
    <mergeCell ref="AC38:AQ38"/>
    <mergeCell ref="A35:K35"/>
    <mergeCell ref="L35:R35"/>
    <mergeCell ref="S35:AB35"/>
    <mergeCell ref="AC35:AQ35"/>
    <mergeCell ref="A36:K36"/>
    <mergeCell ref="L36:R36"/>
    <mergeCell ref="S36:AB36"/>
    <mergeCell ref="AC36:AQ36"/>
    <mergeCell ref="A33:K33"/>
    <mergeCell ref="L33:R33"/>
    <mergeCell ref="S33:AB33"/>
    <mergeCell ref="AC33:AQ33"/>
    <mergeCell ref="A34:K34"/>
    <mergeCell ref="L34:R34"/>
    <mergeCell ref="S34:AB34"/>
    <mergeCell ref="AC34:AQ34"/>
    <mergeCell ref="A31:K31"/>
    <mergeCell ref="L31:R31"/>
    <mergeCell ref="S31:AB31"/>
    <mergeCell ref="AC31:AQ31"/>
    <mergeCell ref="AC11:AQ11"/>
    <mergeCell ref="AV11:AW11"/>
    <mergeCell ref="AU31:AW31"/>
    <mergeCell ref="A32:K32"/>
    <mergeCell ref="L32:R32"/>
    <mergeCell ref="S32:AB32"/>
    <mergeCell ref="AC32:AQ32"/>
    <mergeCell ref="AU32:AW32"/>
    <mergeCell ref="A29:K29"/>
    <mergeCell ref="L29:R29"/>
    <mergeCell ref="S29:AB29"/>
    <mergeCell ref="AC29:AQ29"/>
    <mergeCell ref="AV29:AW29"/>
    <mergeCell ref="A30:K30"/>
    <mergeCell ref="L30:R30"/>
    <mergeCell ref="S30:AB30"/>
    <mergeCell ref="AC30:AQ30"/>
    <mergeCell ref="AV30:AW30"/>
    <mergeCell ref="AC24:AQ24"/>
    <mergeCell ref="AV24:AW24"/>
    <mergeCell ref="E25:K25"/>
    <mergeCell ref="L25:R25"/>
    <mergeCell ref="S25:AB25"/>
    <mergeCell ref="AC25:AQ25"/>
    <mergeCell ref="AV27:AW27"/>
    <mergeCell ref="C28:K28"/>
    <mergeCell ref="L28:R28"/>
    <mergeCell ref="S28:AB28"/>
    <mergeCell ref="AC28:AQ28"/>
    <mergeCell ref="AV28:AW28"/>
    <mergeCell ref="E26:K26"/>
    <mergeCell ref="L26:R26"/>
    <mergeCell ref="S26:AB26"/>
    <mergeCell ref="AC26:AQ26"/>
    <mergeCell ref="E27:K27"/>
    <mergeCell ref="L27:R27"/>
    <mergeCell ref="S27:AB27"/>
    <mergeCell ref="AC27:AQ27"/>
    <mergeCell ref="C11:D27"/>
    <mergeCell ref="E11:K11"/>
    <mergeCell ref="L11:R11"/>
    <mergeCell ref="S11:AB11"/>
    <mergeCell ref="AV21:AW21"/>
    <mergeCell ref="E22:K22"/>
    <mergeCell ref="L22:R22"/>
    <mergeCell ref="S22:AB22"/>
    <mergeCell ref="AC22:AQ22"/>
    <mergeCell ref="AV22:AW22"/>
    <mergeCell ref="E23:K23"/>
    <mergeCell ref="L23:R23"/>
    <mergeCell ref="S23:AB23"/>
    <mergeCell ref="AC23:AQ23"/>
    <mergeCell ref="AV18:AW18"/>
    <mergeCell ref="E19:K19"/>
    <mergeCell ref="L19:R19"/>
    <mergeCell ref="S19:AB19"/>
    <mergeCell ref="AC19:AQ19"/>
    <mergeCell ref="AV19:AW19"/>
    <mergeCell ref="E20:K20"/>
    <mergeCell ref="L20:R20"/>
    <mergeCell ref="S20:AB20"/>
    <mergeCell ref="AC20:AQ20"/>
    <mergeCell ref="AV20:AW20"/>
    <mergeCell ref="AU14:AU17"/>
    <mergeCell ref="E15:K15"/>
    <mergeCell ref="L15:R15"/>
    <mergeCell ref="S15:AB15"/>
    <mergeCell ref="AC15:AQ15"/>
    <mergeCell ref="E16:K16"/>
    <mergeCell ref="AV12:AW12"/>
    <mergeCell ref="E13:K13"/>
    <mergeCell ref="L13:R13"/>
    <mergeCell ref="S13:AB13"/>
    <mergeCell ref="AC13:AQ13"/>
    <mergeCell ref="AV13:AW13"/>
    <mergeCell ref="E12:K12"/>
    <mergeCell ref="L12:R12"/>
    <mergeCell ref="S12:AB12"/>
    <mergeCell ref="AC12:AQ12"/>
    <mergeCell ref="L16:R16"/>
    <mergeCell ref="S16:AB16"/>
    <mergeCell ref="AC16:AQ16"/>
    <mergeCell ref="E17:K17"/>
    <mergeCell ref="L17:R17"/>
    <mergeCell ref="S17:AB17"/>
    <mergeCell ref="AC17:AQ17"/>
    <mergeCell ref="E14:K14"/>
    <mergeCell ref="AV9:AW9"/>
    <mergeCell ref="E10:K10"/>
    <mergeCell ref="L10:R10"/>
    <mergeCell ref="S10:AB10"/>
    <mergeCell ref="AC10:AQ10"/>
    <mergeCell ref="AV10:AW10"/>
    <mergeCell ref="C8:D10"/>
    <mergeCell ref="E8:K8"/>
    <mergeCell ref="L8:R8"/>
    <mergeCell ref="S8:AB8"/>
    <mergeCell ref="AC8:AQ8"/>
    <mergeCell ref="AV8:AW8"/>
    <mergeCell ref="E9:K9"/>
    <mergeCell ref="L9:R9"/>
    <mergeCell ref="S9:AB9"/>
    <mergeCell ref="AC9:AQ9"/>
    <mergeCell ref="AV6:AW6"/>
    <mergeCell ref="E7:K7"/>
    <mergeCell ref="L7:R7"/>
    <mergeCell ref="S7:AB7"/>
    <mergeCell ref="AC7:AQ7"/>
    <mergeCell ref="AV7:AW7"/>
    <mergeCell ref="AV4:AW4"/>
    <mergeCell ref="E5:K5"/>
    <mergeCell ref="L5:R5"/>
    <mergeCell ref="S5:AB5"/>
    <mergeCell ref="AC5:AQ5"/>
    <mergeCell ref="AV5:AW5"/>
    <mergeCell ref="A4:B28"/>
    <mergeCell ref="C4:D7"/>
    <mergeCell ref="E4:K4"/>
    <mergeCell ref="L4:R4"/>
    <mergeCell ref="S4:AB4"/>
    <mergeCell ref="AC4:AQ4"/>
    <mergeCell ref="E6:K6"/>
    <mergeCell ref="L6:R6"/>
    <mergeCell ref="S6:AB6"/>
    <mergeCell ref="AC6:AQ6"/>
    <mergeCell ref="L14:R14"/>
    <mergeCell ref="S14:AB14"/>
    <mergeCell ref="AC14:AQ14"/>
    <mergeCell ref="E18:K18"/>
    <mergeCell ref="L18:R18"/>
    <mergeCell ref="S18:AB18"/>
    <mergeCell ref="AC18:AQ18"/>
    <mergeCell ref="E21:K21"/>
    <mergeCell ref="L21:R21"/>
    <mergeCell ref="S21:AB21"/>
    <mergeCell ref="AC21:AQ21"/>
    <mergeCell ref="E24:K24"/>
    <mergeCell ref="L24:R24"/>
    <mergeCell ref="S24:AB24"/>
    <mergeCell ref="A3:B3"/>
    <mergeCell ref="C3:K3"/>
    <mergeCell ref="L3:R3"/>
    <mergeCell ref="S3:AB3"/>
    <mergeCell ref="AC3:AQ3"/>
    <mergeCell ref="AV3:AW3"/>
    <mergeCell ref="AI1:AL1"/>
    <mergeCell ref="AM1:AP1"/>
    <mergeCell ref="AV1:AW1"/>
    <mergeCell ref="A2:U2"/>
    <mergeCell ref="V2:AH2"/>
    <mergeCell ref="AI2:AQ2"/>
    <mergeCell ref="AV2:AW2"/>
  </mergeCells>
  <phoneticPr fontId="1" type="noConversion"/>
  <pageMargins left="0.62992125984251968" right="0" top="0.59055118110236227" bottom="0.39370078740157483" header="0.51181102362204722" footer="0.51181102362204722"/>
  <pageSetup paperSize="9" scale="93" orientation="landscape" r:id="rId1"/>
  <headerFooter alignWithMargins="0"/>
  <colBreaks count="1" manualBreakCount="1">
    <brk id="43" max="32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view="pageBreakPreview" zoomScale="60" zoomScaleNormal="100" workbookViewId="0">
      <selection activeCell="K8" sqref="K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85" t="s">
        <v>2</v>
      </c>
      <c r="B3" s="185" t="s">
        <v>3</v>
      </c>
      <c r="C3" s="185" t="s">
        <v>4</v>
      </c>
      <c r="D3" s="185" t="s">
        <v>5</v>
      </c>
      <c r="E3" s="185" t="s">
        <v>6</v>
      </c>
      <c r="F3" s="185"/>
      <c r="G3" s="185" t="s">
        <v>9</v>
      </c>
      <c r="H3" s="185"/>
      <c r="I3" s="185" t="s">
        <v>10</v>
      </c>
      <c r="J3" s="185"/>
      <c r="K3" s="185" t="s">
        <v>11</v>
      </c>
      <c r="L3" s="185"/>
      <c r="M3" s="185" t="s">
        <v>12</v>
      </c>
      <c r="N3" s="184" t="s">
        <v>13</v>
      </c>
      <c r="O3" s="184" t="s">
        <v>14</v>
      </c>
      <c r="P3" s="184" t="s">
        <v>15</v>
      </c>
      <c r="Q3" s="184" t="s">
        <v>16</v>
      </c>
      <c r="R3" s="184" t="s">
        <v>17</v>
      </c>
      <c r="S3" s="184" t="s">
        <v>18</v>
      </c>
      <c r="T3" s="184" t="s">
        <v>19</v>
      </c>
    </row>
    <row r="4" spans="1:20" ht="30" customHeight="1" x14ac:dyDescent="0.3">
      <c r="A4" s="186"/>
      <c r="B4" s="186"/>
      <c r="C4" s="186"/>
      <c r="D4" s="186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86"/>
      <c r="N4" s="184"/>
      <c r="O4" s="184"/>
      <c r="P4" s="184"/>
      <c r="Q4" s="184"/>
      <c r="R4" s="184"/>
      <c r="S4" s="184"/>
      <c r="T4" s="184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11060275</v>
      </c>
      <c r="F5" s="12">
        <f>E5*D5</f>
        <v>11060275</v>
      </c>
      <c r="G5" s="12">
        <f>H6</f>
        <v>18089648</v>
      </c>
      <c r="H5" s="12">
        <f>G5*D5</f>
        <v>18089648</v>
      </c>
      <c r="I5" s="12">
        <f>J6</f>
        <v>0</v>
      </c>
      <c r="J5" s="12">
        <f>I5*D5</f>
        <v>0</v>
      </c>
      <c r="K5" s="12">
        <f t="shared" ref="K5:L8" si="0">E5+G5+I5</f>
        <v>29149923</v>
      </c>
      <c r="L5" s="12">
        <f t="shared" si="0"/>
        <v>29149923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</f>
        <v>11060275</v>
      </c>
      <c r="F6" s="12">
        <f>E6*D6</f>
        <v>11060275</v>
      </c>
      <c r="G6" s="12">
        <f>H7+H8</f>
        <v>18089648</v>
      </c>
      <c r="H6" s="12">
        <f>G6*D6</f>
        <v>18089648</v>
      </c>
      <c r="I6" s="12">
        <f>J7+J8</f>
        <v>0</v>
      </c>
      <c r="J6" s="12">
        <f>I6*D6</f>
        <v>0</v>
      </c>
      <c r="K6" s="12">
        <f t="shared" si="0"/>
        <v>29149923</v>
      </c>
      <c r="L6" s="12">
        <f t="shared" si="0"/>
        <v>29149923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공종별내역서!F27</f>
        <v>3843477</v>
      </c>
      <c r="F7" s="12">
        <f>E7*D7</f>
        <v>3843477</v>
      </c>
      <c r="G7" s="12">
        <f>공종별내역서!H27</f>
        <v>1726932</v>
      </c>
      <c r="H7" s="12">
        <f>G7*D7</f>
        <v>1726932</v>
      </c>
      <c r="I7" s="12">
        <f>공종별내역서!J27</f>
        <v>0</v>
      </c>
      <c r="J7" s="12">
        <f>I7*D7</f>
        <v>0</v>
      </c>
      <c r="K7" s="12">
        <f t="shared" si="0"/>
        <v>5570409</v>
      </c>
      <c r="L7" s="12">
        <f t="shared" si="0"/>
        <v>5570409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109</v>
      </c>
      <c r="B8" s="10" t="s">
        <v>52</v>
      </c>
      <c r="C8" s="10" t="s">
        <v>52</v>
      </c>
      <c r="D8" s="11">
        <v>1</v>
      </c>
      <c r="E8" s="12">
        <f>공종별내역서!F75</f>
        <v>7216798</v>
      </c>
      <c r="F8" s="12">
        <f>E8*D8</f>
        <v>7216798</v>
      </c>
      <c r="G8" s="12">
        <f>공종별내역서!H75</f>
        <v>16362716</v>
      </c>
      <c r="H8" s="12">
        <f>G8*D8</f>
        <v>16362716</v>
      </c>
      <c r="I8" s="12">
        <f>공종별내역서!J75</f>
        <v>0</v>
      </c>
      <c r="J8" s="12">
        <f>I8*D8</f>
        <v>0</v>
      </c>
      <c r="K8" s="12">
        <f t="shared" si="0"/>
        <v>23579514</v>
      </c>
      <c r="L8" s="12">
        <f t="shared" si="0"/>
        <v>23579514</v>
      </c>
      <c r="M8" s="10" t="s">
        <v>52</v>
      </c>
      <c r="N8" s="1" t="s">
        <v>110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T9" s="8"/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107</v>
      </c>
      <c r="B27" s="11"/>
      <c r="C27" s="11"/>
      <c r="D27" s="11"/>
      <c r="E27" s="11"/>
      <c r="F27" s="12">
        <f>F5</f>
        <v>11060275</v>
      </c>
      <c r="G27" s="11"/>
      <c r="H27" s="12">
        <f>H5</f>
        <v>18089648</v>
      </c>
      <c r="I27" s="11"/>
      <c r="J27" s="12">
        <f>J5</f>
        <v>0</v>
      </c>
      <c r="K27" s="11"/>
      <c r="L27" s="12">
        <f>L5</f>
        <v>29149923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75"/>
  <sheetViews>
    <sheetView view="pageBreakPreview" topLeftCell="A36" zoomScaleNormal="100" zoomScaleSheetLayoutView="100" workbookViewId="0">
      <selection activeCell="B6" sqref="B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85" t="s">
        <v>2</v>
      </c>
      <c r="B2" s="185" t="s">
        <v>3</v>
      </c>
      <c r="C2" s="185" t="s">
        <v>4</v>
      </c>
      <c r="D2" s="185" t="s">
        <v>5</v>
      </c>
      <c r="E2" s="185" t="s">
        <v>6</v>
      </c>
      <c r="F2" s="185"/>
      <c r="G2" s="185" t="s">
        <v>9</v>
      </c>
      <c r="H2" s="185"/>
      <c r="I2" s="185" t="s">
        <v>10</v>
      </c>
      <c r="J2" s="185"/>
      <c r="K2" s="185" t="s">
        <v>11</v>
      </c>
      <c r="L2" s="185"/>
      <c r="M2" s="185" t="s">
        <v>12</v>
      </c>
      <c r="N2" s="184" t="s">
        <v>20</v>
      </c>
      <c r="O2" s="184" t="s">
        <v>14</v>
      </c>
      <c r="P2" s="184" t="s">
        <v>21</v>
      </c>
      <c r="Q2" s="184" t="s">
        <v>13</v>
      </c>
      <c r="R2" s="184" t="s">
        <v>22</v>
      </c>
      <c r="S2" s="184" t="s">
        <v>23</v>
      </c>
      <c r="T2" s="184" t="s">
        <v>24</v>
      </c>
      <c r="U2" s="184" t="s">
        <v>25</v>
      </c>
      <c r="V2" s="184" t="s">
        <v>26</v>
      </c>
      <c r="W2" s="184" t="s">
        <v>27</v>
      </c>
      <c r="X2" s="184" t="s">
        <v>28</v>
      </c>
      <c r="Y2" s="184" t="s">
        <v>29</v>
      </c>
      <c r="Z2" s="184" t="s">
        <v>30</v>
      </c>
      <c r="AA2" s="184" t="s">
        <v>31</v>
      </c>
      <c r="AB2" s="184" t="s">
        <v>32</v>
      </c>
      <c r="AC2" s="184" t="s">
        <v>33</v>
      </c>
      <c r="AD2" s="184" t="s">
        <v>34</v>
      </c>
      <c r="AE2" s="184" t="s">
        <v>35</v>
      </c>
      <c r="AF2" s="184" t="s">
        <v>36</v>
      </c>
      <c r="AG2" s="184" t="s">
        <v>37</v>
      </c>
      <c r="AH2" s="184" t="s">
        <v>38</v>
      </c>
      <c r="AI2" s="184" t="s">
        <v>39</v>
      </c>
      <c r="AJ2" s="184" t="s">
        <v>40</v>
      </c>
      <c r="AK2" s="184" t="s">
        <v>41</v>
      </c>
      <c r="AL2" s="184" t="s">
        <v>42</v>
      </c>
      <c r="AM2" s="184" t="s">
        <v>43</v>
      </c>
      <c r="AN2" s="184" t="s">
        <v>44</v>
      </c>
      <c r="AO2" s="184" t="s">
        <v>45</v>
      </c>
      <c r="AP2" s="184" t="s">
        <v>46</v>
      </c>
      <c r="AQ2" s="184" t="s">
        <v>47</v>
      </c>
      <c r="AR2" s="184" t="s">
        <v>48</v>
      </c>
      <c r="AS2" s="184" t="s">
        <v>16</v>
      </c>
      <c r="AT2" s="184" t="s">
        <v>17</v>
      </c>
      <c r="AU2" s="184" t="s">
        <v>49</v>
      </c>
      <c r="AV2" s="184" t="s">
        <v>50</v>
      </c>
    </row>
    <row r="3" spans="1:48" ht="30" customHeight="1" x14ac:dyDescent="0.3">
      <c r="A3" s="185"/>
      <c r="B3" s="185"/>
      <c r="C3" s="185"/>
      <c r="D3" s="185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85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5</v>
      </c>
      <c r="E5" s="12">
        <f>TRUNC(일위대가목록!E4,0)</f>
        <v>14469</v>
      </c>
      <c r="F5" s="12">
        <f t="shared" ref="F5:F12" si="0">TRUNC(E5*D5, 0)</f>
        <v>72345</v>
      </c>
      <c r="G5" s="12">
        <f>TRUNC(일위대가목록!F4,0)</f>
        <v>101386</v>
      </c>
      <c r="H5" s="12">
        <f t="shared" ref="H5:H12" si="1">TRUNC(G5*D5, 0)</f>
        <v>506930</v>
      </c>
      <c r="I5" s="12">
        <f>TRUNC(일위대가목록!G4,0)</f>
        <v>0</v>
      </c>
      <c r="J5" s="12">
        <f t="shared" ref="J5:J12" si="2">TRUNC(I5*D5, 0)</f>
        <v>0</v>
      </c>
      <c r="K5" s="12">
        <f t="shared" ref="K5:K12" si="3">TRUNC(E5+G5+I5, 0)</f>
        <v>115855</v>
      </c>
      <c r="L5" s="12">
        <f t="shared" ref="L5:L12" si="4">TRUNC(F5+H5+J5, 0)</f>
        <v>579275</v>
      </c>
      <c r="M5" s="13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5</v>
      </c>
    </row>
    <row r="6" spans="1:48" ht="30" customHeight="1" x14ac:dyDescent="0.3">
      <c r="A6" s="13" t="s">
        <v>66</v>
      </c>
      <c r="B6" s="13" t="s">
        <v>67</v>
      </c>
      <c r="C6" s="13" t="s">
        <v>68</v>
      </c>
      <c r="D6" s="11">
        <v>2</v>
      </c>
      <c r="E6" s="12">
        <f>TRUNC(일위대가목록!E5,0)</f>
        <v>2693</v>
      </c>
      <c r="F6" s="12">
        <f t="shared" si="0"/>
        <v>5386</v>
      </c>
      <c r="G6" s="12">
        <f>TRUNC(일위대가목록!F5,0)</f>
        <v>14909</v>
      </c>
      <c r="H6" s="12">
        <f t="shared" si="1"/>
        <v>29818</v>
      </c>
      <c r="I6" s="12">
        <f>TRUNC(일위대가목록!G5,0)</f>
        <v>0</v>
      </c>
      <c r="J6" s="12">
        <f t="shared" si="2"/>
        <v>0</v>
      </c>
      <c r="K6" s="12">
        <f t="shared" si="3"/>
        <v>17602</v>
      </c>
      <c r="L6" s="12">
        <f t="shared" si="4"/>
        <v>35204</v>
      </c>
      <c r="M6" s="13" t="s">
        <v>69</v>
      </c>
      <c r="N6" s="1" t="s">
        <v>70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71</v>
      </c>
      <c r="AV6">
        <v>6</v>
      </c>
    </row>
    <row r="7" spans="1:48" ht="30" customHeight="1" x14ac:dyDescent="0.3">
      <c r="A7" s="13" t="s">
        <v>72</v>
      </c>
      <c r="B7" s="13" t="s">
        <v>73</v>
      </c>
      <c r="C7" s="13" t="s">
        <v>60</v>
      </c>
      <c r="D7" s="11">
        <v>15</v>
      </c>
      <c r="E7" s="12">
        <f>TRUNC(일위대가목록!E6,0)</f>
        <v>28326</v>
      </c>
      <c r="F7" s="12">
        <f t="shared" si="0"/>
        <v>424890</v>
      </c>
      <c r="G7" s="12">
        <f>TRUNC(일위대가목록!F6,0)</f>
        <v>28667</v>
      </c>
      <c r="H7" s="12">
        <f t="shared" si="1"/>
        <v>430005</v>
      </c>
      <c r="I7" s="12">
        <f>TRUNC(일위대가목록!G6,0)</f>
        <v>0</v>
      </c>
      <c r="J7" s="12">
        <f t="shared" si="2"/>
        <v>0</v>
      </c>
      <c r="K7" s="12">
        <f t="shared" si="3"/>
        <v>56993</v>
      </c>
      <c r="L7" s="12">
        <f t="shared" si="4"/>
        <v>854895</v>
      </c>
      <c r="M7" s="13" t="s">
        <v>74</v>
      </c>
      <c r="N7" s="1" t="s">
        <v>75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76</v>
      </c>
      <c r="AV7">
        <v>7</v>
      </c>
    </row>
    <row r="8" spans="1:48" ht="30" customHeight="1" x14ac:dyDescent="0.3">
      <c r="A8" s="13" t="s">
        <v>77</v>
      </c>
      <c r="B8" s="13" t="s">
        <v>78</v>
      </c>
      <c r="C8" s="13" t="s">
        <v>60</v>
      </c>
      <c r="D8" s="11">
        <v>15</v>
      </c>
      <c r="E8" s="12">
        <f>TRUNC(일위대가목록!E7,0)</f>
        <v>2937</v>
      </c>
      <c r="F8" s="12">
        <f t="shared" si="0"/>
        <v>44055</v>
      </c>
      <c r="G8" s="12">
        <f>TRUNC(일위대가목록!F7,0)</f>
        <v>2899</v>
      </c>
      <c r="H8" s="12">
        <f t="shared" si="1"/>
        <v>43485</v>
      </c>
      <c r="I8" s="12">
        <f>TRUNC(일위대가목록!G7,0)</f>
        <v>0</v>
      </c>
      <c r="J8" s="12">
        <f t="shared" si="2"/>
        <v>0</v>
      </c>
      <c r="K8" s="12">
        <f t="shared" si="3"/>
        <v>5836</v>
      </c>
      <c r="L8" s="12">
        <f t="shared" si="4"/>
        <v>87540</v>
      </c>
      <c r="M8" s="13" t="s">
        <v>79</v>
      </c>
      <c r="N8" s="1" t="s">
        <v>80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81</v>
      </c>
      <c r="AV8">
        <v>10</v>
      </c>
    </row>
    <row r="9" spans="1:48" ht="30" customHeight="1" x14ac:dyDescent="0.3">
      <c r="A9" s="13" t="s">
        <v>82</v>
      </c>
      <c r="B9" s="13" t="s">
        <v>83</v>
      </c>
      <c r="C9" s="13" t="s">
        <v>84</v>
      </c>
      <c r="D9" s="11">
        <v>1</v>
      </c>
      <c r="E9" s="12">
        <f>TRUNC(단가대비표!O44,0)</f>
        <v>3267671</v>
      </c>
      <c r="F9" s="12">
        <f t="shared" si="0"/>
        <v>3267671</v>
      </c>
      <c r="G9" s="12">
        <f>TRUNC(단가대비표!P44,0)</f>
        <v>0</v>
      </c>
      <c r="H9" s="12">
        <f t="shared" si="1"/>
        <v>0</v>
      </c>
      <c r="I9" s="12">
        <f>TRUNC(단가대비표!V44,0)</f>
        <v>0</v>
      </c>
      <c r="J9" s="12">
        <f t="shared" si="2"/>
        <v>0</v>
      </c>
      <c r="K9" s="12">
        <f t="shared" si="3"/>
        <v>3267671</v>
      </c>
      <c r="L9" s="12">
        <f t="shared" si="4"/>
        <v>3267671</v>
      </c>
      <c r="M9" s="13" t="s">
        <v>52</v>
      </c>
      <c r="N9" s="1" t="s">
        <v>85</v>
      </c>
      <c r="O9" s="1" t="s">
        <v>52</v>
      </c>
      <c r="P9" s="1" t="s">
        <v>52</v>
      </c>
      <c r="Q9" s="1" t="s">
        <v>57</v>
      </c>
      <c r="R9" s="1" t="s">
        <v>64</v>
      </c>
      <c r="S9" s="1" t="s">
        <v>64</v>
      </c>
      <c r="T9" s="1" t="s">
        <v>63</v>
      </c>
      <c r="AR9" s="1" t="s">
        <v>52</v>
      </c>
      <c r="AS9" s="1" t="s">
        <v>52</v>
      </c>
      <c r="AU9" s="1" t="s">
        <v>86</v>
      </c>
      <c r="AV9">
        <v>4</v>
      </c>
    </row>
    <row r="10" spans="1:48" ht="30" customHeight="1" x14ac:dyDescent="0.3">
      <c r="A10" s="13" t="s">
        <v>87</v>
      </c>
      <c r="B10" s="13" t="s">
        <v>52</v>
      </c>
      <c r="C10" s="13" t="s">
        <v>84</v>
      </c>
      <c r="D10" s="11">
        <v>1</v>
      </c>
      <c r="E10" s="12">
        <f>TRUNC(일위대가목록!E8,0)</f>
        <v>10188</v>
      </c>
      <c r="F10" s="12">
        <f t="shared" si="0"/>
        <v>10188</v>
      </c>
      <c r="G10" s="12">
        <f>TRUNC(일위대가목록!F8,0)</f>
        <v>339612</v>
      </c>
      <c r="H10" s="12">
        <f t="shared" si="1"/>
        <v>339612</v>
      </c>
      <c r="I10" s="12">
        <f>TRUNC(일위대가목록!G8,0)</f>
        <v>0</v>
      </c>
      <c r="J10" s="12">
        <f t="shared" si="2"/>
        <v>0</v>
      </c>
      <c r="K10" s="12">
        <f t="shared" si="3"/>
        <v>349800</v>
      </c>
      <c r="L10" s="12">
        <f t="shared" si="4"/>
        <v>349800</v>
      </c>
      <c r="M10" s="13" t="s">
        <v>88</v>
      </c>
      <c r="N10" s="1" t="s">
        <v>89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64</v>
      </c>
      <c r="T10" s="1" t="s">
        <v>64</v>
      </c>
      <c r="AR10" s="1" t="s">
        <v>52</v>
      </c>
      <c r="AS10" s="1" t="s">
        <v>52</v>
      </c>
      <c r="AU10" s="1" t="s">
        <v>90</v>
      </c>
      <c r="AV10">
        <v>11</v>
      </c>
    </row>
    <row r="11" spans="1:48" ht="30" customHeight="1" x14ac:dyDescent="0.3">
      <c r="A11" s="13" t="s">
        <v>96</v>
      </c>
      <c r="B11" s="13" t="s">
        <v>97</v>
      </c>
      <c r="C11" s="13" t="s">
        <v>98</v>
      </c>
      <c r="D11" s="11">
        <v>2</v>
      </c>
      <c r="E11" s="12">
        <f>TRUNC(일위대가목록!E10,0)</f>
        <v>1019</v>
      </c>
      <c r="F11" s="12">
        <f t="shared" si="0"/>
        <v>2038</v>
      </c>
      <c r="G11" s="12">
        <f>TRUNC(일위대가목록!F10,0)</f>
        <v>29769</v>
      </c>
      <c r="H11" s="12">
        <f t="shared" si="1"/>
        <v>59538</v>
      </c>
      <c r="I11" s="12">
        <f>TRUNC(일위대가목록!G10,0)</f>
        <v>0</v>
      </c>
      <c r="J11" s="12">
        <f t="shared" si="2"/>
        <v>0</v>
      </c>
      <c r="K11" s="12">
        <f t="shared" si="3"/>
        <v>30788</v>
      </c>
      <c r="L11" s="12">
        <f t="shared" si="4"/>
        <v>61576</v>
      </c>
      <c r="M11" s="13" t="s">
        <v>99</v>
      </c>
      <c r="N11" s="1" t="s">
        <v>100</v>
      </c>
      <c r="O11" s="1" t="s">
        <v>52</v>
      </c>
      <c r="P11" s="1" t="s">
        <v>52</v>
      </c>
      <c r="Q11" s="1" t="s">
        <v>57</v>
      </c>
      <c r="R11" s="1" t="s">
        <v>63</v>
      </c>
      <c r="S11" s="1" t="s">
        <v>64</v>
      </c>
      <c r="T11" s="1" t="s">
        <v>64</v>
      </c>
      <c r="AR11" s="1" t="s">
        <v>52</v>
      </c>
      <c r="AS11" s="1" t="s">
        <v>52</v>
      </c>
      <c r="AU11" s="1" t="s">
        <v>101</v>
      </c>
      <c r="AV11">
        <v>8</v>
      </c>
    </row>
    <row r="12" spans="1:48" ht="30" customHeight="1" x14ac:dyDescent="0.3">
      <c r="A12" s="13" t="s">
        <v>102</v>
      </c>
      <c r="B12" s="13" t="s">
        <v>103</v>
      </c>
      <c r="C12" s="13" t="s">
        <v>98</v>
      </c>
      <c r="D12" s="11">
        <v>8</v>
      </c>
      <c r="E12" s="12">
        <f>TRUNC(일위대가목록!E11,0)</f>
        <v>2113</v>
      </c>
      <c r="F12" s="12">
        <f t="shared" si="0"/>
        <v>16904</v>
      </c>
      <c r="G12" s="12">
        <f>TRUNC(일위대가목록!F11,0)</f>
        <v>39693</v>
      </c>
      <c r="H12" s="12">
        <f t="shared" si="1"/>
        <v>317544</v>
      </c>
      <c r="I12" s="12">
        <f>TRUNC(일위대가목록!G11,0)</f>
        <v>0</v>
      </c>
      <c r="J12" s="12">
        <f t="shared" si="2"/>
        <v>0</v>
      </c>
      <c r="K12" s="12">
        <f t="shared" si="3"/>
        <v>41806</v>
      </c>
      <c r="L12" s="12">
        <f t="shared" si="4"/>
        <v>334448</v>
      </c>
      <c r="M12" s="13" t="s">
        <v>104</v>
      </c>
      <c r="N12" s="1" t="s">
        <v>105</v>
      </c>
      <c r="O12" s="1" t="s">
        <v>52</v>
      </c>
      <c r="P12" s="1" t="s">
        <v>52</v>
      </c>
      <c r="Q12" s="1" t="s">
        <v>57</v>
      </c>
      <c r="R12" s="1" t="s">
        <v>63</v>
      </c>
      <c r="S12" s="1" t="s">
        <v>64</v>
      </c>
      <c r="T12" s="1" t="s">
        <v>64</v>
      </c>
      <c r="AR12" s="1" t="s">
        <v>52</v>
      </c>
      <c r="AS12" s="1" t="s">
        <v>52</v>
      </c>
      <c r="AU12" s="1" t="s">
        <v>106</v>
      </c>
      <c r="AV12">
        <v>9</v>
      </c>
    </row>
    <row r="13" spans="1:48" ht="30" customHeight="1" x14ac:dyDescent="0.3">
      <c r="A13" s="82"/>
      <c r="B13" s="82"/>
      <c r="C13" s="82"/>
      <c r="D13" s="20"/>
      <c r="E13" s="81"/>
      <c r="F13" s="81"/>
      <c r="G13" s="81"/>
      <c r="H13" s="81"/>
      <c r="I13" s="81"/>
      <c r="J13" s="81"/>
      <c r="K13" s="81"/>
      <c r="L13" s="81"/>
      <c r="M13" s="82"/>
      <c r="N13" s="1"/>
      <c r="O13" s="1"/>
      <c r="P13" s="1"/>
      <c r="Q13" s="1"/>
      <c r="R13" s="1"/>
      <c r="S13" s="1"/>
      <c r="T13" s="1"/>
      <c r="AR13" s="1"/>
      <c r="AS13" s="1"/>
      <c r="AU13" s="1"/>
    </row>
    <row r="14" spans="1:48" ht="30" customHeight="1" x14ac:dyDescent="0.3">
      <c r="A14" s="82"/>
      <c r="B14" s="82"/>
      <c r="C14" s="82"/>
      <c r="D14" s="20"/>
      <c r="E14" s="81"/>
      <c r="F14" s="81"/>
      <c r="G14" s="81"/>
      <c r="H14" s="81"/>
      <c r="I14" s="81"/>
      <c r="J14" s="81"/>
      <c r="K14" s="81"/>
      <c r="L14" s="81"/>
      <c r="M14" s="82"/>
      <c r="N14" s="1"/>
      <c r="O14" s="1"/>
      <c r="P14" s="1"/>
      <c r="Q14" s="1"/>
      <c r="R14" s="1"/>
      <c r="S14" s="1"/>
      <c r="T14" s="1"/>
      <c r="AR14" s="1"/>
      <c r="AS14" s="1"/>
      <c r="AU14" s="1"/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20"/>
      <c r="B19" s="20"/>
      <c r="C19" s="20"/>
      <c r="D19" s="20"/>
      <c r="E19" s="81"/>
      <c r="F19" s="81"/>
      <c r="G19" s="81"/>
      <c r="H19" s="81"/>
      <c r="I19" s="81"/>
      <c r="J19" s="81"/>
      <c r="K19" s="81"/>
      <c r="L19" s="81"/>
      <c r="M19" s="20"/>
      <c r="Q19" s="1"/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3" t="s">
        <v>107</v>
      </c>
      <c r="B27" s="11"/>
      <c r="C27" s="11"/>
      <c r="D27" s="11"/>
      <c r="E27" s="12"/>
      <c r="F27" s="12">
        <f>SUMIF(Q5:Q26,"010101",F5:F26)</f>
        <v>3843477</v>
      </c>
      <c r="G27" s="12"/>
      <c r="H27" s="12">
        <f>SUMIF(Q5:Q26,"010101",H5:H26)</f>
        <v>1726932</v>
      </c>
      <c r="I27" s="12"/>
      <c r="J27" s="12">
        <f>SUMIF(Q5:Q26,"010101",J5:J26)</f>
        <v>0</v>
      </c>
      <c r="K27" s="12"/>
      <c r="L27" s="12">
        <f>SUMIF(Q5:Q26,"010101",L5:L26)</f>
        <v>5570409</v>
      </c>
      <c r="M27" s="11"/>
      <c r="N27" t="s">
        <v>108</v>
      </c>
    </row>
    <row r="28" spans="1:48" ht="30" customHeight="1" x14ac:dyDescent="0.3">
      <c r="A28" s="13" t="s">
        <v>109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110</v>
      </c>
    </row>
    <row r="29" spans="1:48" ht="30" customHeight="1" x14ac:dyDescent="0.3">
      <c r="A29" s="13" t="s">
        <v>111</v>
      </c>
      <c r="B29" s="13" t="s">
        <v>112</v>
      </c>
      <c r="C29" s="13" t="s">
        <v>60</v>
      </c>
      <c r="D29" s="11">
        <v>8</v>
      </c>
      <c r="E29" s="12">
        <f>TRUNC(일위대가목록!E12,0)</f>
        <v>556</v>
      </c>
      <c r="F29" s="12">
        <f t="shared" ref="F29:F53" si="5">TRUNC(E29*D29, 0)</f>
        <v>4448</v>
      </c>
      <c r="G29" s="12">
        <f>TRUNC(일위대가목록!F12,0)</f>
        <v>9939</v>
      </c>
      <c r="H29" s="12">
        <f t="shared" ref="H29:H53" si="6">TRUNC(G29*D29, 0)</f>
        <v>79512</v>
      </c>
      <c r="I29" s="12">
        <f>TRUNC(일위대가목록!G12,0)</f>
        <v>0</v>
      </c>
      <c r="J29" s="12">
        <f t="shared" ref="J29:J53" si="7">TRUNC(I29*D29, 0)</f>
        <v>0</v>
      </c>
      <c r="K29" s="12">
        <f t="shared" ref="K29:K53" si="8">TRUNC(E29+G29+I29, 0)</f>
        <v>10495</v>
      </c>
      <c r="L29" s="12">
        <f t="shared" ref="L29:L53" si="9">TRUNC(F29+H29+J29, 0)</f>
        <v>83960</v>
      </c>
      <c r="M29" s="13" t="s">
        <v>113</v>
      </c>
      <c r="N29" s="1" t="s">
        <v>114</v>
      </c>
      <c r="O29" s="1" t="s">
        <v>52</v>
      </c>
      <c r="P29" s="1" t="s">
        <v>52</v>
      </c>
      <c r="Q29" s="1" t="s">
        <v>110</v>
      </c>
      <c r="R29" s="1" t="s">
        <v>63</v>
      </c>
      <c r="S29" s="1" t="s">
        <v>64</v>
      </c>
      <c r="T29" s="1" t="s">
        <v>64</v>
      </c>
      <c r="AR29" s="1" t="s">
        <v>52</v>
      </c>
      <c r="AS29" s="1" t="s">
        <v>52</v>
      </c>
      <c r="AU29" s="1" t="s">
        <v>115</v>
      </c>
      <c r="AV29">
        <v>19</v>
      </c>
    </row>
    <row r="30" spans="1:48" ht="30" customHeight="1" x14ac:dyDescent="0.3">
      <c r="A30" s="13" t="s">
        <v>58</v>
      </c>
      <c r="B30" s="13" t="s">
        <v>116</v>
      </c>
      <c r="C30" s="13" t="s">
        <v>60</v>
      </c>
      <c r="D30" s="11">
        <v>44</v>
      </c>
      <c r="E30" s="12">
        <f>TRUNC(일위대가목록!E13,0)</f>
        <v>3738</v>
      </c>
      <c r="F30" s="12">
        <f t="shared" si="5"/>
        <v>164472</v>
      </c>
      <c r="G30" s="12">
        <f>TRUNC(일위대가목록!F13,0)</f>
        <v>23855</v>
      </c>
      <c r="H30" s="12">
        <f t="shared" si="6"/>
        <v>1049620</v>
      </c>
      <c r="I30" s="12">
        <f>TRUNC(일위대가목록!G13,0)</f>
        <v>0</v>
      </c>
      <c r="J30" s="12">
        <f t="shared" si="7"/>
        <v>0</v>
      </c>
      <c r="K30" s="12">
        <f t="shared" si="8"/>
        <v>27593</v>
      </c>
      <c r="L30" s="12">
        <f t="shared" si="9"/>
        <v>1214092</v>
      </c>
      <c r="M30" s="13" t="s">
        <v>117</v>
      </c>
      <c r="N30" s="1" t="s">
        <v>118</v>
      </c>
      <c r="O30" s="1" t="s">
        <v>52</v>
      </c>
      <c r="P30" s="1" t="s">
        <v>52</v>
      </c>
      <c r="Q30" s="1" t="s">
        <v>110</v>
      </c>
      <c r="R30" s="1" t="s">
        <v>63</v>
      </c>
      <c r="S30" s="1" t="s">
        <v>64</v>
      </c>
      <c r="T30" s="1" t="s">
        <v>64</v>
      </c>
      <c r="AR30" s="1" t="s">
        <v>52</v>
      </c>
      <c r="AS30" s="1" t="s">
        <v>52</v>
      </c>
      <c r="AU30" s="1" t="s">
        <v>119</v>
      </c>
      <c r="AV30">
        <v>20</v>
      </c>
    </row>
    <row r="31" spans="1:48" ht="30" customHeight="1" x14ac:dyDescent="0.3">
      <c r="A31" s="13" t="s">
        <v>58</v>
      </c>
      <c r="B31" s="13" t="s">
        <v>120</v>
      </c>
      <c r="C31" s="13" t="s">
        <v>60</v>
      </c>
      <c r="D31" s="11">
        <v>36</v>
      </c>
      <c r="E31" s="12">
        <f>TRUNC(일위대가목록!E14,0)</f>
        <v>8309</v>
      </c>
      <c r="F31" s="12">
        <f t="shared" si="5"/>
        <v>299124</v>
      </c>
      <c r="G31" s="12">
        <f>TRUNC(일위대가목록!F14,0)</f>
        <v>59639</v>
      </c>
      <c r="H31" s="12">
        <f t="shared" si="6"/>
        <v>2147004</v>
      </c>
      <c r="I31" s="12">
        <f>TRUNC(일위대가목록!G14,0)</f>
        <v>0</v>
      </c>
      <c r="J31" s="12">
        <f t="shared" si="7"/>
        <v>0</v>
      </c>
      <c r="K31" s="12">
        <f t="shared" si="8"/>
        <v>67948</v>
      </c>
      <c r="L31" s="12">
        <f t="shared" si="9"/>
        <v>2446128</v>
      </c>
      <c r="M31" s="13" t="s">
        <v>121</v>
      </c>
      <c r="N31" s="1" t="s">
        <v>122</v>
      </c>
      <c r="O31" s="1" t="s">
        <v>52</v>
      </c>
      <c r="P31" s="1" t="s">
        <v>52</v>
      </c>
      <c r="Q31" s="1" t="s">
        <v>110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123</v>
      </c>
      <c r="AV31">
        <v>21</v>
      </c>
    </row>
    <row r="32" spans="1:48" ht="30" customHeight="1" x14ac:dyDescent="0.3">
      <c r="A32" s="13" t="s">
        <v>124</v>
      </c>
      <c r="B32" s="13" t="s">
        <v>125</v>
      </c>
      <c r="C32" s="13" t="s">
        <v>60</v>
      </c>
      <c r="D32" s="11">
        <v>8</v>
      </c>
      <c r="E32" s="12">
        <f>TRUNC(일위대가목록!E15,0)</f>
        <v>1100</v>
      </c>
      <c r="F32" s="12">
        <f t="shared" si="5"/>
        <v>8800</v>
      </c>
      <c r="G32" s="12">
        <f>TRUNC(일위대가목록!F15,0)</f>
        <v>10933</v>
      </c>
      <c r="H32" s="12">
        <f t="shared" si="6"/>
        <v>87464</v>
      </c>
      <c r="I32" s="12">
        <f>TRUNC(일위대가목록!G15,0)</f>
        <v>0</v>
      </c>
      <c r="J32" s="12">
        <f t="shared" si="7"/>
        <v>0</v>
      </c>
      <c r="K32" s="12">
        <f t="shared" si="8"/>
        <v>12033</v>
      </c>
      <c r="L32" s="12">
        <f t="shared" si="9"/>
        <v>96264</v>
      </c>
      <c r="M32" s="13" t="s">
        <v>126</v>
      </c>
      <c r="N32" s="1" t="s">
        <v>127</v>
      </c>
      <c r="O32" s="1" t="s">
        <v>52</v>
      </c>
      <c r="P32" s="1" t="s">
        <v>52</v>
      </c>
      <c r="Q32" s="1" t="s">
        <v>110</v>
      </c>
      <c r="R32" s="1" t="s">
        <v>63</v>
      </c>
      <c r="S32" s="1" t="s">
        <v>64</v>
      </c>
      <c r="T32" s="1" t="s">
        <v>64</v>
      </c>
      <c r="AR32" s="1" t="s">
        <v>52</v>
      </c>
      <c r="AS32" s="1" t="s">
        <v>52</v>
      </c>
      <c r="AU32" s="1" t="s">
        <v>128</v>
      </c>
      <c r="AV32">
        <v>22</v>
      </c>
    </row>
    <row r="33" spans="1:48" ht="30" customHeight="1" x14ac:dyDescent="0.3">
      <c r="A33" s="13" t="s">
        <v>129</v>
      </c>
      <c r="B33" s="13" t="s">
        <v>130</v>
      </c>
      <c r="C33" s="13" t="s">
        <v>98</v>
      </c>
      <c r="D33" s="11">
        <v>16</v>
      </c>
      <c r="E33" s="12">
        <f>TRUNC(단가대비표!O40,0)</f>
        <v>407</v>
      </c>
      <c r="F33" s="12">
        <f t="shared" si="5"/>
        <v>6512</v>
      </c>
      <c r="G33" s="12">
        <f>TRUNC(단가대비표!P40,0)</f>
        <v>0</v>
      </c>
      <c r="H33" s="12">
        <f t="shared" si="6"/>
        <v>0</v>
      </c>
      <c r="I33" s="12">
        <f>TRUNC(단가대비표!V40,0)</f>
        <v>0</v>
      </c>
      <c r="J33" s="12">
        <f t="shared" si="7"/>
        <v>0</v>
      </c>
      <c r="K33" s="12">
        <f t="shared" si="8"/>
        <v>407</v>
      </c>
      <c r="L33" s="12">
        <f t="shared" si="9"/>
        <v>6512</v>
      </c>
      <c r="M33" s="13" t="s">
        <v>52</v>
      </c>
      <c r="N33" s="1" t="s">
        <v>131</v>
      </c>
      <c r="O33" s="1" t="s">
        <v>52</v>
      </c>
      <c r="P33" s="1" t="s">
        <v>52</v>
      </c>
      <c r="Q33" s="1" t="s">
        <v>110</v>
      </c>
      <c r="R33" s="1" t="s">
        <v>64</v>
      </c>
      <c r="S33" s="1" t="s">
        <v>64</v>
      </c>
      <c r="T33" s="1" t="s">
        <v>63</v>
      </c>
      <c r="AR33" s="1" t="s">
        <v>52</v>
      </c>
      <c r="AS33" s="1" t="s">
        <v>52</v>
      </c>
      <c r="AU33" s="1" t="s">
        <v>132</v>
      </c>
      <c r="AV33">
        <v>14</v>
      </c>
    </row>
    <row r="34" spans="1:48" ht="30" customHeight="1" x14ac:dyDescent="0.3">
      <c r="A34" s="13" t="s">
        <v>66</v>
      </c>
      <c r="B34" s="13" t="s">
        <v>133</v>
      </c>
      <c r="C34" s="13" t="s">
        <v>68</v>
      </c>
      <c r="D34" s="11">
        <v>23</v>
      </c>
      <c r="E34" s="12">
        <f>TRUNC(일위대가목록!E16,0)</f>
        <v>2426</v>
      </c>
      <c r="F34" s="12">
        <f t="shared" si="5"/>
        <v>55798</v>
      </c>
      <c r="G34" s="12">
        <f>TRUNC(일위대가목록!F16,0)</f>
        <v>14909</v>
      </c>
      <c r="H34" s="12">
        <f t="shared" si="6"/>
        <v>342907</v>
      </c>
      <c r="I34" s="12">
        <f>TRUNC(일위대가목록!G16,0)</f>
        <v>0</v>
      </c>
      <c r="J34" s="12">
        <f t="shared" si="7"/>
        <v>0</v>
      </c>
      <c r="K34" s="12">
        <f t="shared" si="8"/>
        <v>17335</v>
      </c>
      <c r="L34" s="12">
        <f t="shared" si="9"/>
        <v>398705</v>
      </c>
      <c r="M34" s="13" t="s">
        <v>134</v>
      </c>
      <c r="N34" s="1" t="s">
        <v>135</v>
      </c>
      <c r="O34" s="1" t="s">
        <v>52</v>
      </c>
      <c r="P34" s="1" t="s">
        <v>52</v>
      </c>
      <c r="Q34" s="1" t="s">
        <v>110</v>
      </c>
      <c r="R34" s="1" t="s">
        <v>63</v>
      </c>
      <c r="S34" s="1" t="s">
        <v>64</v>
      </c>
      <c r="T34" s="1" t="s">
        <v>64</v>
      </c>
      <c r="AR34" s="1" t="s">
        <v>52</v>
      </c>
      <c r="AS34" s="1" t="s">
        <v>52</v>
      </c>
      <c r="AU34" s="1" t="s">
        <v>136</v>
      </c>
      <c r="AV34">
        <v>23</v>
      </c>
    </row>
    <row r="35" spans="1:48" ht="30" customHeight="1" x14ac:dyDescent="0.3">
      <c r="A35" s="13" t="s">
        <v>66</v>
      </c>
      <c r="B35" s="13" t="s">
        <v>137</v>
      </c>
      <c r="C35" s="13" t="s">
        <v>68</v>
      </c>
      <c r="D35" s="11">
        <v>12</v>
      </c>
      <c r="E35" s="12">
        <f>TRUNC(일위대가목록!E17,0)</f>
        <v>2474</v>
      </c>
      <c r="F35" s="12">
        <f t="shared" si="5"/>
        <v>29688</v>
      </c>
      <c r="G35" s="12">
        <f>TRUNC(일위대가목록!F17,0)</f>
        <v>14909</v>
      </c>
      <c r="H35" s="12">
        <f t="shared" si="6"/>
        <v>178908</v>
      </c>
      <c r="I35" s="12">
        <f>TRUNC(일위대가목록!G17,0)</f>
        <v>0</v>
      </c>
      <c r="J35" s="12">
        <f t="shared" si="7"/>
        <v>0</v>
      </c>
      <c r="K35" s="12">
        <f t="shared" si="8"/>
        <v>17383</v>
      </c>
      <c r="L35" s="12">
        <f t="shared" si="9"/>
        <v>208596</v>
      </c>
      <c r="M35" s="13" t="s">
        <v>138</v>
      </c>
      <c r="N35" s="1" t="s">
        <v>139</v>
      </c>
      <c r="O35" s="1" t="s">
        <v>52</v>
      </c>
      <c r="P35" s="1" t="s">
        <v>52</v>
      </c>
      <c r="Q35" s="1" t="s">
        <v>110</v>
      </c>
      <c r="R35" s="1" t="s">
        <v>63</v>
      </c>
      <c r="S35" s="1" t="s">
        <v>64</v>
      </c>
      <c r="T35" s="1" t="s">
        <v>64</v>
      </c>
      <c r="AR35" s="1" t="s">
        <v>52</v>
      </c>
      <c r="AS35" s="1" t="s">
        <v>52</v>
      </c>
      <c r="AU35" s="1" t="s">
        <v>140</v>
      </c>
      <c r="AV35">
        <v>24</v>
      </c>
    </row>
    <row r="36" spans="1:48" ht="30" customHeight="1" x14ac:dyDescent="0.3">
      <c r="A36" s="13" t="s">
        <v>141</v>
      </c>
      <c r="B36" s="13" t="s">
        <v>142</v>
      </c>
      <c r="C36" s="13" t="s">
        <v>60</v>
      </c>
      <c r="D36" s="11">
        <v>29</v>
      </c>
      <c r="E36" s="12">
        <f>TRUNC(일위대가목록!E18,0)</f>
        <v>699</v>
      </c>
      <c r="F36" s="12">
        <f t="shared" si="5"/>
        <v>20271</v>
      </c>
      <c r="G36" s="12">
        <f>TRUNC(일위대가목록!F18,0)</f>
        <v>2761</v>
      </c>
      <c r="H36" s="12">
        <f t="shared" si="6"/>
        <v>80069</v>
      </c>
      <c r="I36" s="12">
        <f>TRUNC(일위대가목록!G18,0)</f>
        <v>0</v>
      </c>
      <c r="J36" s="12">
        <f t="shared" si="7"/>
        <v>0</v>
      </c>
      <c r="K36" s="12">
        <f t="shared" si="8"/>
        <v>3460</v>
      </c>
      <c r="L36" s="12">
        <f t="shared" si="9"/>
        <v>100340</v>
      </c>
      <c r="M36" s="13" t="s">
        <v>143</v>
      </c>
      <c r="N36" s="1" t="s">
        <v>144</v>
      </c>
      <c r="O36" s="1" t="s">
        <v>52</v>
      </c>
      <c r="P36" s="1" t="s">
        <v>52</v>
      </c>
      <c r="Q36" s="1" t="s">
        <v>110</v>
      </c>
      <c r="R36" s="1" t="s">
        <v>63</v>
      </c>
      <c r="S36" s="1" t="s">
        <v>64</v>
      </c>
      <c r="T36" s="1" t="s">
        <v>64</v>
      </c>
      <c r="AR36" s="1" t="s">
        <v>52</v>
      </c>
      <c r="AS36" s="1" t="s">
        <v>52</v>
      </c>
      <c r="AU36" s="1" t="s">
        <v>145</v>
      </c>
      <c r="AV36">
        <v>28</v>
      </c>
    </row>
    <row r="37" spans="1:48" ht="30" customHeight="1" x14ac:dyDescent="0.3">
      <c r="A37" s="13" t="s">
        <v>72</v>
      </c>
      <c r="B37" s="13" t="s">
        <v>146</v>
      </c>
      <c r="C37" s="13" t="s">
        <v>60</v>
      </c>
      <c r="D37" s="11">
        <v>126</v>
      </c>
      <c r="E37" s="12">
        <f>TRUNC(일위대가목록!E19,0)</f>
        <v>3182</v>
      </c>
      <c r="F37" s="12">
        <f t="shared" si="5"/>
        <v>400932</v>
      </c>
      <c r="G37" s="12">
        <f>TRUNC(일위대가목록!F19,0)</f>
        <v>5512</v>
      </c>
      <c r="H37" s="12">
        <f t="shared" si="6"/>
        <v>694512</v>
      </c>
      <c r="I37" s="12">
        <f>TRUNC(일위대가목록!G19,0)</f>
        <v>0</v>
      </c>
      <c r="J37" s="12">
        <f t="shared" si="7"/>
        <v>0</v>
      </c>
      <c r="K37" s="12">
        <f t="shared" si="8"/>
        <v>8694</v>
      </c>
      <c r="L37" s="12">
        <f t="shared" si="9"/>
        <v>1095444</v>
      </c>
      <c r="M37" s="13" t="s">
        <v>147</v>
      </c>
      <c r="N37" s="1" t="s">
        <v>148</v>
      </c>
      <c r="O37" s="1" t="s">
        <v>52</v>
      </c>
      <c r="P37" s="1" t="s">
        <v>52</v>
      </c>
      <c r="Q37" s="1" t="s">
        <v>110</v>
      </c>
      <c r="R37" s="1" t="s">
        <v>63</v>
      </c>
      <c r="S37" s="1" t="s">
        <v>64</v>
      </c>
      <c r="T37" s="1" t="s">
        <v>64</v>
      </c>
      <c r="AR37" s="1" t="s">
        <v>52</v>
      </c>
      <c r="AS37" s="1" t="s">
        <v>52</v>
      </c>
      <c r="AU37" s="1" t="s">
        <v>149</v>
      </c>
      <c r="AV37">
        <v>26</v>
      </c>
    </row>
    <row r="38" spans="1:48" ht="30" customHeight="1" x14ac:dyDescent="0.3">
      <c r="A38" s="13" t="s">
        <v>72</v>
      </c>
      <c r="B38" s="13" t="s">
        <v>150</v>
      </c>
      <c r="C38" s="13" t="s">
        <v>60</v>
      </c>
      <c r="D38" s="11">
        <v>203</v>
      </c>
      <c r="E38" s="12">
        <f>TRUNC(일위대가목록!E20,0)</f>
        <v>5531</v>
      </c>
      <c r="F38" s="12">
        <f t="shared" si="5"/>
        <v>1122793</v>
      </c>
      <c r="G38" s="12">
        <f>TRUNC(일위대가목록!F20,0)</f>
        <v>10413</v>
      </c>
      <c r="H38" s="12">
        <f t="shared" si="6"/>
        <v>2113839</v>
      </c>
      <c r="I38" s="12">
        <f>TRUNC(일위대가목록!G20,0)</f>
        <v>0</v>
      </c>
      <c r="J38" s="12">
        <f t="shared" si="7"/>
        <v>0</v>
      </c>
      <c r="K38" s="12">
        <f t="shared" si="8"/>
        <v>15944</v>
      </c>
      <c r="L38" s="12">
        <f t="shared" si="9"/>
        <v>3236632</v>
      </c>
      <c r="M38" s="13" t="s">
        <v>151</v>
      </c>
      <c r="N38" s="1" t="s">
        <v>152</v>
      </c>
      <c r="O38" s="1" t="s">
        <v>52</v>
      </c>
      <c r="P38" s="1" t="s">
        <v>52</v>
      </c>
      <c r="Q38" s="1" t="s">
        <v>110</v>
      </c>
      <c r="R38" s="1" t="s">
        <v>63</v>
      </c>
      <c r="S38" s="1" t="s">
        <v>64</v>
      </c>
      <c r="T38" s="1" t="s">
        <v>64</v>
      </c>
      <c r="AR38" s="1" t="s">
        <v>52</v>
      </c>
      <c r="AS38" s="1" t="s">
        <v>52</v>
      </c>
      <c r="AU38" s="1" t="s">
        <v>153</v>
      </c>
      <c r="AV38">
        <v>27</v>
      </c>
    </row>
    <row r="39" spans="1:48" ht="30" customHeight="1" x14ac:dyDescent="0.3">
      <c r="A39" s="13" t="s">
        <v>77</v>
      </c>
      <c r="B39" s="13" t="s">
        <v>154</v>
      </c>
      <c r="C39" s="13" t="s">
        <v>60</v>
      </c>
      <c r="D39" s="11">
        <v>338</v>
      </c>
      <c r="E39" s="12">
        <f>TRUNC(일위대가목록!E21,0)</f>
        <v>1313</v>
      </c>
      <c r="F39" s="12">
        <f t="shared" si="5"/>
        <v>443794</v>
      </c>
      <c r="G39" s="12">
        <f>TRUNC(일위대가목록!F21,0)</f>
        <v>2484</v>
      </c>
      <c r="H39" s="12">
        <f t="shared" si="6"/>
        <v>839592</v>
      </c>
      <c r="I39" s="12">
        <f>TRUNC(일위대가목록!G21,0)</f>
        <v>0</v>
      </c>
      <c r="J39" s="12">
        <f t="shared" si="7"/>
        <v>0</v>
      </c>
      <c r="K39" s="12">
        <f t="shared" si="8"/>
        <v>3797</v>
      </c>
      <c r="L39" s="12">
        <f t="shared" si="9"/>
        <v>1283386</v>
      </c>
      <c r="M39" s="13" t="s">
        <v>155</v>
      </c>
      <c r="N39" s="1" t="s">
        <v>156</v>
      </c>
      <c r="O39" s="1" t="s">
        <v>52</v>
      </c>
      <c r="P39" s="1" t="s">
        <v>52</v>
      </c>
      <c r="Q39" s="1" t="s">
        <v>110</v>
      </c>
      <c r="R39" s="1" t="s">
        <v>63</v>
      </c>
      <c r="S39" s="1" t="s">
        <v>64</v>
      </c>
      <c r="T39" s="1" t="s">
        <v>64</v>
      </c>
      <c r="AR39" s="1" t="s">
        <v>52</v>
      </c>
      <c r="AS39" s="1" t="s">
        <v>52</v>
      </c>
      <c r="AU39" s="1" t="s">
        <v>157</v>
      </c>
      <c r="AV39">
        <v>29</v>
      </c>
    </row>
    <row r="40" spans="1:48" ht="30" customHeight="1" x14ac:dyDescent="0.3">
      <c r="A40" s="13" t="s">
        <v>158</v>
      </c>
      <c r="B40" s="13" t="s">
        <v>159</v>
      </c>
      <c r="C40" s="13" t="s">
        <v>98</v>
      </c>
      <c r="D40" s="11">
        <v>8</v>
      </c>
      <c r="E40" s="12">
        <f>TRUNC(일위대가목록!E22,0)</f>
        <v>1734</v>
      </c>
      <c r="F40" s="12">
        <f t="shared" si="5"/>
        <v>13872</v>
      </c>
      <c r="G40" s="12">
        <f>TRUNC(일위대가목록!F22,0)</f>
        <v>29819</v>
      </c>
      <c r="H40" s="12">
        <f t="shared" si="6"/>
        <v>238552</v>
      </c>
      <c r="I40" s="12">
        <f>TRUNC(일위대가목록!G22,0)</f>
        <v>0</v>
      </c>
      <c r="J40" s="12">
        <f t="shared" si="7"/>
        <v>0</v>
      </c>
      <c r="K40" s="12">
        <f t="shared" si="8"/>
        <v>31553</v>
      </c>
      <c r="L40" s="12">
        <f t="shared" si="9"/>
        <v>252424</v>
      </c>
      <c r="M40" s="13" t="s">
        <v>160</v>
      </c>
      <c r="N40" s="1" t="s">
        <v>161</v>
      </c>
      <c r="O40" s="1" t="s">
        <v>52</v>
      </c>
      <c r="P40" s="1" t="s">
        <v>52</v>
      </c>
      <c r="Q40" s="1" t="s">
        <v>110</v>
      </c>
      <c r="R40" s="1" t="s">
        <v>63</v>
      </c>
      <c r="S40" s="1" t="s">
        <v>64</v>
      </c>
      <c r="T40" s="1" t="s">
        <v>64</v>
      </c>
      <c r="AR40" s="1" t="s">
        <v>52</v>
      </c>
      <c r="AS40" s="1" t="s">
        <v>52</v>
      </c>
      <c r="AU40" s="1" t="s">
        <v>162</v>
      </c>
      <c r="AV40">
        <v>34</v>
      </c>
    </row>
    <row r="41" spans="1:48" ht="30" customHeight="1" x14ac:dyDescent="0.3">
      <c r="A41" s="13" t="s">
        <v>158</v>
      </c>
      <c r="B41" s="13" t="s">
        <v>163</v>
      </c>
      <c r="C41" s="13" t="s">
        <v>98</v>
      </c>
      <c r="D41" s="11">
        <v>8</v>
      </c>
      <c r="E41" s="12">
        <f>TRUNC(단가대비표!O22,0)</f>
        <v>240</v>
      </c>
      <c r="F41" s="12">
        <f t="shared" si="5"/>
        <v>1920</v>
      </c>
      <c r="G41" s="12">
        <f>TRUNC(단가대비표!P22,0)</f>
        <v>0</v>
      </c>
      <c r="H41" s="12">
        <f t="shared" si="6"/>
        <v>0</v>
      </c>
      <c r="I41" s="12">
        <f>TRUNC(단가대비표!V22,0)</f>
        <v>0</v>
      </c>
      <c r="J41" s="12">
        <f t="shared" si="7"/>
        <v>0</v>
      </c>
      <c r="K41" s="12">
        <f t="shared" si="8"/>
        <v>240</v>
      </c>
      <c r="L41" s="12">
        <f t="shared" si="9"/>
        <v>1920</v>
      </c>
      <c r="M41" s="13" t="s">
        <v>52</v>
      </c>
      <c r="N41" s="1" t="s">
        <v>164</v>
      </c>
      <c r="O41" s="1" t="s">
        <v>52</v>
      </c>
      <c r="P41" s="1" t="s">
        <v>52</v>
      </c>
      <c r="Q41" s="1" t="s">
        <v>110</v>
      </c>
      <c r="R41" s="1" t="s">
        <v>64</v>
      </c>
      <c r="S41" s="1" t="s">
        <v>64</v>
      </c>
      <c r="T41" s="1" t="s">
        <v>63</v>
      </c>
      <c r="AR41" s="1" t="s">
        <v>52</v>
      </c>
      <c r="AS41" s="1" t="s">
        <v>52</v>
      </c>
      <c r="AU41" s="1" t="s">
        <v>165</v>
      </c>
      <c r="AV41">
        <v>15</v>
      </c>
    </row>
    <row r="42" spans="1:48" ht="30" customHeight="1" x14ac:dyDescent="0.3">
      <c r="A42" s="13" t="s">
        <v>166</v>
      </c>
      <c r="B42" s="13" t="s">
        <v>167</v>
      </c>
      <c r="C42" s="13" t="s">
        <v>98</v>
      </c>
      <c r="D42" s="11">
        <v>8</v>
      </c>
      <c r="E42" s="12">
        <f>TRUNC(일위대가목록!E23,0)</f>
        <v>2081</v>
      </c>
      <c r="F42" s="12">
        <f t="shared" si="5"/>
        <v>16648</v>
      </c>
      <c r="G42" s="12">
        <f>TRUNC(일위대가목록!F23,0)</f>
        <v>49699</v>
      </c>
      <c r="H42" s="12">
        <f t="shared" si="6"/>
        <v>397592</v>
      </c>
      <c r="I42" s="12">
        <f>TRUNC(일위대가목록!G23,0)</f>
        <v>0</v>
      </c>
      <c r="J42" s="12">
        <f t="shared" si="7"/>
        <v>0</v>
      </c>
      <c r="K42" s="12">
        <f t="shared" si="8"/>
        <v>51780</v>
      </c>
      <c r="L42" s="12">
        <f t="shared" si="9"/>
        <v>414240</v>
      </c>
      <c r="M42" s="13" t="s">
        <v>168</v>
      </c>
      <c r="N42" s="1" t="s">
        <v>169</v>
      </c>
      <c r="O42" s="1" t="s">
        <v>52</v>
      </c>
      <c r="P42" s="1" t="s">
        <v>52</v>
      </c>
      <c r="Q42" s="1" t="s">
        <v>110</v>
      </c>
      <c r="R42" s="1" t="s">
        <v>63</v>
      </c>
      <c r="S42" s="1" t="s">
        <v>64</v>
      </c>
      <c r="T42" s="1" t="s">
        <v>64</v>
      </c>
      <c r="AR42" s="1" t="s">
        <v>52</v>
      </c>
      <c r="AS42" s="1" t="s">
        <v>52</v>
      </c>
      <c r="AU42" s="1" t="s">
        <v>170</v>
      </c>
      <c r="AV42">
        <v>35</v>
      </c>
    </row>
    <row r="43" spans="1:48" ht="30" customHeight="1" x14ac:dyDescent="0.3">
      <c r="A43" s="13" t="s">
        <v>171</v>
      </c>
      <c r="B43" s="13" t="s">
        <v>172</v>
      </c>
      <c r="C43" s="13" t="s">
        <v>98</v>
      </c>
      <c r="D43" s="11">
        <v>4</v>
      </c>
      <c r="E43" s="12">
        <f>TRUNC(일위대가목록!E24,0)</f>
        <v>3162</v>
      </c>
      <c r="F43" s="12">
        <f t="shared" si="5"/>
        <v>12648</v>
      </c>
      <c r="G43" s="12">
        <f>TRUNC(일위대가목록!F24,0)</f>
        <v>9939</v>
      </c>
      <c r="H43" s="12">
        <f t="shared" si="6"/>
        <v>39756</v>
      </c>
      <c r="I43" s="12">
        <f>TRUNC(일위대가목록!G24,0)</f>
        <v>0</v>
      </c>
      <c r="J43" s="12">
        <f t="shared" si="7"/>
        <v>0</v>
      </c>
      <c r="K43" s="12">
        <f t="shared" si="8"/>
        <v>13101</v>
      </c>
      <c r="L43" s="12">
        <f t="shared" si="9"/>
        <v>52404</v>
      </c>
      <c r="M43" s="13" t="s">
        <v>173</v>
      </c>
      <c r="N43" s="1" t="s">
        <v>174</v>
      </c>
      <c r="O43" s="1" t="s">
        <v>52</v>
      </c>
      <c r="P43" s="1" t="s">
        <v>52</v>
      </c>
      <c r="Q43" s="1" t="s">
        <v>110</v>
      </c>
      <c r="R43" s="1" t="s">
        <v>63</v>
      </c>
      <c r="S43" s="1" t="s">
        <v>64</v>
      </c>
      <c r="T43" s="1" t="s">
        <v>64</v>
      </c>
      <c r="AR43" s="1" t="s">
        <v>52</v>
      </c>
      <c r="AS43" s="1" t="s">
        <v>52</v>
      </c>
      <c r="AU43" s="1" t="s">
        <v>175</v>
      </c>
      <c r="AV43">
        <v>36</v>
      </c>
    </row>
    <row r="44" spans="1:48" ht="30" customHeight="1" x14ac:dyDescent="0.3">
      <c r="A44" s="13" t="s">
        <v>171</v>
      </c>
      <c r="B44" s="13" t="s">
        <v>176</v>
      </c>
      <c r="C44" s="13" t="s">
        <v>98</v>
      </c>
      <c r="D44" s="11">
        <v>6</v>
      </c>
      <c r="E44" s="12">
        <f>TRUNC(일위대가목록!E25,0)</f>
        <v>4496</v>
      </c>
      <c r="F44" s="12">
        <f t="shared" si="5"/>
        <v>26976</v>
      </c>
      <c r="G44" s="12">
        <f>TRUNC(일위대가목록!F25,0)</f>
        <v>54669</v>
      </c>
      <c r="H44" s="12">
        <f t="shared" si="6"/>
        <v>328014</v>
      </c>
      <c r="I44" s="12">
        <f>TRUNC(일위대가목록!G25,0)</f>
        <v>0</v>
      </c>
      <c r="J44" s="12">
        <f t="shared" si="7"/>
        <v>0</v>
      </c>
      <c r="K44" s="12">
        <f t="shared" si="8"/>
        <v>59165</v>
      </c>
      <c r="L44" s="12">
        <f t="shared" si="9"/>
        <v>354990</v>
      </c>
      <c r="M44" s="13" t="s">
        <v>177</v>
      </c>
      <c r="N44" s="1" t="s">
        <v>178</v>
      </c>
      <c r="O44" s="1" t="s">
        <v>52</v>
      </c>
      <c r="P44" s="1" t="s">
        <v>52</v>
      </c>
      <c r="Q44" s="1" t="s">
        <v>110</v>
      </c>
      <c r="R44" s="1" t="s">
        <v>63</v>
      </c>
      <c r="S44" s="1" t="s">
        <v>64</v>
      </c>
      <c r="T44" s="1" t="s">
        <v>64</v>
      </c>
      <c r="AR44" s="1" t="s">
        <v>52</v>
      </c>
      <c r="AS44" s="1" t="s">
        <v>52</v>
      </c>
      <c r="AU44" s="1" t="s">
        <v>179</v>
      </c>
      <c r="AV44">
        <v>37</v>
      </c>
    </row>
    <row r="45" spans="1:48" ht="30" customHeight="1" x14ac:dyDescent="0.3">
      <c r="A45" s="13" t="s">
        <v>180</v>
      </c>
      <c r="B45" s="13" t="s">
        <v>181</v>
      </c>
      <c r="C45" s="13" t="s">
        <v>68</v>
      </c>
      <c r="D45" s="11">
        <v>37</v>
      </c>
      <c r="E45" s="12">
        <f>TRUNC(일위대가목록!E26,0)</f>
        <v>8900</v>
      </c>
      <c r="F45" s="12">
        <f t="shared" si="5"/>
        <v>329300</v>
      </c>
      <c r="G45" s="12">
        <f>TRUNC(일위대가목록!F26,0)</f>
        <v>19879</v>
      </c>
      <c r="H45" s="12">
        <f t="shared" si="6"/>
        <v>735523</v>
      </c>
      <c r="I45" s="12">
        <f>TRUNC(일위대가목록!G26,0)</f>
        <v>0</v>
      </c>
      <c r="J45" s="12">
        <f t="shared" si="7"/>
        <v>0</v>
      </c>
      <c r="K45" s="12">
        <f t="shared" si="8"/>
        <v>28779</v>
      </c>
      <c r="L45" s="12">
        <f t="shared" si="9"/>
        <v>1064823</v>
      </c>
      <c r="M45" s="13" t="s">
        <v>182</v>
      </c>
      <c r="N45" s="1" t="s">
        <v>183</v>
      </c>
      <c r="O45" s="1" t="s">
        <v>52</v>
      </c>
      <c r="P45" s="1" t="s">
        <v>52</v>
      </c>
      <c r="Q45" s="1" t="s">
        <v>110</v>
      </c>
      <c r="R45" s="1" t="s">
        <v>63</v>
      </c>
      <c r="S45" s="1" t="s">
        <v>64</v>
      </c>
      <c r="T45" s="1" t="s">
        <v>64</v>
      </c>
      <c r="AR45" s="1" t="s">
        <v>52</v>
      </c>
      <c r="AS45" s="1" t="s">
        <v>52</v>
      </c>
      <c r="AU45" s="1" t="s">
        <v>184</v>
      </c>
      <c r="AV45">
        <v>25</v>
      </c>
    </row>
    <row r="46" spans="1:48" ht="30" customHeight="1" x14ac:dyDescent="0.3">
      <c r="A46" s="13" t="s">
        <v>185</v>
      </c>
      <c r="B46" s="13" t="s">
        <v>186</v>
      </c>
      <c r="C46" s="13" t="s">
        <v>60</v>
      </c>
      <c r="D46" s="11">
        <v>56</v>
      </c>
      <c r="E46" s="12">
        <f>TRUNC(일위대가목록!E27,0)</f>
        <v>19414</v>
      </c>
      <c r="F46" s="12">
        <f t="shared" si="5"/>
        <v>1087184</v>
      </c>
      <c r="G46" s="12">
        <f>TRUNC(일위대가목록!F27,0)</f>
        <v>99398</v>
      </c>
      <c r="H46" s="12">
        <f t="shared" si="6"/>
        <v>5566288</v>
      </c>
      <c r="I46" s="12">
        <f>TRUNC(일위대가목록!G27,0)</f>
        <v>0</v>
      </c>
      <c r="J46" s="12">
        <f t="shared" si="7"/>
        <v>0</v>
      </c>
      <c r="K46" s="12">
        <f t="shared" si="8"/>
        <v>118812</v>
      </c>
      <c r="L46" s="12">
        <f t="shared" si="9"/>
        <v>6653472</v>
      </c>
      <c r="M46" s="13" t="s">
        <v>187</v>
      </c>
      <c r="N46" s="1" t="s">
        <v>188</v>
      </c>
      <c r="O46" s="1" t="s">
        <v>52</v>
      </c>
      <c r="P46" s="1" t="s">
        <v>52</v>
      </c>
      <c r="Q46" s="1" t="s">
        <v>110</v>
      </c>
      <c r="R46" s="1" t="s">
        <v>63</v>
      </c>
      <c r="S46" s="1" t="s">
        <v>64</v>
      </c>
      <c r="T46" s="1" t="s">
        <v>64</v>
      </c>
      <c r="AR46" s="1" t="s">
        <v>52</v>
      </c>
      <c r="AS46" s="1" t="s">
        <v>52</v>
      </c>
      <c r="AU46" s="1" t="s">
        <v>189</v>
      </c>
      <c r="AV46">
        <v>30</v>
      </c>
    </row>
    <row r="47" spans="1:48" ht="30" customHeight="1" x14ac:dyDescent="0.3">
      <c r="A47" s="13" t="s">
        <v>190</v>
      </c>
      <c r="B47" s="13" t="s">
        <v>186</v>
      </c>
      <c r="C47" s="13" t="s">
        <v>60</v>
      </c>
      <c r="D47" s="11">
        <v>56</v>
      </c>
      <c r="E47" s="12">
        <f>TRUNC(일위대가목록!E28,0)</f>
        <v>51899</v>
      </c>
      <c r="F47" s="12">
        <f t="shared" si="5"/>
        <v>2906344</v>
      </c>
      <c r="G47" s="12">
        <f>TRUNC(일위대가목록!F28,0)</f>
        <v>19879</v>
      </c>
      <c r="H47" s="12">
        <f t="shared" si="6"/>
        <v>1113224</v>
      </c>
      <c r="I47" s="12">
        <f>TRUNC(일위대가목록!G28,0)</f>
        <v>0</v>
      </c>
      <c r="J47" s="12">
        <f t="shared" si="7"/>
        <v>0</v>
      </c>
      <c r="K47" s="12">
        <f t="shared" si="8"/>
        <v>71778</v>
      </c>
      <c r="L47" s="12">
        <f t="shared" si="9"/>
        <v>4019568</v>
      </c>
      <c r="M47" s="13" t="s">
        <v>191</v>
      </c>
      <c r="N47" s="1" t="s">
        <v>192</v>
      </c>
      <c r="O47" s="1" t="s">
        <v>52</v>
      </c>
      <c r="P47" s="1" t="s">
        <v>52</v>
      </c>
      <c r="Q47" s="1" t="s">
        <v>110</v>
      </c>
      <c r="R47" s="1" t="s">
        <v>63</v>
      </c>
      <c r="S47" s="1" t="s">
        <v>64</v>
      </c>
      <c r="T47" s="1" t="s">
        <v>64</v>
      </c>
      <c r="AR47" s="1" t="s">
        <v>52</v>
      </c>
      <c r="AS47" s="1" t="s">
        <v>52</v>
      </c>
      <c r="AU47" s="1" t="s">
        <v>193</v>
      </c>
      <c r="AV47">
        <v>31</v>
      </c>
    </row>
    <row r="48" spans="1:48" ht="30" customHeight="1" x14ac:dyDescent="0.3">
      <c r="A48" s="13" t="s">
        <v>194</v>
      </c>
      <c r="B48" s="13" t="s">
        <v>195</v>
      </c>
      <c r="C48" s="13" t="s">
        <v>98</v>
      </c>
      <c r="D48" s="11">
        <v>1</v>
      </c>
      <c r="E48" s="12">
        <f>TRUNC(일위대가목록!E29,0)</f>
        <v>26998</v>
      </c>
      <c r="F48" s="12">
        <f t="shared" si="5"/>
        <v>26998</v>
      </c>
      <c r="G48" s="12">
        <f>TRUNC(일위대가목록!F29,0)</f>
        <v>99398</v>
      </c>
      <c r="H48" s="12">
        <f t="shared" si="6"/>
        <v>99398</v>
      </c>
      <c r="I48" s="12">
        <f>TRUNC(일위대가목록!G29,0)</f>
        <v>0</v>
      </c>
      <c r="J48" s="12">
        <f t="shared" si="7"/>
        <v>0</v>
      </c>
      <c r="K48" s="12">
        <f t="shared" si="8"/>
        <v>126396</v>
      </c>
      <c r="L48" s="12">
        <f t="shared" si="9"/>
        <v>126396</v>
      </c>
      <c r="M48" s="13" t="s">
        <v>196</v>
      </c>
      <c r="N48" s="1" t="s">
        <v>197</v>
      </c>
      <c r="O48" s="1" t="s">
        <v>52</v>
      </c>
      <c r="P48" s="1" t="s">
        <v>52</v>
      </c>
      <c r="Q48" s="1" t="s">
        <v>110</v>
      </c>
      <c r="R48" s="1" t="s">
        <v>63</v>
      </c>
      <c r="S48" s="1" t="s">
        <v>64</v>
      </c>
      <c r="T48" s="1" t="s">
        <v>64</v>
      </c>
      <c r="AR48" s="1" t="s">
        <v>52</v>
      </c>
      <c r="AS48" s="1" t="s">
        <v>52</v>
      </c>
      <c r="AU48" s="1" t="s">
        <v>198</v>
      </c>
      <c r="AV48">
        <v>32</v>
      </c>
    </row>
    <row r="49" spans="1:48" ht="30" customHeight="1" x14ac:dyDescent="0.3">
      <c r="A49" s="13" t="s">
        <v>194</v>
      </c>
      <c r="B49" s="13" t="s">
        <v>199</v>
      </c>
      <c r="C49" s="13" t="s">
        <v>98</v>
      </c>
      <c r="D49" s="11">
        <v>1</v>
      </c>
      <c r="E49" s="12">
        <f>TRUNC(일위대가목록!E30,0)</f>
        <v>41866</v>
      </c>
      <c r="F49" s="12">
        <f t="shared" si="5"/>
        <v>41866</v>
      </c>
      <c r="G49" s="12">
        <f>TRUNC(일위대가목록!F30,0)</f>
        <v>99398</v>
      </c>
      <c r="H49" s="12">
        <f t="shared" si="6"/>
        <v>99398</v>
      </c>
      <c r="I49" s="12">
        <f>TRUNC(일위대가목록!G30,0)</f>
        <v>0</v>
      </c>
      <c r="J49" s="12">
        <f t="shared" si="7"/>
        <v>0</v>
      </c>
      <c r="K49" s="12">
        <f t="shared" si="8"/>
        <v>141264</v>
      </c>
      <c r="L49" s="12">
        <f t="shared" si="9"/>
        <v>141264</v>
      </c>
      <c r="M49" s="13" t="s">
        <v>200</v>
      </c>
      <c r="N49" s="1" t="s">
        <v>201</v>
      </c>
      <c r="O49" s="1" t="s">
        <v>52</v>
      </c>
      <c r="P49" s="1" t="s">
        <v>52</v>
      </c>
      <c r="Q49" s="1" t="s">
        <v>110</v>
      </c>
      <c r="R49" s="1" t="s">
        <v>63</v>
      </c>
      <c r="S49" s="1" t="s">
        <v>64</v>
      </c>
      <c r="T49" s="1" t="s">
        <v>64</v>
      </c>
      <c r="AR49" s="1" t="s">
        <v>52</v>
      </c>
      <c r="AS49" s="1" t="s">
        <v>52</v>
      </c>
      <c r="AU49" s="1" t="s">
        <v>202</v>
      </c>
      <c r="AV49">
        <v>33</v>
      </c>
    </row>
    <row r="50" spans="1:48" ht="30" customHeight="1" x14ac:dyDescent="0.3">
      <c r="A50" s="13" t="s">
        <v>194</v>
      </c>
      <c r="B50" s="13" t="s">
        <v>203</v>
      </c>
      <c r="C50" s="13" t="s">
        <v>98</v>
      </c>
      <c r="D50" s="11">
        <v>28</v>
      </c>
      <c r="E50" s="12">
        <f>TRUNC(단가대비표!O30,0)</f>
        <v>1392</v>
      </c>
      <c r="F50" s="12">
        <f t="shared" si="5"/>
        <v>38976</v>
      </c>
      <c r="G50" s="12">
        <f>TRUNC(단가대비표!P30,0)</f>
        <v>0</v>
      </c>
      <c r="H50" s="12">
        <f t="shared" si="6"/>
        <v>0</v>
      </c>
      <c r="I50" s="12">
        <f>TRUNC(단가대비표!V30,0)</f>
        <v>0</v>
      </c>
      <c r="J50" s="12">
        <f t="shared" si="7"/>
        <v>0</v>
      </c>
      <c r="K50" s="12">
        <f t="shared" si="8"/>
        <v>1392</v>
      </c>
      <c r="L50" s="12">
        <f t="shared" si="9"/>
        <v>38976</v>
      </c>
      <c r="M50" s="13" t="s">
        <v>52</v>
      </c>
      <c r="N50" s="1" t="s">
        <v>204</v>
      </c>
      <c r="O50" s="1" t="s">
        <v>52</v>
      </c>
      <c r="P50" s="1" t="s">
        <v>52</v>
      </c>
      <c r="Q50" s="1" t="s">
        <v>110</v>
      </c>
      <c r="R50" s="1" t="s">
        <v>64</v>
      </c>
      <c r="S50" s="1" t="s">
        <v>64</v>
      </c>
      <c r="T50" s="1" t="s">
        <v>63</v>
      </c>
      <c r="AR50" s="1" t="s">
        <v>52</v>
      </c>
      <c r="AS50" s="1" t="s">
        <v>52</v>
      </c>
      <c r="AU50" s="1" t="s">
        <v>205</v>
      </c>
      <c r="AV50">
        <v>16</v>
      </c>
    </row>
    <row r="51" spans="1:48" ht="30" customHeight="1" x14ac:dyDescent="0.3">
      <c r="A51" s="13" t="s">
        <v>194</v>
      </c>
      <c r="B51" s="13" t="s">
        <v>206</v>
      </c>
      <c r="C51" s="13" t="s">
        <v>98</v>
      </c>
      <c r="D51" s="11">
        <v>299</v>
      </c>
      <c r="E51" s="12">
        <f>TRUNC(단가대비표!O31,0)</f>
        <v>77</v>
      </c>
      <c r="F51" s="12">
        <f t="shared" si="5"/>
        <v>23023</v>
      </c>
      <c r="G51" s="12">
        <f>TRUNC(단가대비표!P31,0)</f>
        <v>0</v>
      </c>
      <c r="H51" s="12">
        <f t="shared" si="6"/>
        <v>0</v>
      </c>
      <c r="I51" s="12">
        <f>TRUNC(단가대비표!V31,0)</f>
        <v>0</v>
      </c>
      <c r="J51" s="12">
        <f t="shared" si="7"/>
        <v>0</v>
      </c>
      <c r="K51" s="12">
        <f t="shared" si="8"/>
        <v>77</v>
      </c>
      <c r="L51" s="12">
        <f t="shared" si="9"/>
        <v>23023</v>
      </c>
      <c r="M51" s="13" t="s">
        <v>52</v>
      </c>
      <c r="N51" s="1" t="s">
        <v>207</v>
      </c>
      <c r="O51" s="1" t="s">
        <v>52</v>
      </c>
      <c r="P51" s="1" t="s">
        <v>52</v>
      </c>
      <c r="Q51" s="1" t="s">
        <v>110</v>
      </c>
      <c r="R51" s="1" t="s">
        <v>64</v>
      </c>
      <c r="S51" s="1" t="s">
        <v>64</v>
      </c>
      <c r="T51" s="1" t="s">
        <v>63</v>
      </c>
      <c r="AR51" s="1" t="s">
        <v>52</v>
      </c>
      <c r="AS51" s="1" t="s">
        <v>52</v>
      </c>
      <c r="AU51" s="1" t="s">
        <v>208</v>
      </c>
      <c r="AV51">
        <v>17</v>
      </c>
    </row>
    <row r="52" spans="1:48" ht="30" customHeight="1" x14ac:dyDescent="0.3">
      <c r="A52" s="13" t="s">
        <v>194</v>
      </c>
      <c r="B52" s="13" t="s">
        <v>209</v>
      </c>
      <c r="C52" s="13" t="s">
        <v>98</v>
      </c>
      <c r="D52" s="11">
        <v>37</v>
      </c>
      <c r="E52" s="12">
        <f>TRUNC(단가대비표!O32,0)</f>
        <v>3471</v>
      </c>
      <c r="F52" s="12">
        <f t="shared" si="5"/>
        <v>128427</v>
      </c>
      <c r="G52" s="12">
        <f>TRUNC(단가대비표!P32,0)</f>
        <v>0</v>
      </c>
      <c r="H52" s="12">
        <f t="shared" si="6"/>
        <v>0</v>
      </c>
      <c r="I52" s="12">
        <f>TRUNC(단가대비표!V32,0)</f>
        <v>0</v>
      </c>
      <c r="J52" s="12">
        <f t="shared" si="7"/>
        <v>0</v>
      </c>
      <c r="K52" s="12">
        <f t="shared" si="8"/>
        <v>3471</v>
      </c>
      <c r="L52" s="12">
        <f t="shared" si="9"/>
        <v>128427</v>
      </c>
      <c r="M52" s="13" t="s">
        <v>52</v>
      </c>
      <c r="N52" s="1" t="s">
        <v>210</v>
      </c>
      <c r="O52" s="1" t="s">
        <v>52</v>
      </c>
      <c r="P52" s="1" t="s">
        <v>52</v>
      </c>
      <c r="Q52" s="1" t="s">
        <v>110</v>
      </c>
      <c r="R52" s="1" t="s">
        <v>64</v>
      </c>
      <c r="S52" s="1" t="s">
        <v>64</v>
      </c>
      <c r="T52" s="1" t="s">
        <v>63</v>
      </c>
      <c r="AR52" s="1" t="s">
        <v>52</v>
      </c>
      <c r="AS52" s="1" t="s">
        <v>52</v>
      </c>
      <c r="AU52" s="1" t="s">
        <v>211</v>
      </c>
      <c r="AV52">
        <v>18</v>
      </c>
    </row>
    <row r="53" spans="1:48" ht="30" customHeight="1" x14ac:dyDescent="0.3">
      <c r="A53" s="13" t="s">
        <v>212</v>
      </c>
      <c r="B53" s="13" t="s">
        <v>213</v>
      </c>
      <c r="C53" s="13" t="s">
        <v>60</v>
      </c>
      <c r="D53" s="11">
        <v>8</v>
      </c>
      <c r="E53" s="12">
        <f>TRUNC(일위대가목록!E31,0)</f>
        <v>748</v>
      </c>
      <c r="F53" s="12">
        <f t="shared" si="5"/>
        <v>5984</v>
      </c>
      <c r="G53" s="12">
        <f>TRUNC(일위대가목록!F31,0)</f>
        <v>16443</v>
      </c>
      <c r="H53" s="12">
        <f t="shared" si="6"/>
        <v>131544</v>
      </c>
      <c r="I53" s="12">
        <f>TRUNC(일위대가목록!G31,0)</f>
        <v>0</v>
      </c>
      <c r="J53" s="12">
        <f t="shared" si="7"/>
        <v>0</v>
      </c>
      <c r="K53" s="12">
        <f t="shared" si="8"/>
        <v>17191</v>
      </c>
      <c r="L53" s="12">
        <f t="shared" si="9"/>
        <v>137528</v>
      </c>
      <c r="M53" s="13" t="s">
        <v>214</v>
      </c>
      <c r="N53" s="1" t="s">
        <v>215</v>
      </c>
      <c r="O53" s="1" t="s">
        <v>52</v>
      </c>
      <c r="P53" s="1" t="s">
        <v>52</v>
      </c>
      <c r="Q53" s="1" t="s">
        <v>110</v>
      </c>
      <c r="R53" s="1" t="s">
        <v>63</v>
      </c>
      <c r="S53" s="1" t="s">
        <v>64</v>
      </c>
      <c r="T53" s="1" t="s">
        <v>64</v>
      </c>
      <c r="AR53" s="1" t="s">
        <v>52</v>
      </c>
      <c r="AS53" s="1" t="s">
        <v>52</v>
      </c>
      <c r="AU53" s="1" t="s">
        <v>216</v>
      </c>
      <c r="AV53">
        <v>38</v>
      </c>
    </row>
    <row r="54" spans="1:48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110</v>
      </c>
    </row>
    <row r="55" spans="1:48" ht="30" customHeight="1" x14ac:dyDescent="0.3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110</v>
      </c>
    </row>
    <row r="56" spans="1:48" ht="30" customHeight="1" x14ac:dyDescent="0.3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110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110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110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110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110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110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110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110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110</v>
      </c>
    </row>
    <row r="65" spans="1:17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110</v>
      </c>
    </row>
    <row r="66" spans="1:17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110</v>
      </c>
    </row>
    <row r="67" spans="1:17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110</v>
      </c>
    </row>
    <row r="68" spans="1:17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110</v>
      </c>
    </row>
    <row r="69" spans="1:17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110</v>
      </c>
    </row>
    <row r="70" spans="1:17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110</v>
      </c>
    </row>
    <row r="71" spans="1:17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110</v>
      </c>
    </row>
    <row r="72" spans="1:17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110</v>
      </c>
    </row>
    <row r="73" spans="1:17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110</v>
      </c>
    </row>
    <row r="74" spans="1:17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110</v>
      </c>
    </row>
    <row r="75" spans="1:17" ht="30" customHeight="1" x14ac:dyDescent="0.3">
      <c r="A75" s="13" t="s">
        <v>107</v>
      </c>
      <c r="B75" s="11"/>
      <c r="C75" s="11"/>
      <c r="D75" s="11"/>
      <c r="E75" s="12"/>
      <c r="F75" s="12">
        <f>SUMIF(Q29:Q74,"010102",F29:F74)</f>
        <v>7216798</v>
      </c>
      <c r="G75" s="12"/>
      <c r="H75" s="12">
        <f>SUMIF(Q29:Q74,"010102",H29:H74)</f>
        <v>16362716</v>
      </c>
      <c r="I75" s="12"/>
      <c r="J75" s="12">
        <f>SUMIF(Q29:Q74,"010102",J29:J74)</f>
        <v>0</v>
      </c>
      <c r="K75" s="12"/>
      <c r="L75" s="12">
        <f>SUMIF(Q29:Q74,"010102",L29:L74)</f>
        <v>23579514</v>
      </c>
      <c r="M75" s="11"/>
      <c r="N75" t="s">
        <v>108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2" manualBreakCount="2">
    <brk id="27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3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customWidth="1"/>
    <col min="14" max="14" width="2.625" hidden="1" customWidth="1"/>
  </cols>
  <sheetData>
    <row r="1" spans="1:14" ht="30" customHeight="1" x14ac:dyDescent="0.3">
      <c r="A1" s="3"/>
      <c r="B1" s="2" t="s">
        <v>217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218</v>
      </c>
      <c r="B3" s="7" t="s">
        <v>2</v>
      </c>
      <c r="C3" s="7" t="s">
        <v>3</v>
      </c>
      <c r="D3" s="7" t="s">
        <v>4</v>
      </c>
      <c r="E3" s="7" t="s">
        <v>219</v>
      </c>
      <c r="F3" s="7" t="s">
        <v>220</v>
      </c>
      <c r="G3" s="7" t="s">
        <v>221</v>
      </c>
      <c r="H3" s="7" t="s">
        <v>222</v>
      </c>
      <c r="I3" s="7" t="s">
        <v>223</v>
      </c>
      <c r="J3" s="7" t="s">
        <v>224</v>
      </c>
      <c r="K3" s="7" t="s">
        <v>225</v>
      </c>
      <c r="L3" s="7" t="s">
        <v>226</v>
      </c>
      <c r="M3" s="7" t="s">
        <v>227</v>
      </c>
      <c r="N3" s="1" t="s">
        <v>228</v>
      </c>
    </row>
    <row r="4" spans="1:14" ht="30" customHeight="1" x14ac:dyDescent="0.3">
      <c r="A4" s="13" t="s">
        <v>62</v>
      </c>
      <c r="B4" s="13" t="s">
        <v>58</v>
      </c>
      <c r="C4" s="13" t="s">
        <v>59</v>
      </c>
      <c r="D4" s="13" t="s">
        <v>60</v>
      </c>
      <c r="E4" s="23">
        <f>일위대가!F11</f>
        <v>14469</v>
      </c>
      <c r="F4" s="23">
        <f>일위대가!H11</f>
        <v>101386</v>
      </c>
      <c r="G4" s="23">
        <f>일위대가!J11</f>
        <v>0</v>
      </c>
      <c r="H4" s="23">
        <f t="shared" ref="H4:H33" si="0">E4+F4+G4</f>
        <v>115855</v>
      </c>
      <c r="I4" s="13" t="s">
        <v>61</v>
      </c>
      <c r="J4" s="13" t="s">
        <v>52</v>
      </c>
      <c r="K4" s="13" t="s">
        <v>52</v>
      </c>
      <c r="L4" s="13" t="s">
        <v>52</v>
      </c>
      <c r="M4" s="13" t="s">
        <v>239</v>
      </c>
      <c r="N4" s="1" t="s">
        <v>52</v>
      </c>
    </row>
    <row r="5" spans="1:14" ht="30" customHeight="1" x14ac:dyDescent="0.3">
      <c r="A5" s="13" t="s">
        <v>70</v>
      </c>
      <c r="B5" s="13" t="s">
        <v>66</v>
      </c>
      <c r="C5" s="13" t="s">
        <v>67</v>
      </c>
      <c r="D5" s="13" t="s">
        <v>68</v>
      </c>
      <c r="E5" s="23">
        <f>일위대가!F21</f>
        <v>2693</v>
      </c>
      <c r="F5" s="23">
        <f>일위대가!H21</f>
        <v>14909</v>
      </c>
      <c r="G5" s="23">
        <f>일위대가!J21</f>
        <v>0</v>
      </c>
      <c r="H5" s="23">
        <f t="shared" si="0"/>
        <v>17602</v>
      </c>
      <c r="I5" s="13" t="s">
        <v>69</v>
      </c>
      <c r="J5" s="13" t="s">
        <v>52</v>
      </c>
      <c r="K5" s="13" t="s">
        <v>52</v>
      </c>
      <c r="L5" s="13" t="s">
        <v>52</v>
      </c>
      <c r="M5" s="13" t="s">
        <v>263</v>
      </c>
      <c r="N5" s="1" t="s">
        <v>52</v>
      </c>
    </row>
    <row r="6" spans="1:14" ht="30" customHeight="1" x14ac:dyDescent="0.3">
      <c r="A6" s="13" t="s">
        <v>75</v>
      </c>
      <c r="B6" s="13" t="s">
        <v>72</v>
      </c>
      <c r="C6" s="13" t="s">
        <v>73</v>
      </c>
      <c r="D6" s="13" t="s">
        <v>60</v>
      </c>
      <c r="E6" s="23">
        <f>일위대가!F29</f>
        <v>28326</v>
      </c>
      <c r="F6" s="23">
        <f>일위대가!H29</f>
        <v>28667</v>
      </c>
      <c r="G6" s="23">
        <f>일위대가!J29</f>
        <v>0</v>
      </c>
      <c r="H6" s="23">
        <f t="shared" si="0"/>
        <v>56993</v>
      </c>
      <c r="I6" s="13" t="s">
        <v>74</v>
      </c>
      <c r="J6" s="13" t="s">
        <v>52</v>
      </c>
      <c r="K6" s="13" t="s">
        <v>52</v>
      </c>
      <c r="L6" s="13" t="s">
        <v>52</v>
      </c>
      <c r="M6" s="13" t="s">
        <v>288</v>
      </c>
      <c r="N6" s="1" t="s">
        <v>52</v>
      </c>
    </row>
    <row r="7" spans="1:14" ht="30" customHeight="1" x14ac:dyDescent="0.3">
      <c r="A7" s="13" t="s">
        <v>80</v>
      </c>
      <c r="B7" s="13" t="s">
        <v>77</v>
      </c>
      <c r="C7" s="13" t="s">
        <v>78</v>
      </c>
      <c r="D7" s="13" t="s">
        <v>60</v>
      </c>
      <c r="E7" s="23">
        <f>일위대가!F37</f>
        <v>2937</v>
      </c>
      <c r="F7" s="23">
        <f>일위대가!H37</f>
        <v>2899</v>
      </c>
      <c r="G7" s="23">
        <f>일위대가!J37</f>
        <v>0</v>
      </c>
      <c r="H7" s="23">
        <f t="shared" si="0"/>
        <v>5836</v>
      </c>
      <c r="I7" s="13" t="s">
        <v>79</v>
      </c>
      <c r="J7" s="13" t="s">
        <v>52</v>
      </c>
      <c r="K7" s="13" t="s">
        <v>52</v>
      </c>
      <c r="L7" s="13" t="s">
        <v>52</v>
      </c>
      <c r="M7" s="13" t="s">
        <v>297</v>
      </c>
      <c r="N7" s="1" t="s">
        <v>52</v>
      </c>
    </row>
    <row r="8" spans="1:14" ht="30" customHeight="1" x14ac:dyDescent="0.3">
      <c r="A8" s="13" t="s">
        <v>89</v>
      </c>
      <c r="B8" s="13" t="s">
        <v>87</v>
      </c>
      <c r="C8" s="13" t="s">
        <v>52</v>
      </c>
      <c r="D8" s="13" t="s">
        <v>84</v>
      </c>
      <c r="E8" s="23">
        <f>일위대가!F42</f>
        <v>10188</v>
      </c>
      <c r="F8" s="23">
        <f>일위대가!H42</f>
        <v>339612</v>
      </c>
      <c r="G8" s="23">
        <f>일위대가!J42</f>
        <v>0</v>
      </c>
      <c r="H8" s="23">
        <f t="shared" si="0"/>
        <v>349800</v>
      </c>
      <c r="I8" s="13" t="s">
        <v>88</v>
      </c>
      <c r="J8" s="13" t="s">
        <v>52</v>
      </c>
      <c r="K8" s="13" t="s">
        <v>52</v>
      </c>
      <c r="L8" s="13" t="s">
        <v>52</v>
      </c>
      <c r="M8" s="13" t="s">
        <v>304</v>
      </c>
      <c r="N8" s="1" t="s">
        <v>52</v>
      </c>
    </row>
    <row r="9" spans="1:14" ht="30" customHeight="1" x14ac:dyDescent="0.3">
      <c r="A9" s="13" t="s">
        <v>95</v>
      </c>
      <c r="B9" s="13" t="s">
        <v>91</v>
      </c>
      <c r="C9" s="13" t="s">
        <v>92</v>
      </c>
      <c r="D9" s="13" t="s">
        <v>93</v>
      </c>
      <c r="E9" s="23">
        <f>일위대가!F48</f>
        <v>133176</v>
      </c>
      <c r="F9" s="23">
        <f>일위대가!H48</f>
        <v>129218</v>
      </c>
      <c r="G9" s="23">
        <f>일위대가!J48</f>
        <v>0</v>
      </c>
      <c r="H9" s="23">
        <f t="shared" si="0"/>
        <v>262394</v>
      </c>
      <c r="I9" s="13" t="s">
        <v>94</v>
      </c>
      <c r="J9" s="13" t="s">
        <v>52</v>
      </c>
      <c r="K9" s="13" t="s">
        <v>52</v>
      </c>
      <c r="L9" s="13" t="s">
        <v>52</v>
      </c>
      <c r="M9" s="13" t="s">
        <v>308</v>
      </c>
      <c r="N9" s="1" t="s">
        <v>52</v>
      </c>
    </row>
    <row r="10" spans="1:14" ht="30" customHeight="1" x14ac:dyDescent="0.3">
      <c r="A10" s="13" t="s">
        <v>100</v>
      </c>
      <c r="B10" s="13" t="s">
        <v>96</v>
      </c>
      <c r="C10" s="13" t="s">
        <v>97</v>
      </c>
      <c r="D10" s="13" t="s">
        <v>98</v>
      </c>
      <c r="E10" s="23">
        <f>일위대가!F54</f>
        <v>1019</v>
      </c>
      <c r="F10" s="23">
        <f>일위대가!H54</f>
        <v>29769</v>
      </c>
      <c r="G10" s="23">
        <f>일위대가!J54</f>
        <v>0</v>
      </c>
      <c r="H10" s="23">
        <f t="shared" si="0"/>
        <v>30788</v>
      </c>
      <c r="I10" s="13" t="s">
        <v>99</v>
      </c>
      <c r="J10" s="13" t="s">
        <v>52</v>
      </c>
      <c r="K10" s="13" t="s">
        <v>52</v>
      </c>
      <c r="L10" s="13" t="s">
        <v>52</v>
      </c>
      <c r="M10" s="13" t="s">
        <v>315</v>
      </c>
      <c r="N10" s="1" t="s">
        <v>52</v>
      </c>
    </row>
    <row r="11" spans="1:14" ht="30" customHeight="1" x14ac:dyDescent="0.3">
      <c r="A11" s="13" t="s">
        <v>105</v>
      </c>
      <c r="B11" s="13" t="s">
        <v>102</v>
      </c>
      <c r="C11" s="13" t="s">
        <v>103</v>
      </c>
      <c r="D11" s="13" t="s">
        <v>98</v>
      </c>
      <c r="E11" s="23">
        <f>일위대가!F60</f>
        <v>2113</v>
      </c>
      <c r="F11" s="23">
        <f>일위대가!H60</f>
        <v>39693</v>
      </c>
      <c r="G11" s="23">
        <f>일위대가!J60</f>
        <v>0</v>
      </c>
      <c r="H11" s="23">
        <f t="shared" si="0"/>
        <v>41806</v>
      </c>
      <c r="I11" s="13" t="s">
        <v>104</v>
      </c>
      <c r="J11" s="13" t="s">
        <v>52</v>
      </c>
      <c r="K11" s="13" t="s">
        <v>52</v>
      </c>
      <c r="L11" s="13" t="s">
        <v>52</v>
      </c>
      <c r="M11" s="13" t="s">
        <v>315</v>
      </c>
      <c r="N11" s="1" t="s">
        <v>52</v>
      </c>
    </row>
    <row r="12" spans="1:14" ht="30" customHeight="1" x14ac:dyDescent="0.3">
      <c r="A12" s="13" t="s">
        <v>114</v>
      </c>
      <c r="B12" s="13" t="s">
        <v>111</v>
      </c>
      <c r="C12" s="13" t="s">
        <v>112</v>
      </c>
      <c r="D12" s="13" t="s">
        <v>60</v>
      </c>
      <c r="E12" s="23">
        <f>일위대가!F69</f>
        <v>556</v>
      </c>
      <c r="F12" s="23">
        <f>일위대가!H69</f>
        <v>9939</v>
      </c>
      <c r="G12" s="23">
        <f>일위대가!J69</f>
        <v>0</v>
      </c>
      <c r="H12" s="23">
        <f t="shared" si="0"/>
        <v>10495</v>
      </c>
      <c r="I12" s="13" t="s">
        <v>113</v>
      </c>
      <c r="J12" s="13" t="s">
        <v>52</v>
      </c>
      <c r="K12" s="13" t="s">
        <v>52</v>
      </c>
      <c r="L12" s="13" t="s">
        <v>52</v>
      </c>
      <c r="M12" s="13" t="s">
        <v>239</v>
      </c>
      <c r="N12" s="1" t="s">
        <v>52</v>
      </c>
    </row>
    <row r="13" spans="1:14" ht="30" customHeight="1" x14ac:dyDescent="0.3">
      <c r="A13" s="13" t="s">
        <v>118</v>
      </c>
      <c r="B13" s="13" t="s">
        <v>58</v>
      </c>
      <c r="C13" s="13" t="s">
        <v>116</v>
      </c>
      <c r="D13" s="13" t="s">
        <v>60</v>
      </c>
      <c r="E13" s="23">
        <f>일위대가!F78</f>
        <v>3738</v>
      </c>
      <c r="F13" s="23">
        <f>일위대가!H78</f>
        <v>23855</v>
      </c>
      <c r="G13" s="23">
        <f>일위대가!J78</f>
        <v>0</v>
      </c>
      <c r="H13" s="23">
        <f t="shared" si="0"/>
        <v>27593</v>
      </c>
      <c r="I13" s="13" t="s">
        <v>117</v>
      </c>
      <c r="J13" s="13" t="s">
        <v>52</v>
      </c>
      <c r="K13" s="13" t="s">
        <v>52</v>
      </c>
      <c r="L13" s="13" t="s">
        <v>52</v>
      </c>
      <c r="M13" s="13" t="s">
        <v>239</v>
      </c>
      <c r="N13" s="1" t="s">
        <v>52</v>
      </c>
    </row>
    <row r="14" spans="1:14" ht="30" customHeight="1" x14ac:dyDescent="0.3">
      <c r="A14" s="13" t="s">
        <v>122</v>
      </c>
      <c r="B14" s="13" t="s">
        <v>58</v>
      </c>
      <c r="C14" s="13" t="s">
        <v>120</v>
      </c>
      <c r="D14" s="13" t="s">
        <v>60</v>
      </c>
      <c r="E14" s="23">
        <f>일위대가!F87</f>
        <v>8309</v>
      </c>
      <c r="F14" s="23">
        <f>일위대가!H87</f>
        <v>59639</v>
      </c>
      <c r="G14" s="23">
        <f>일위대가!J87</f>
        <v>0</v>
      </c>
      <c r="H14" s="23">
        <f t="shared" si="0"/>
        <v>67948</v>
      </c>
      <c r="I14" s="13" t="s">
        <v>121</v>
      </c>
      <c r="J14" s="13" t="s">
        <v>52</v>
      </c>
      <c r="K14" s="13" t="s">
        <v>52</v>
      </c>
      <c r="L14" s="13" t="s">
        <v>52</v>
      </c>
      <c r="M14" s="13" t="s">
        <v>239</v>
      </c>
      <c r="N14" s="1" t="s">
        <v>52</v>
      </c>
    </row>
    <row r="15" spans="1:14" ht="30" customHeight="1" x14ac:dyDescent="0.3">
      <c r="A15" s="13" t="s">
        <v>127</v>
      </c>
      <c r="B15" s="13" t="s">
        <v>124</v>
      </c>
      <c r="C15" s="13" t="s">
        <v>125</v>
      </c>
      <c r="D15" s="13" t="s">
        <v>60</v>
      </c>
      <c r="E15" s="23">
        <f>일위대가!F95</f>
        <v>1100</v>
      </c>
      <c r="F15" s="23">
        <f>일위대가!H95</f>
        <v>10933</v>
      </c>
      <c r="G15" s="23">
        <f>일위대가!J95</f>
        <v>0</v>
      </c>
      <c r="H15" s="23">
        <f t="shared" si="0"/>
        <v>12033</v>
      </c>
      <c r="I15" s="13" t="s">
        <v>126</v>
      </c>
      <c r="J15" s="13" t="s">
        <v>52</v>
      </c>
      <c r="K15" s="13" t="s">
        <v>52</v>
      </c>
      <c r="L15" s="13" t="s">
        <v>52</v>
      </c>
      <c r="M15" s="13" t="s">
        <v>239</v>
      </c>
      <c r="N15" s="1" t="s">
        <v>52</v>
      </c>
    </row>
    <row r="16" spans="1:14" ht="30" customHeight="1" x14ac:dyDescent="0.3">
      <c r="A16" s="13" t="s">
        <v>135</v>
      </c>
      <c r="B16" s="13" t="s">
        <v>66</v>
      </c>
      <c r="C16" s="13" t="s">
        <v>133</v>
      </c>
      <c r="D16" s="13" t="s">
        <v>68</v>
      </c>
      <c r="E16" s="23">
        <f>일위대가!F105</f>
        <v>2426</v>
      </c>
      <c r="F16" s="23">
        <f>일위대가!H105</f>
        <v>14909</v>
      </c>
      <c r="G16" s="23">
        <f>일위대가!J105</f>
        <v>0</v>
      </c>
      <c r="H16" s="23">
        <f t="shared" si="0"/>
        <v>17335</v>
      </c>
      <c r="I16" s="13" t="s">
        <v>134</v>
      </c>
      <c r="J16" s="13" t="s">
        <v>52</v>
      </c>
      <c r="K16" s="13" t="s">
        <v>52</v>
      </c>
      <c r="L16" s="13" t="s">
        <v>52</v>
      </c>
      <c r="M16" s="13" t="s">
        <v>263</v>
      </c>
      <c r="N16" s="1" t="s">
        <v>52</v>
      </c>
    </row>
    <row r="17" spans="1:14" ht="30" customHeight="1" x14ac:dyDescent="0.3">
      <c r="A17" s="13" t="s">
        <v>139</v>
      </c>
      <c r="B17" s="13" t="s">
        <v>66</v>
      </c>
      <c r="C17" s="13" t="s">
        <v>137</v>
      </c>
      <c r="D17" s="13" t="s">
        <v>68</v>
      </c>
      <c r="E17" s="23">
        <f>일위대가!F115</f>
        <v>2474</v>
      </c>
      <c r="F17" s="23">
        <f>일위대가!H115</f>
        <v>14909</v>
      </c>
      <c r="G17" s="23">
        <f>일위대가!J115</f>
        <v>0</v>
      </c>
      <c r="H17" s="23">
        <f t="shared" si="0"/>
        <v>17383</v>
      </c>
      <c r="I17" s="13" t="s">
        <v>138</v>
      </c>
      <c r="J17" s="13" t="s">
        <v>52</v>
      </c>
      <c r="K17" s="13" t="s">
        <v>52</v>
      </c>
      <c r="L17" s="13" t="s">
        <v>52</v>
      </c>
      <c r="M17" s="13" t="s">
        <v>263</v>
      </c>
      <c r="N17" s="1" t="s">
        <v>52</v>
      </c>
    </row>
    <row r="18" spans="1:14" ht="30" customHeight="1" x14ac:dyDescent="0.3">
      <c r="A18" s="13" t="s">
        <v>144</v>
      </c>
      <c r="B18" s="13" t="s">
        <v>141</v>
      </c>
      <c r="C18" s="13" t="s">
        <v>142</v>
      </c>
      <c r="D18" s="13" t="s">
        <v>60</v>
      </c>
      <c r="E18" s="23">
        <f>일위대가!F123</f>
        <v>699</v>
      </c>
      <c r="F18" s="23">
        <f>일위대가!H123</f>
        <v>2761</v>
      </c>
      <c r="G18" s="23">
        <f>일위대가!J123</f>
        <v>0</v>
      </c>
      <c r="H18" s="23">
        <f t="shared" si="0"/>
        <v>3460</v>
      </c>
      <c r="I18" s="13" t="s">
        <v>143</v>
      </c>
      <c r="J18" s="13" t="s">
        <v>52</v>
      </c>
      <c r="K18" s="13" t="s">
        <v>52</v>
      </c>
      <c r="L18" s="13" t="s">
        <v>52</v>
      </c>
      <c r="M18" s="13" t="s">
        <v>374</v>
      </c>
      <c r="N18" s="1" t="s">
        <v>52</v>
      </c>
    </row>
    <row r="19" spans="1:14" ht="30" customHeight="1" x14ac:dyDescent="0.3">
      <c r="A19" s="13" t="s">
        <v>148</v>
      </c>
      <c r="B19" s="13" t="s">
        <v>72</v>
      </c>
      <c r="C19" s="13" t="s">
        <v>146</v>
      </c>
      <c r="D19" s="13" t="s">
        <v>60</v>
      </c>
      <c r="E19" s="23">
        <f>일위대가!F131</f>
        <v>3182</v>
      </c>
      <c r="F19" s="23">
        <f>일위대가!H131</f>
        <v>5512</v>
      </c>
      <c r="G19" s="23">
        <f>일위대가!J131</f>
        <v>0</v>
      </c>
      <c r="H19" s="23">
        <f t="shared" si="0"/>
        <v>8694</v>
      </c>
      <c r="I19" s="13" t="s">
        <v>147</v>
      </c>
      <c r="J19" s="13" t="s">
        <v>52</v>
      </c>
      <c r="K19" s="13" t="s">
        <v>52</v>
      </c>
      <c r="L19" s="13" t="s">
        <v>52</v>
      </c>
      <c r="M19" s="13" t="s">
        <v>381</v>
      </c>
      <c r="N19" s="1" t="s">
        <v>52</v>
      </c>
    </row>
    <row r="20" spans="1:14" ht="30" customHeight="1" x14ac:dyDescent="0.3">
      <c r="A20" s="13" t="s">
        <v>152</v>
      </c>
      <c r="B20" s="13" t="s">
        <v>72</v>
      </c>
      <c r="C20" s="13" t="s">
        <v>150</v>
      </c>
      <c r="D20" s="13" t="s">
        <v>60</v>
      </c>
      <c r="E20" s="23">
        <f>일위대가!F139</f>
        <v>5531</v>
      </c>
      <c r="F20" s="23">
        <f>일위대가!H139</f>
        <v>10413</v>
      </c>
      <c r="G20" s="23">
        <f>일위대가!J139</f>
        <v>0</v>
      </c>
      <c r="H20" s="23">
        <f t="shared" si="0"/>
        <v>15944</v>
      </c>
      <c r="I20" s="13" t="s">
        <v>151</v>
      </c>
      <c r="J20" s="13" t="s">
        <v>52</v>
      </c>
      <c r="K20" s="13" t="s">
        <v>52</v>
      </c>
      <c r="L20" s="13" t="s">
        <v>52</v>
      </c>
      <c r="M20" s="13" t="s">
        <v>381</v>
      </c>
      <c r="N20" s="1" t="s">
        <v>52</v>
      </c>
    </row>
    <row r="21" spans="1:14" ht="30" customHeight="1" x14ac:dyDescent="0.3">
      <c r="A21" s="13" t="s">
        <v>156</v>
      </c>
      <c r="B21" s="13" t="s">
        <v>77</v>
      </c>
      <c r="C21" s="13" t="s">
        <v>154</v>
      </c>
      <c r="D21" s="13" t="s">
        <v>60</v>
      </c>
      <c r="E21" s="23">
        <f>일위대가!F147</f>
        <v>1313</v>
      </c>
      <c r="F21" s="23">
        <f>일위대가!H147</f>
        <v>2484</v>
      </c>
      <c r="G21" s="23">
        <f>일위대가!J147</f>
        <v>0</v>
      </c>
      <c r="H21" s="23">
        <f t="shared" si="0"/>
        <v>3797</v>
      </c>
      <c r="I21" s="13" t="s">
        <v>155</v>
      </c>
      <c r="J21" s="13" t="s">
        <v>52</v>
      </c>
      <c r="K21" s="13" t="s">
        <v>52</v>
      </c>
      <c r="L21" s="13" t="s">
        <v>52</v>
      </c>
      <c r="M21" s="13" t="s">
        <v>297</v>
      </c>
      <c r="N21" s="1" t="s">
        <v>52</v>
      </c>
    </row>
    <row r="22" spans="1:14" ht="30" customHeight="1" x14ac:dyDescent="0.3">
      <c r="A22" s="13" t="s">
        <v>161</v>
      </c>
      <c r="B22" s="13" t="s">
        <v>158</v>
      </c>
      <c r="C22" s="13" t="s">
        <v>159</v>
      </c>
      <c r="D22" s="13" t="s">
        <v>98</v>
      </c>
      <c r="E22" s="23">
        <f>일위대가!F153</f>
        <v>1734</v>
      </c>
      <c r="F22" s="23">
        <f>일위대가!H153</f>
        <v>29819</v>
      </c>
      <c r="G22" s="23">
        <f>일위대가!J153</f>
        <v>0</v>
      </c>
      <c r="H22" s="23">
        <f t="shared" si="0"/>
        <v>31553</v>
      </c>
      <c r="I22" s="13" t="s">
        <v>160</v>
      </c>
      <c r="J22" s="13" t="s">
        <v>52</v>
      </c>
      <c r="K22" s="13" t="s">
        <v>52</v>
      </c>
      <c r="L22" s="13" t="s">
        <v>52</v>
      </c>
      <c r="M22" s="13" t="s">
        <v>400</v>
      </c>
      <c r="N22" s="1" t="s">
        <v>52</v>
      </c>
    </row>
    <row r="23" spans="1:14" ht="30" customHeight="1" x14ac:dyDescent="0.3">
      <c r="A23" s="13" t="s">
        <v>169</v>
      </c>
      <c r="B23" s="13" t="s">
        <v>166</v>
      </c>
      <c r="C23" s="13" t="s">
        <v>167</v>
      </c>
      <c r="D23" s="13" t="s">
        <v>98</v>
      </c>
      <c r="E23" s="23">
        <f>일위대가!F159</f>
        <v>2081</v>
      </c>
      <c r="F23" s="23">
        <f>일위대가!H159</f>
        <v>49699</v>
      </c>
      <c r="G23" s="23">
        <f>일위대가!J159</f>
        <v>0</v>
      </c>
      <c r="H23" s="23">
        <f t="shared" si="0"/>
        <v>51780</v>
      </c>
      <c r="I23" s="13" t="s">
        <v>168</v>
      </c>
      <c r="J23" s="13" t="s">
        <v>52</v>
      </c>
      <c r="K23" s="13" t="s">
        <v>52</v>
      </c>
      <c r="L23" s="13" t="s">
        <v>52</v>
      </c>
      <c r="M23" s="13" t="s">
        <v>400</v>
      </c>
      <c r="N23" s="1" t="s">
        <v>52</v>
      </c>
    </row>
    <row r="24" spans="1:14" ht="30" customHeight="1" x14ac:dyDescent="0.3">
      <c r="A24" s="13" t="s">
        <v>174</v>
      </c>
      <c r="B24" s="13" t="s">
        <v>171</v>
      </c>
      <c r="C24" s="13" t="s">
        <v>172</v>
      </c>
      <c r="D24" s="13" t="s">
        <v>98</v>
      </c>
      <c r="E24" s="23">
        <f>일위대가!F165</f>
        <v>3162</v>
      </c>
      <c r="F24" s="23">
        <f>일위대가!H165</f>
        <v>9939</v>
      </c>
      <c r="G24" s="23">
        <f>일위대가!J165</f>
        <v>0</v>
      </c>
      <c r="H24" s="23">
        <f t="shared" si="0"/>
        <v>13101</v>
      </c>
      <c r="I24" s="13" t="s">
        <v>173</v>
      </c>
      <c r="J24" s="13" t="s">
        <v>52</v>
      </c>
      <c r="K24" s="13" t="s">
        <v>52</v>
      </c>
      <c r="L24" s="13" t="s">
        <v>52</v>
      </c>
      <c r="M24" s="13" t="s">
        <v>304</v>
      </c>
      <c r="N24" s="1" t="s">
        <v>52</v>
      </c>
    </row>
    <row r="25" spans="1:14" ht="30" customHeight="1" x14ac:dyDescent="0.3">
      <c r="A25" s="13" t="s">
        <v>178</v>
      </c>
      <c r="B25" s="13" t="s">
        <v>171</v>
      </c>
      <c r="C25" s="13" t="s">
        <v>176</v>
      </c>
      <c r="D25" s="13" t="s">
        <v>98</v>
      </c>
      <c r="E25" s="23">
        <f>일위대가!F171</f>
        <v>4496</v>
      </c>
      <c r="F25" s="23">
        <f>일위대가!H171</f>
        <v>54669</v>
      </c>
      <c r="G25" s="23">
        <f>일위대가!J171</f>
        <v>0</v>
      </c>
      <c r="H25" s="23">
        <f t="shared" si="0"/>
        <v>59165</v>
      </c>
      <c r="I25" s="13" t="s">
        <v>177</v>
      </c>
      <c r="J25" s="13" t="s">
        <v>52</v>
      </c>
      <c r="K25" s="13" t="s">
        <v>52</v>
      </c>
      <c r="L25" s="13" t="s">
        <v>52</v>
      </c>
      <c r="M25" s="13" t="s">
        <v>304</v>
      </c>
      <c r="N25" s="1" t="s">
        <v>52</v>
      </c>
    </row>
    <row r="26" spans="1:14" ht="30" customHeight="1" x14ac:dyDescent="0.3">
      <c r="A26" s="13" t="s">
        <v>183</v>
      </c>
      <c r="B26" s="13" t="s">
        <v>180</v>
      </c>
      <c r="C26" s="13" t="s">
        <v>181</v>
      </c>
      <c r="D26" s="13" t="s">
        <v>68</v>
      </c>
      <c r="E26" s="23">
        <f>일위대가!F181</f>
        <v>8900</v>
      </c>
      <c r="F26" s="23">
        <f>일위대가!H181</f>
        <v>19879</v>
      </c>
      <c r="G26" s="23">
        <f>일위대가!J181</f>
        <v>0</v>
      </c>
      <c r="H26" s="23">
        <f t="shared" si="0"/>
        <v>28779</v>
      </c>
      <c r="I26" s="13" t="s">
        <v>182</v>
      </c>
      <c r="J26" s="13" t="s">
        <v>52</v>
      </c>
      <c r="K26" s="13" t="s">
        <v>52</v>
      </c>
      <c r="L26" s="13" t="s">
        <v>52</v>
      </c>
      <c r="M26" s="13" t="s">
        <v>263</v>
      </c>
      <c r="N26" s="1" t="s">
        <v>52</v>
      </c>
    </row>
    <row r="27" spans="1:14" ht="30" customHeight="1" x14ac:dyDescent="0.3">
      <c r="A27" s="13" t="s">
        <v>188</v>
      </c>
      <c r="B27" s="13" t="s">
        <v>185</v>
      </c>
      <c r="C27" s="13" t="s">
        <v>186</v>
      </c>
      <c r="D27" s="13" t="s">
        <v>60</v>
      </c>
      <c r="E27" s="23">
        <f>일위대가!F187</f>
        <v>19414</v>
      </c>
      <c r="F27" s="23">
        <f>일위대가!H187</f>
        <v>99398</v>
      </c>
      <c r="G27" s="23">
        <f>일위대가!J187</f>
        <v>0</v>
      </c>
      <c r="H27" s="23">
        <f t="shared" si="0"/>
        <v>118812</v>
      </c>
      <c r="I27" s="13" t="s">
        <v>187</v>
      </c>
      <c r="J27" s="13" t="s">
        <v>52</v>
      </c>
      <c r="K27" s="13" t="s">
        <v>52</v>
      </c>
      <c r="L27" s="13" t="s">
        <v>52</v>
      </c>
      <c r="M27" s="13" t="s">
        <v>437</v>
      </c>
      <c r="N27" s="1" t="s">
        <v>52</v>
      </c>
    </row>
    <row r="28" spans="1:14" ht="30" customHeight="1" x14ac:dyDescent="0.3">
      <c r="A28" s="13" t="s">
        <v>192</v>
      </c>
      <c r="B28" s="13" t="s">
        <v>190</v>
      </c>
      <c r="C28" s="13" t="s">
        <v>186</v>
      </c>
      <c r="D28" s="13" t="s">
        <v>60</v>
      </c>
      <c r="E28" s="23">
        <f>일위대가!F193</f>
        <v>51899</v>
      </c>
      <c r="F28" s="23">
        <f>일위대가!H193</f>
        <v>19879</v>
      </c>
      <c r="G28" s="23">
        <f>일위대가!J193</f>
        <v>0</v>
      </c>
      <c r="H28" s="23">
        <f t="shared" si="0"/>
        <v>71778</v>
      </c>
      <c r="I28" s="13" t="s">
        <v>191</v>
      </c>
      <c r="J28" s="13" t="s">
        <v>52</v>
      </c>
      <c r="K28" s="13" t="s">
        <v>52</v>
      </c>
      <c r="L28" s="13" t="s">
        <v>52</v>
      </c>
      <c r="M28" s="13" t="s">
        <v>437</v>
      </c>
      <c r="N28" s="1" t="s">
        <v>52</v>
      </c>
    </row>
    <row r="29" spans="1:14" ht="30" customHeight="1" x14ac:dyDescent="0.3">
      <c r="A29" s="13" t="s">
        <v>197</v>
      </c>
      <c r="B29" s="13" t="s">
        <v>194</v>
      </c>
      <c r="C29" s="13" t="s">
        <v>195</v>
      </c>
      <c r="D29" s="13" t="s">
        <v>98</v>
      </c>
      <c r="E29" s="23">
        <f>일위대가!F199</f>
        <v>26998</v>
      </c>
      <c r="F29" s="23">
        <f>일위대가!H199</f>
        <v>99398</v>
      </c>
      <c r="G29" s="23">
        <f>일위대가!J199</f>
        <v>0</v>
      </c>
      <c r="H29" s="23">
        <f t="shared" si="0"/>
        <v>126396</v>
      </c>
      <c r="I29" s="13" t="s">
        <v>196</v>
      </c>
      <c r="J29" s="13" t="s">
        <v>52</v>
      </c>
      <c r="K29" s="13" t="s">
        <v>52</v>
      </c>
      <c r="L29" s="13" t="s">
        <v>52</v>
      </c>
      <c r="M29" s="13" t="s">
        <v>437</v>
      </c>
      <c r="N29" s="1" t="s">
        <v>52</v>
      </c>
    </row>
    <row r="30" spans="1:14" ht="30" customHeight="1" x14ac:dyDescent="0.3">
      <c r="A30" s="13" t="s">
        <v>201</v>
      </c>
      <c r="B30" s="13" t="s">
        <v>194</v>
      </c>
      <c r="C30" s="13" t="s">
        <v>199</v>
      </c>
      <c r="D30" s="13" t="s">
        <v>98</v>
      </c>
      <c r="E30" s="23">
        <f>일위대가!F205</f>
        <v>41866</v>
      </c>
      <c r="F30" s="23">
        <f>일위대가!H205</f>
        <v>99398</v>
      </c>
      <c r="G30" s="23">
        <f>일위대가!J205</f>
        <v>0</v>
      </c>
      <c r="H30" s="23">
        <f t="shared" si="0"/>
        <v>141264</v>
      </c>
      <c r="I30" s="13" t="s">
        <v>200</v>
      </c>
      <c r="J30" s="13" t="s">
        <v>52</v>
      </c>
      <c r="K30" s="13" t="s">
        <v>52</v>
      </c>
      <c r="L30" s="13" t="s">
        <v>52</v>
      </c>
      <c r="M30" s="13" t="s">
        <v>437</v>
      </c>
      <c r="N30" s="1" t="s">
        <v>52</v>
      </c>
    </row>
    <row r="31" spans="1:14" ht="30" customHeight="1" x14ac:dyDescent="0.3">
      <c r="A31" s="13" t="s">
        <v>215</v>
      </c>
      <c r="B31" s="13" t="s">
        <v>212</v>
      </c>
      <c r="C31" s="13" t="s">
        <v>213</v>
      </c>
      <c r="D31" s="13" t="s">
        <v>60</v>
      </c>
      <c r="E31" s="23">
        <f>일위대가!F212</f>
        <v>748</v>
      </c>
      <c r="F31" s="23">
        <f>일위대가!H212</f>
        <v>16443</v>
      </c>
      <c r="G31" s="23">
        <f>일위대가!J212</f>
        <v>0</v>
      </c>
      <c r="H31" s="23">
        <f t="shared" si="0"/>
        <v>17191</v>
      </c>
      <c r="I31" s="13" t="s">
        <v>214</v>
      </c>
      <c r="J31" s="13" t="s">
        <v>52</v>
      </c>
      <c r="K31" s="13" t="s">
        <v>52</v>
      </c>
      <c r="L31" s="13" t="s">
        <v>52</v>
      </c>
      <c r="M31" s="13" t="s">
        <v>263</v>
      </c>
      <c r="N31" s="1" t="s">
        <v>52</v>
      </c>
    </row>
    <row r="32" spans="1:14" ht="30" customHeight="1" x14ac:dyDescent="0.3">
      <c r="A32" s="13" t="s">
        <v>464</v>
      </c>
      <c r="B32" s="13" t="s">
        <v>460</v>
      </c>
      <c r="C32" s="13" t="s">
        <v>461</v>
      </c>
      <c r="D32" s="13" t="s">
        <v>462</v>
      </c>
      <c r="E32" s="23">
        <f>일위대가!F218</f>
        <v>119515</v>
      </c>
      <c r="F32" s="23">
        <f>일위대가!H218</f>
        <v>113980</v>
      </c>
      <c r="G32" s="23">
        <f>일위대가!J218</f>
        <v>0</v>
      </c>
      <c r="H32" s="23">
        <f t="shared" si="0"/>
        <v>233495</v>
      </c>
      <c r="I32" s="13" t="s">
        <v>463</v>
      </c>
      <c r="J32" s="13" t="s">
        <v>212</v>
      </c>
      <c r="K32" s="13" t="s">
        <v>52</v>
      </c>
      <c r="L32" s="13" t="s">
        <v>52</v>
      </c>
      <c r="M32" s="13" t="s">
        <v>477</v>
      </c>
      <c r="N32" s="1" t="s">
        <v>52</v>
      </c>
    </row>
    <row r="33" spans="1:14" ht="30" customHeight="1" x14ac:dyDescent="0.3">
      <c r="A33" s="13" t="s">
        <v>470</v>
      </c>
      <c r="B33" s="13" t="s">
        <v>466</v>
      </c>
      <c r="C33" s="13" t="s">
        <v>467</v>
      </c>
      <c r="D33" s="13" t="s">
        <v>468</v>
      </c>
      <c r="E33" s="23">
        <f>일위대가!F224</f>
        <v>1371</v>
      </c>
      <c r="F33" s="23">
        <f>일위대가!H224</f>
        <v>45715</v>
      </c>
      <c r="G33" s="23">
        <f>일위대가!J224</f>
        <v>0</v>
      </c>
      <c r="H33" s="23">
        <f t="shared" si="0"/>
        <v>47086</v>
      </c>
      <c r="I33" s="13" t="s">
        <v>469</v>
      </c>
      <c r="J33" s="13" t="s">
        <v>52</v>
      </c>
      <c r="K33" s="13" t="s">
        <v>52</v>
      </c>
      <c r="L33" s="13" t="s">
        <v>52</v>
      </c>
      <c r="M33" s="13" t="s">
        <v>489</v>
      </c>
      <c r="N33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224"/>
  <sheetViews>
    <sheetView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185" t="s">
        <v>2</v>
      </c>
      <c r="B2" s="185" t="s">
        <v>3</v>
      </c>
      <c r="C2" s="185" t="s">
        <v>4</v>
      </c>
      <c r="D2" s="185" t="s">
        <v>5</v>
      </c>
      <c r="E2" s="185" t="s">
        <v>6</v>
      </c>
      <c r="F2" s="185"/>
      <c r="G2" s="185" t="s">
        <v>9</v>
      </c>
      <c r="H2" s="185"/>
      <c r="I2" s="185" t="s">
        <v>10</v>
      </c>
      <c r="J2" s="185"/>
      <c r="K2" s="185" t="s">
        <v>11</v>
      </c>
      <c r="L2" s="185"/>
      <c r="M2" s="185" t="s">
        <v>12</v>
      </c>
      <c r="N2" s="184" t="s">
        <v>229</v>
      </c>
      <c r="O2" s="184" t="s">
        <v>20</v>
      </c>
      <c r="P2" s="184" t="s">
        <v>22</v>
      </c>
      <c r="Q2" s="184" t="s">
        <v>23</v>
      </c>
      <c r="R2" s="184" t="s">
        <v>24</v>
      </c>
      <c r="S2" s="184" t="s">
        <v>25</v>
      </c>
      <c r="T2" s="184" t="s">
        <v>26</v>
      </c>
      <c r="U2" s="184" t="s">
        <v>27</v>
      </c>
      <c r="V2" s="184" t="s">
        <v>28</v>
      </c>
      <c r="W2" s="184" t="s">
        <v>29</v>
      </c>
      <c r="X2" s="184" t="s">
        <v>30</v>
      </c>
      <c r="Y2" s="184" t="s">
        <v>31</v>
      </c>
      <c r="Z2" s="184" t="s">
        <v>32</v>
      </c>
      <c r="AA2" s="184" t="s">
        <v>33</v>
      </c>
      <c r="AB2" s="184" t="s">
        <v>34</v>
      </c>
      <c r="AC2" s="184" t="s">
        <v>35</v>
      </c>
      <c r="AD2" s="184" t="s">
        <v>36</v>
      </c>
      <c r="AE2" s="184" t="s">
        <v>37</v>
      </c>
      <c r="AF2" s="184" t="s">
        <v>38</v>
      </c>
      <c r="AG2" s="184" t="s">
        <v>39</v>
      </c>
      <c r="AH2" s="184" t="s">
        <v>40</v>
      </c>
      <c r="AI2" s="184" t="s">
        <v>41</v>
      </c>
      <c r="AJ2" s="184" t="s">
        <v>42</v>
      </c>
      <c r="AK2" s="184" t="s">
        <v>43</v>
      </c>
      <c r="AL2" s="184" t="s">
        <v>44</v>
      </c>
      <c r="AM2" s="184" t="s">
        <v>45</v>
      </c>
      <c r="AN2" s="184" t="s">
        <v>46</v>
      </c>
      <c r="AO2" s="184" t="s">
        <v>47</v>
      </c>
      <c r="AP2" s="184" t="s">
        <v>230</v>
      </c>
      <c r="AQ2" s="184" t="s">
        <v>231</v>
      </c>
      <c r="AR2" s="184" t="s">
        <v>232</v>
      </c>
      <c r="AS2" s="184" t="s">
        <v>233</v>
      </c>
      <c r="AT2" s="184" t="s">
        <v>234</v>
      </c>
      <c r="AU2" s="184" t="s">
        <v>235</v>
      </c>
      <c r="AV2" s="184" t="s">
        <v>48</v>
      </c>
      <c r="AW2" s="184" t="s">
        <v>236</v>
      </c>
      <c r="AX2" s="1" t="s">
        <v>228</v>
      </c>
      <c r="AY2" s="1" t="s">
        <v>21</v>
      </c>
      <c r="AZ2" s="1" t="s">
        <v>237</v>
      </c>
    </row>
    <row r="3" spans="1:52" ht="30" customHeight="1" x14ac:dyDescent="0.3">
      <c r="A3" s="185"/>
      <c r="B3" s="185"/>
      <c r="C3" s="185"/>
      <c r="D3" s="185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85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</row>
    <row r="4" spans="1:52" ht="30" customHeight="1" x14ac:dyDescent="0.3">
      <c r="A4" s="16" t="s">
        <v>238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62</v>
      </c>
    </row>
    <row r="5" spans="1:52" ht="30" customHeight="1" x14ac:dyDescent="0.3">
      <c r="A5" s="19" t="s">
        <v>240</v>
      </c>
      <c r="B5" s="19" t="s">
        <v>59</v>
      </c>
      <c r="C5" s="19" t="s">
        <v>60</v>
      </c>
      <c r="D5" s="20">
        <v>1</v>
      </c>
      <c r="E5" s="22">
        <f>단가대비표!O37</f>
        <v>8998</v>
      </c>
      <c r="F5" s="25">
        <f t="shared" ref="F5:F10" si="0">TRUNC(E5*D5,1)</f>
        <v>8998</v>
      </c>
      <c r="G5" s="22">
        <f>단가대비표!P37</f>
        <v>0</v>
      </c>
      <c r="H5" s="25">
        <f t="shared" ref="H5:H10" si="1">TRUNC(G5*D5,1)</f>
        <v>0</v>
      </c>
      <c r="I5" s="22">
        <f>단가대비표!V37</f>
        <v>0</v>
      </c>
      <c r="J5" s="25">
        <f t="shared" ref="J5:J10" si="2">TRUNC(I5*D5,1)</f>
        <v>0</v>
      </c>
      <c r="K5" s="22">
        <f t="shared" ref="K5:L10" si="3">TRUNC(E5+G5+I5,1)</f>
        <v>8998</v>
      </c>
      <c r="L5" s="25">
        <f t="shared" si="3"/>
        <v>8998</v>
      </c>
      <c r="M5" s="19" t="s">
        <v>52</v>
      </c>
      <c r="N5" s="1" t="s">
        <v>62</v>
      </c>
      <c r="O5" s="1" t="s">
        <v>241</v>
      </c>
      <c r="P5" s="1" t="s">
        <v>64</v>
      </c>
      <c r="Q5" s="1" t="s">
        <v>64</v>
      </c>
      <c r="R5" s="1" t="s">
        <v>63</v>
      </c>
      <c r="V5">
        <v>1</v>
      </c>
      <c r="W5">
        <v>2</v>
      </c>
      <c r="AV5" s="1" t="s">
        <v>52</v>
      </c>
      <c r="AW5" s="1" t="s">
        <v>242</v>
      </c>
      <c r="AX5" s="1" t="s">
        <v>52</v>
      </c>
      <c r="AY5" s="1" t="s">
        <v>52</v>
      </c>
      <c r="AZ5" s="1" t="s">
        <v>52</v>
      </c>
    </row>
    <row r="6" spans="1:52" ht="30" customHeight="1" x14ac:dyDescent="0.3">
      <c r="A6" s="19" t="s">
        <v>240</v>
      </c>
      <c r="B6" s="19" t="s">
        <v>59</v>
      </c>
      <c r="C6" s="19" t="s">
        <v>60</v>
      </c>
      <c r="D6" s="20">
        <v>0.1</v>
      </c>
      <c r="E6" s="22">
        <f>단가대비표!O37</f>
        <v>8998</v>
      </c>
      <c r="F6" s="25">
        <f t="shared" si="0"/>
        <v>899.8</v>
      </c>
      <c r="G6" s="22">
        <f>단가대비표!P37</f>
        <v>0</v>
      </c>
      <c r="H6" s="25">
        <f t="shared" si="1"/>
        <v>0</v>
      </c>
      <c r="I6" s="22">
        <f>단가대비표!V37</f>
        <v>0</v>
      </c>
      <c r="J6" s="25">
        <f t="shared" si="2"/>
        <v>0</v>
      </c>
      <c r="K6" s="22">
        <f t="shared" si="3"/>
        <v>8998</v>
      </c>
      <c r="L6" s="25">
        <f t="shared" si="3"/>
        <v>899.8</v>
      </c>
      <c r="M6" s="19" t="s">
        <v>52</v>
      </c>
      <c r="N6" s="1" t="s">
        <v>62</v>
      </c>
      <c r="O6" s="1" t="s">
        <v>241</v>
      </c>
      <c r="P6" s="1" t="s">
        <v>64</v>
      </c>
      <c r="Q6" s="1" t="s">
        <v>64</v>
      </c>
      <c r="R6" s="1" t="s">
        <v>63</v>
      </c>
      <c r="AV6" s="1" t="s">
        <v>52</v>
      </c>
      <c r="AW6" s="1" t="s">
        <v>242</v>
      </c>
      <c r="AX6" s="1" t="s">
        <v>52</v>
      </c>
      <c r="AY6" s="1" t="s">
        <v>52</v>
      </c>
      <c r="AZ6" s="1" t="s">
        <v>52</v>
      </c>
    </row>
    <row r="7" spans="1:52" ht="30" customHeight="1" x14ac:dyDescent="0.3">
      <c r="A7" s="19" t="s">
        <v>243</v>
      </c>
      <c r="B7" s="19" t="s">
        <v>244</v>
      </c>
      <c r="C7" s="19" t="s">
        <v>245</v>
      </c>
      <c r="D7" s="20">
        <v>1</v>
      </c>
      <c r="E7" s="22">
        <f>TRUNC(SUMIF(V5:V10, RIGHTB(O7, 1), F5:F10)*U7, 2)</f>
        <v>1349.7</v>
      </c>
      <c r="F7" s="25">
        <f t="shared" si="0"/>
        <v>1349.7</v>
      </c>
      <c r="G7" s="22">
        <v>0</v>
      </c>
      <c r="H7" s="25">
        <f t="shared" si="1"/>
        <v>0</v>
      </c>
      <c r="I7" s="22">
        <v>0</v>
      </c>
      <c r="J7" s="25">
        <f t="shared" si="2"/>
        <v>0</v>
      </c>
      <c r="K7" s="22">
        <f t="shared" si="3"/>
        <v>1349.7</v>
      </c>
      <c r="L7" s="25">
        <f t="shared" si="3"/>
        <v>1349.7</v>
      </c>
      <c r="M7" s="19" t="s">
        <v>52</v>
      </c>
      <c r="N7" s="1" t="s">
        <v>62</v>
      </c>
      <c r="O7" s="1" t="s">
        <v>246</v>
      </c>
      <c r="P7" s="1" t="s">
        <v>64</v>
      </c>
      <c r="Q7" s="1" t="s">
        <v>64</v>
      </c>
      <c r="R7" s="1" t="s">
        <v>64</v>
      </c>
      <c r="S7">
        <v>0</v>
      </c>
      <c r="T7">
        <v>0</v>
      </c>
      <c r="U7">
        <v>0.15</v>
      </c>
      <c r="AV7" s="1" t="s">
        <v>52</v>
      </c>
      <c r="AW7" s="1" t="s">
        <v>247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19" t="s">
        <v>248</v>
      </c>
      <c r="B8" s="19" t="s">
        <v>249</v>
      </c>
      <c r="C8" s="19" t="s">
        <v>245</v>
      </c>
      <c r="D8" s="20">
        <v>1</v>
      </c>
      <c r="E8" s="22">
        <f>TRUNC(SUMIF(W5:W10, RIGHTB(O8, 1), F5:F10)*U8, 2)</f>
        <v>179.96</v>
      </c>
      <c r="F8" s="25">
        <f t="shared" si="0"/>
        <v>179.9</v>
      </c>
      <c r="G8" s="22">
        <v>0</v>
      </c>
      <c r="H8" s="25">
        <f t="shared" si="1"/>
        <v>0</v>
      </c>
      <c r="I8" s="22">
        <v>0</v>
      </c>
      <c r="J8" s="25">
        <f t="shared" si="2"/>
        <v>0</v>
      </c>
      <c r="K8" s="22">
        <f t="shared" si="3"/>
        <v>179.9</v>
      </c>
      <c r="L8" s="25">
        <f t="shared" si="3"/>
        <v>179.9</v>
      </c>
      <c r="M8" s="19" t="s">
        <v>52</v>
      </c>
      <c r="N8" s="1" t="s">
        <v>62</v>
      </c>
      <c r="O8" s="1" t="s">
        <v>250</v>
      </c>
      <c r="P8" s="1" t="s">
        <v>64</v>
      </c>
      <c r="Q8" s="1" t="s">
        <v>64</v>
      </c>
      <c r="R8" s="1" t="s">
        <v>64</v>
      </c>
      <c r="S8">
        <v>0</v>
      </c>
      <c r="T8">
        <v>0</v>
      </c>
      <c r="U8">
        <v>0.02</v>
      </c>
      <c r="AV8" s="1" t="s">
        <v>52</v>
      </c>
      <c r="AW8" s="1" t="s">
        <v>251</v>
      </c>
      <c r="AX8" s="1" t="s">
        <v>52</v>
      </c>
      <c r="AY8" s="1" t="s">
        <v>52</v>
      </c>
      <c r="AZ8" s="1" t="s">
        <v>52</v>
      </c>
    </row>
    <row r="9" spans="1:52" ht="30" customHeight="1" x14ac:dyDescent="0.3">
      <c r="A9" s="19" t="s">
        <v>252</v>
      </c>
      <c r="B9" s="19" t="s">
        <v>253</v>
      </c>
      <c r="C9" s="19" t="s">
        <v>254</v>
      </c>
      <c r="D9" s="20">
        <v>0.36720000000000003</v>
      </c>
      <c r="E9" s="22">
        <f>단가대비표!O47</f>
        <v>0</v>
      </c>
      <c r="F9" s="25">
        <f t="shared" si="0"/>
        <v>0</v>
      </c>
      <c r="G9" s="22">
        <f>단가대비표!P47</f>
        <v>276108</v>
      </c>
      <c r="H9" s="25">
        <f t="shared" si="1"/>
        <v>101386.8</v>
      </c>
      <c r="I9" s="22">
        <f>단가대비표!V47</f>
        <v>0</v>
      </c>
      <c r="J9" s="25">
        <f t="shared" si="2"/>
        <v>0</v>
      </c>
      <c r="K9" s="22">
        <f t="shared" si="3"/>
        <v>276108</v>
      </c>
      <c r="L9" s="25">
        <f t="shared" si="3"/>
        <v>101386.8</v>
      </c>
      <c r="M9" s="19" t="s">
        <v>52</v>
      </c>
      <c r="N9" s="1" t="s">
        <v>62</v>
      </c>
      <c r="O9" s="1" t="s">
        <v>255</v>
      </c>
      <c r="P9" s="1" t="s">
        <v>64</v>
      </c>
      <c r="Q9" s="1" t="s">
        <v>64</v>
      </c>
      <c r="R9" s="1" t="s">
        <v>63</v>
      </c>
      <c r="X9">
        <v>3</v>
      </c>
      <c r="AV9" s="1" t="s">
        <v>52</v>
      </c>
      <c r="AW9" s="1" t="s">
        <v>256</v>
      </c>
      <c r="AX9" s="1" t="s">
        <v>52</v>
      </c>
      <c r="AY9" s="1" t="s">
        <v>52</v>
      </c>
      <c r="AZ9" s="1" t="s">
        <v>52</v>
      </c>
    </row>
    <row r="10" spans="1:52" ht="30" customHeight="1" x14ac:dyDescent="0.3">
      <c r="A10" s="19" t="s">
        <v>257</v>
      </c>
      <c r="B10" s="19" t="s">
        <v>258</v>
      </c>
      <c r="C10" s="19" t="s">
        <v>245</v>
      </c>
      <c r="D10" s="20">
        <v>1</v>
      </c>
      <c r="E10" s="22">
        <f>TRUNC(SUMIF(X5:X10, RIGHTB(O10, 1), H5:H10)*U10, 2)</f>
        <v>3041.6</v>
      </c>
      <c r="F10" s="25">
        <f t="shared" si="0"/>
        <v>3041.6</v>
      </c>
      <c r="G10" s="22">
        <v>0</v>
      </c>
      <c r="H10" s="25">
        <f t="shared" si="1"/>
        <v>0</v>
      </c>
      <c r="I10" s="22">
        <v>0</v>
      </c>
      <c r="J10" s="25">
        <f t="shared" si="2"/>
        <v>0</v>
      </c>
      <c r="K10" s="22">
        <f t="shared" si="3"/>
        <v>3041.6</v>
      </c>
      <c r="L10" s="25">
        <f t="shared" si="3"/>
        <v>3041.6</v>
      </c>
      <c r="M10" s="19" t="s">
        <v>52</v>
      </c>
      <c r="N10" s="1" t="s">
        <v>62</v>
      </c>
      <c r="O10" s="1" t="s">
        <v>259</v>
      </c>
      <c r="P10" s="1" t="s">
        <v>64</v>
      </c>
      <c r="Q10" s="1" t="s">
        <v>64</v>
      </c>
      <c r="R10" s="1" t="s">
        <v>64</v>
      </c>
      <c r="S10">
        <v>1</v>
      </c>
      <c r="T10">
        <v>0</v>
      </c>
      <c r="U10">
        <v>0.03</v>
      </c>
      <c r="AV10" s="1" t="s">
        <v>52</v>
      </c>
      <c r="AW10" s="1" t="s">
        <v>260</v>
      </c>
      <c r="AX10" s="1" t="s">
        <v>52</v>
      </c>
      <c r="AY10" s="1" t="s">
        <v>52</v>
      </c>
      <c r="AZ10" s="1" t="s">
        <v>52</v>
      </c>
    </row>
    <row r="11" spans="1:52" ht="30" customHeight="1" x14ac:dyDescent="0.3">
      <c r="A11" s="19" t="s">
        <v>261</v>
      </c>
      <c r="B11" s="19" t="s">
        <v>52</v>
      </c>
      <c r="C11" s="19" t="s">
        <v>52</v>
      </c>
      <c r="D11" s="20"/>
      <c r="E11" s="22"/>
      <c r="F11" s="25">
        <f>TRUNC(SUMIF(N5:N10, N4, F5:F10),0)</f>
        <v>14469</v>
      </c>
      <c r="G11" s="22"/>
      <c r="H11" s="25">
        <f>TRUNC(SUMIF(N5:N10, N4, H5:H10),0)</f>
        <v>101386</v>
      </c>
      <c r="I11" s="22"/>
      <c r="J11" s="25">
        <f>TRUNC(SUMIF(N5:N10, N4, J5:J10),0)</f>
        <v>0</v>
      </c>
      <c r="K11" s="22"/>
      <c r="L11" s="25">
        <f>F11+H11+J11</f>
        <v>115855</v>
      </c>
      <c r="M11" s="19" t="s">
        <v>52</v>
      </c>
      <c r="N11" s="1" t="s">
        <v>108</v>
      </c>
      <c r="O11" s="1" t="s">
        <v>108</v>
      </c>
      <c r="P11" s="1" t="s">
        <v>52</v>
      </c>
      <c r="Q11" s="1" t="s">
        <v>52</v>
      </c>
      <c r="R11" s="1" t="s">
        <v>52</v>
      </c>
      <c r="AV11" s="1" t="s">
        <v>52</v>
      </c>
      <c r="AW11" s="1" t="s">
        <v>52</v>
      </c>
      <c r="AX11" s="1" t="s">
        <v>52</v>
      </c>
      <c r="AY11" s="1" t="s">
        <v>52</v>
      </c>
      <c r="AZ11" s="1" t="s">
        <v>52</v>
      </c>
    </row>
    <row r="12" spans="1:52" ht="30" customHeight="1" x14ac:dyDescent="0.3">
      <c r="A12" s="20"/>
      <c r="B12" s="20"/>
      <c r="C12" s="20"/>
      <c r="D12" s="20"/>
      <c r="E12" s="22"/>
      <c r="F12" s="25"/>
      <c r="G12" s="22"/>
      <c r="H12" s="25"/>
      <c r="I12" s="22"/>
      <c r="J12" s="25"/>
      <c r="K12" s="22"/>
      <c r="L12" s="25"/>
      <c r="M12" s="20"/>
    </row>
    <row r="13" spans="1:52" ht="30" customHeight="1" x14ac:dyDescent="0.3">
      <c r="A13" s="16" t="s">
        <v>262</v>
      </c>
      <c r="B13" s="17"/>
      <c r="C13" s="17"/>
      <c r="D13" s="17"/>
      <c r="E13" s="21"/>
      <c r="F13" s="24"/>
      <c r="G13" s="21"/>
      <c r="H13" s="24"/>
      <c r="I13" s="21"/>
      <c r="J13" s="24"/>
      <c r="K13" s="21"/>
      <c r="L13" s="24"/>
      <c r="M13" s="18"/>
      <c r="N13" s="1" t="s">
        <v>70</v>
      </c>
    </row>
    <row r="14" spans="1:52" ht="30" customHeight="1" x14ac:dyDescent="0.3">
      <c r="A14" s="19" t="s">
        <v>264</v>
      </c>
      <c r="B14" s="19" t="s">
        <v>265</v>
      </c>
      <c r="C14" s="19" t="s">
        <v>98</v>
      </c>
      <c r="D14" s="20">
        <v>1</v>
      </c>
      <c r="E14" s="22">
        <f>단가대비표!O13</f>
        <v>1450</v>
      </c>
      <c r="F14" s="25">
        <f t="shared" ref="F14:F20" si="4">TRUNC(E14*D14,1)</f>
        <v>1450</v>
      </c>
      <c r="G14" s="22">
        <f>단가대비표!P13</f>
        <v>0</v>
      </c>
      <c r="H14" s="25">
        <f t="shared" ref="H14:H20" si="5">TRUNC(G14*D14,1)</f>
        <v>0</v>
      </c>
      <c r="I14" s="22">
        <f>단가대비표!V13</f>
        <v>0</v>
      </c>
      <c r="J14" s="25">
        <f t="shared" ref="J14:J20" si="6">TRUNC(I14*D14,1)</f>
        <v>0</v>
      </c>
      <c r="K14" s="22">
        <f t="shared" ref="K14:L20" si="7">TRUNC(E14+G14+I14,1)</f>
        <v>1450</v>
      </c>
      <c r="L14" s="25">
        <f t="shared" si="7"/>
        <v>1450</v>
      </c>
      <c r="M14" s="19" t="s">
        <v>52</v>
      </c>
      <c r="N14" s="1" t="s">
        <v>70</v>
      </c>
      <c r="O14" s="1" t="s">
        <v>266</v>
      </c>
      <c r="P14" s="1" t="s">
        <v>64</v>
      </c>
      <c r="Q14" s="1" t="s">
        <v>64</v>
      </c>
      <c r="R14" s="1" t="s">
        <v>63</v>
      </c>
      <c r="AV14" s="1" t="s">
        <v>52</v>
      </c>
      <c r="AW14" s="1" t="s">
        <v>267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19" t="s">
        <v>268</v>
      </c>
      <c r="B15" s="19" t="s">
        <v>269</v>
      </c>
      <c r="C15" s="19" t="s">
        <v>98</v>
      </c>
      <c r="D15" s="20">
        <v>1</v>
      </c>
      <c r="E15" s="22">
        <f>단가대비표!O17</f>
        <v>143</v>
      </c>
      <c r="F15" s="25">
        <f t="shared" si="4"/>
        <v>143</v>
      </c>
      <c r="G15" s="22">
        <f>단가대비표!P17</f>
        <v>0</v>
      </c>
      <c r="H15" s="25">
        <f t="shared" si="5"/>
        <v>0</v>
      </c>
      <c r="I15" s="22">
        <f>단가대비표!V17</f>
        <v>0</v>
      </c>
      <c r="J15" s="25">
        <f t="shared" si="6"/>
        <v>0</v>
      </c>
      <c r="K15" s="22">
        <f t="shared" si="7"/>
        <v>143</v>
      </c>
      <c r="L15" s="25">
        <f t="shared" si="7"/>
        <v>143</v>
      </c>
      <c r="M15" s="19" t="s">
        <v>52</v>
      </c>
      <c r="N15" s="1" t="s">
        <v>70</v>
      </c>
      <c r="O15" s="1" t="s">
        <v>270</v>
      </c>
      <c r="P15" s="1" t="s">
        <v>64</v>
      </c>
      <c r="Q15" s="1" t="s">
        <v>64</v>
      </c>
      <c r="R15" s="1" t="s">
        <v>63</v>
      </c>
      <c r="AV15" s="1" t="s">
        <v>52</v>
      </c>
      <c r="AW15" s="1" t="s">
        <v>271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19" t="s">
        <v>272</v>
      </c>
      <c r="B16" s="19" t="s">
        <v>273</v>
      </c>
      <c r="C16" s="19" t="s">
        <v>98</v>
      </c>
      <c r="D16" s="20">
        <v>2</v>
      </c>
      <c r="E16" s="22">
        <f>단가대비표!O14</f>
        <v>21.3</v>
      </c>
      <c r="F16" s="25">
        <f t="shared" si="4"/>
        <v>42.6</v>
      </c>
      <c r="G16" s="22">
        <f>단가대비표!P14</f>
        <v>0</v>
      </c>
      <c r="H16" s="25">
        <f t="shared" si="5"/>
        <v>0</v>
      </c>
      <c r="I16" s="22">
        <f>단가대비표!V14</f>
        <v>0</v>
      </c>
      <c r="J16" s="25">
        <f t="shared" si="6"/>
        <v>0</v>
      </c>
      <c r="K16" s="22">
        <f t="shared" si="7"/>
        <v>21.3</v>
      </c>
      <c r="L16" s="25">
        <f t="shared" si="7"/>
        <v>42.6</v>
      </c>
      <c r="M16" s="19" t="s">
        <v>52</v>
      </c>
      <c r="N16" s="1" t="s">
        <v>70</v>
      </c>
      <c r="O16" s="1" t="s">
        <v>274</v>
      </c>
      <c r="P16" s="1" t="s">
        <v>64</v>
      </c>
      <c r="Q16" s="1" t="s">
        <v>64</v>
      </c>
      <c r="R16" s="1" t="s">
        <v>63</v>
      </c>
      <c r="AV16" s="1" t="s">
        <v>52</v>
      </c>
      <c r="AW16" s="1" t="s">
        <v>275</v>
      </c>
      <c r="AX16" s="1" t="s">
        <v>52</v>
      </c>
      <c r="AY16" s="1" t="s">
        <v>52</v>
      </c>
      <c r="AZ16" s="1" t="s">
        <v>52</v>
      </c>
    </row>
    <row r="17" spans="1:52" ht="30" customHeight="1" x14ac:dyDescent="0.3">
      <c r="A17" s="19" t="s">
        <v>276</v>
      </c>
      <c r="B17" s="19" t="s">
        <v>277</v>
      </c>
      <c r="C17" s="19" t="s">
        <v>278</v>
      </c>
      <c r="D17" s="20">
        <v>2</v>
      </c>
      <c r="E17" s="22">
        <f>단가대비표!O15</f>
        <v>9.3000000000000007</v>
      </c>
      <c r="F17" s="25">
        <f t="shared" si="4"/>
        <v>18.600000000000001</v>
      </c>
      <c r="G17" s="22">
        <f>단가대비표!P15</f>
        <v>0</v>
      </c>
      <c r="H17" s="25">
        <f t="shared" si="5"/>
        <v>0</v>
      </c>
      <c r="I17" s="22">
        <f>단가대비표!V15</f>
        <v>0</v>
      </c>
      <c r="J17" s="25">
        <f t="shared" si="6"/>
        <v>0</v>
      </c>
      <c r="K17" s="22">
        <f t="shared" si="7"/>
        <v>9.3000000000000007</v>
      </c>
      <c r="L17" s="25">
        <f t="shared" si="7"/>
        <v>18.600000000000001</v>
      </c>
      <c r="M17" s="19" t="s">
        <v>52</v>
      </c>
      <c r="N17" s="1" t="s">
        <v>70</v>
      </c>
      <c r="O17" s="1" t="s">
        <v>279</v>
      </c>
      <c r="P17" s="1" t="s">
        <v>64</v>
      </c>
      <c r="Q17" s="1" t="s">
        <v>64</v>
      </c>
      <c r="R17" s="1" t="s">
        <v>63</v>
      </c>
      <c r="AV17" s="1" t="s">
        <v>52</v>
      </c>
      <c r="AW17" s="1" t="s">
        <v>280</v>
      </c>
      <c r="AX17" s="1" t="s">
        <v>52</v>
      </c>
      <c r="AY17" s="1" t="s">
        <v>52</v>
      </c>
      <c r="AZ17" s="1" t="s">
        <v>52</v>
      </c>
    </row>
    <row r="18" spans="1:52" ht="30" customHeight="1" x14ac:dyDescent="0.3">
      <c r="A18" s="19" t="s">
        <v>281</v>
      </c>
      <c r="B18" s="19" t="s">
        <v>282</v>
      </c>
      <c r="C18" s="19" t="s">
        <v>98</v>
      </c>
      <c r="D18" s="20">
        <v>1</v>
      </c>
      <c r="E18" s="22">
        <f>단가대비표!O43</f>
        <v>592</v>
      </c>
      <c r="F18" s="25">
        <f t="shared" si="4"/>
        <v>592</v>
      </c>
      <c r="G18" s="22">
        <f>단가대비표!P43</f>
        <v>0</v>
      </c>
      <c r="H18" s="25">
        <f t="shared" si="5"/>
        <v>0</v>
      </c>
      <c r="I18" s="22">
        <f>단가대비표!V43</f>
        <v>0</v>
      </c>
      <c r="J18" s="25">
        <f t="shared" si="6"/>
        <v>0</v>
      </c>
      <c r="K18" s="22">
        <f t="shared" si="7"/>
        <v>592</v>
      </c>
      <c r="L18" s="25">
        <f t="shared" si="7"/>
        <v>592</v>
      </c>
      <c r="M18" s="19" t="s">
        <v>52</v>
      </c>
      <c r="N18" s="1" t="s">
        <v>70</v>
      </c>
      <c r="O18" s="1" t="s">
        <v>283</v>
      </c>
      <c r="P18" s="1" t="s">
        <v>64</v>
      </c>
      <c r="Q18" s="1" t="s">
        <v>64</v>
      </c>
      <c r="R18" s="1" t="s">
        <v>63</v>
      </c>
      <c r="AV18" s="1" t="s">
        <v>52</v>
      </c>
      <c r="AW18" s="1" t="s">
        <v>284</v>
      </c>
      <c r="AX18" s="1" t="s">
        <v>52</v>
      </c>
      <c r="AY18" s="1" t="s">
        <v>52</v>
      </c>
      <c r="AZ18" s="1" t="s">
        <v>52</v>
      </c>
    </row>
    <row r="19" spans="1:52" ht="30" customHeight="1" x14ac:dyDescent="0.3">
      <c r="A19" s="19" t="s">
        <v>252</v>
      </c>
      <c r="B19" s="19" t="s">
        <v>253</v>
      </c>
      <c r="C19" s="19" t="s">
        <v>254</v>
      </c>
      <c r="D19" s="20">
        <v>5.3999999999999999E-2</v>
      </c>
      <c r="E19" s="22">
        <f>단가대비표!O47</f>
        <v>0</v>
      </c>
      <c r="F19" s="25">
        <f t="shared" si="4"/>
        <v>0</v>
      </c>
      <c r="G19" s="22">
        <f>단가대비표!P47</f>
        <v>276108</v>
      </c>
      <c r="H19" s="25">
        <f t="shared" si="5"/>
        <v>14909.8</v>
      </c>
      <c r="I19" s="22">
        <f>단가대비표!V47</f>
        <v>0</v>
      </c>
      <c r="J19" s="25">
        <f t="shared" si="6"/>
        <v>0</v>
      </c>
      <c r="K19" s="22">
        <f t="shared" si="7"/>
        <v>276108</v>
      </c>
      <c r="L19" s="25">
        <f t="shared" si="7"/>
        <v>14909.8</v>
      </c>
      <c r="M19" s="19" t="s">
        <v>52</v>
      </c>
      <c r="N19" s="1" t="s">
        <v>70</v>
      </c>
      <c r="O19" s="1" t="s">
        <v>255</v>
      </c>
      <c r="P19" s="1" t="s">
        <v>64</v>
      </c>
      <c r="Q19" s="1" t="s">
        <v>64</v>
      </c>
      <c r="R19" s="1" t="s">
        <v>63</v>
      </c>
      <c r="V19">
        <v>1</v>
      </c>
      <c r="AV19" s="1" t="s">
        <v>52</v>
      </c>
      <c r="AW19" s="1" t="s">
        <v>285</v>
      </c>
      <c r="AX19" s="1" t="s">
        <v>52</v>
      </c>
      <c r="AY19" s="1" t="s">
        <v>52</v>
      </c>
      <c r="AZ19" s="1" t="s">
        <v>52</v>
      </c>
    </row>
    <row r="20" spans="1:52" ht="30" customHeight="1" x14ac:dyDescent="0.3">
      <c r="A20" s="19" t="s">
        <v>257</v>
      </c>
      <c r="B20" s="19" t="s">
        <v>258</v>
      </c>
      <c r="C20" s="19" t="s">
        <v>245</v>
      </c>
      <c r="D20" s="20">
        <v>1</v>
      </c>
      <c r="E20" s="22">
        <f>TRUNC(SUMIF(V14:V20, RIGHTB(O20, 1), H14:H20)*U20, 2)</f>
        <v>447.29</v>
      </c>
      <c r="F20" s="25">
        <f t="shared" si="4"/>
        <v>447.2</v>
      </c>
      <c r="G20" s="22">
        <v>0</v>
      </c>
      <c r="H20" s="25">
        <f t="shared" si="5"/>
        <v>0</v>
      </c>
      <c r="I20" s="22">
        <v>0</v>
      </c>
      <c r="J20" s="25">
        <f t="shared" si="6"/>
        <v>0</v>
      </c>
      <c r="K20" s="22">
        <f t="shared" si="7"/>
        <v>447.2</v>
      </c>
      <c r="L20" s="25">
        <f t="shared" si="7"/>
        <v>447.2</v>
      </c>
      <c r="M20" s="19" t="s">
        <v>52</v>
      </c>
      <c r="N20" s="1" t="s">
        <v>70</v>
      </c>
      <c r="O20" s="1" t="s">
        <v>246</v>
      </c>
      <c r="P20" s="1" t="s">
        <v>64</v>
      </c>
      <c r="Q20" s="1" t="s">
        <v>64</v>
      </c>
      <c r="R20" s="1" t="s">
        <v>64</v>
      </c>
      <c r="S20">
        <v>1</v>
      </c>
      <c r="T20">
        <v>0</v>
      </c>
      <c r="U20">
        <v>0.03</v>
      </c>
      <c r="AV20" s="1" t="s">
        <v>52</v>
      </c>
      <c r="AW20" s="1" t="s">
        <v>286</v>
      </c>
      <c r="AX20" s="1" t="s">
        <v>52</v>
      </c>
      <c r="AY20" s="1" t="s">
        <v>52</v>
      </c>
      <c r="AZ20" s="1" t="s">
        <v>52</v>
      </c>
    </row>
    <row r="21" spans="1:52" ht="30" customHeight="1" x14ac:dyDescent="0.3">
      <c r="A21" s="19" t="s">
        <v>261</v>
      </c>
      <c r="B21" s="19" t="s">
        <v>52</v>
      </c>
      <c r="C21" s="19" t="s">
        <v>52</v>
      </c>
      <c r="D21" s="20"/>
      <c r="E21" s="22"/>
      <c r="F21" s="25">
        <f>TRUNC(SUMIF(N14:N20, N13, F14:F20),0)</f>
        <v>2693</v>
      </c>
      <c r="G21" s="22"/>
      <c r="H21" s="25">
        <f>TRUNC(SUMIF(N14:N20, N13, H14:H20),0)</f>
        <v>14909</v>
      </c>
      <c r="I21" s="22"/>
      <c r="J21" s="25">
        <f>TRUNC(SUMIF(N14:N20, N13, J14:J20),0)</f>
        <v>0</v>
      </c>
      <c r="K21" s="22"/>
      <c r="L21" s="25">
        <f>F21+H21+J21</f>
        <v>17602</v>
      </c>
      <c r="M21" s="19" t="s">
        <v>52</v>
      </c>
      <c r="N21" s="1" t="s">
        <v>108</v>
      </c>
      <c r="O21" s="1" t="s">
        <v>108</v>
      </c>
      <c r="P21" s="1" t="s">
        <v>52</v>
      </c>
      <c r="Q21" s="1" t="s">
        <v>52</v>
      </c>
      <c r="R21" s="1" t="s">
        <v>52</v>
      </c>
      <c r="AV21" s="1" t="s">
        <v>52</v>
      </c>
      <c r="AW21" s="1" t="s">
        <v>52</v>
      </c>
      <c r="AX21" s="1" t="s">
        <v>52</v>
      </c>
      <c r="AY21" s="1" t="s">
        <v>52</v>
      </c>
      <c r="AZ21" s="1" t="s">
        <v>52</v>
      </c>
    </row>
    <row r="22" spans="1:52" ht="30" customHeight="1" x14ac:dyDescent="0.3">
      <c r="A22" s="20"/>
      <c r="B22" s="20"/>
      <c r="C22" s="20"/>
      <c r="D22" s="20"/>
      <c r="E22" s="22"/>
      <c r="F22" s="25"/>
      <c r="G22" s="22"/>
      <c r="H22" s="25"/>
      <c r="I22" s="22"/>
      <c r="J22" s="25"/>
      <c r="K22" s="22"/>
      <c r="L22" s="25"/>
      <c r="M22" s="20"/>
    </row>
    <row r="23" spans="1:52" ht="30" customHeight="1" x14ac:dyDescent="0.3">
      <c r="A23" s="16" t="s">
        <v>287</v>
      </c>
      <c r="B23" s="17"/>
      <c r="C23" s="17"/>
      <c r="D23" s="17"/>
      <c r="E23" s="21"/>
      <c r="F23" s="24"/>
      <c r="G23" s="21"/>
      <c r="H23" s="24"/>
      <c r="I23" s="21"/>
      <c r="J23" s="24"/>
      <c r="K23" s="21"/>
      <c r="L23" s="24"/>
      <c r="M23" s="18"/>
      <c r="N23" s="1" t="s">
        <v>75</v>
      </c>
    </row>
    <row r="24" spans="1:52" ht="30" customHeight="1" x14ac:dyDescent="0.3">
      <c r="A24" s="19" t="s">
        <v>72</v>
      </c>
      <c r="B24" s="19" t="s">
        <v>73</v>
      </c>
      <c r="C24" s="19" t="s">
        <v>60</v>
      </c>
      <c r="D24" s="20">
        <v>1</v>
      </c>
      <c r="E24" s="22">
        <f>단가대비표!O10</f>
        <v>25670</v>
      </c>
      <c r="F24" s="25">
        <f>TRUNC(E24*D24,1)</f>
        <v>25670</v>
      </c>
      <c r="G24" s="22">
        <f>단가대비표!P10</f>
        <v>0</v>
      </c>
      <c r="H24" s="25">
        <f>TRUNC(G24*D24,1)</f>
        <v>0</v>
      </c>
      <c r="I24" s="22">
        <f>단가대비표!V10</f>
        <v>0</v>
      </c>
      <c r="J24" s="25">
        <f>TRUNC(I24*D24,1)</f>
        <v>0</v>
      </c>
      <c r="K24" s="22">
        <f t="shared" ref="K24:L28" si="8">TRUNC(E24+G24+I24,1)</f>
        <v>25670</v>
      </c>
      <c r="L24" s="25">
        <f t="shared" si="8"/>
        <v>25670</v>
      </c>
      <c r="M24" s="19" t="s">
        <v>52</v>
      </c>
      <c r="N24" s="1" t="s">
        <v>75</v>
      </c>
      <c r="O24" s="1" t="s">
        <v>289</v>
      </c>
      <c r="P24" s="1" t="s">
        <v>64</v>
      </c>
      <c r="Q24" s="1" t="s">
        <v>64</v>
      </c>
      <c r="R24" s="1" t="s">
        <v>63</v>
      </c>
      <c r="V24">
        <v>1</v>
      </c>
      <c r="AV24" s="1" t="s">
        <v>52</v>
      </c>
      <c r="AW24" s="1" t="s">
        <v>290</v>
      </c>
      <c r="AX24" s="1" t="s">
        <v>52</v>
      </c>
      <c r="AY24" s="1" t="s">
        <v>52</v>
      </c>
      <c r="AZ24" s="1" t="s">
        <v>52</v>
      </c>
    </row>
    <row r="25" spans="1:52" ht="30" customHeight="1" x14ac:dyDescent="0.3">
      <c r="A25" s="19" t="s">
        <v>72</v>
      </c>
      <c r="B25" s="19" t="s">
        <v>73</v>
      </c>
      <c r="C25" s="19" t="s">
        <v>60</v>
      </c>
      <c r="D25" s="20">
        <v>0.05</v>
      </c>
      <c r="E25" s="22">
        <f>단가대비표!O10</f>
        <v>25670</v>
      </c>
      <c r="F25" s="25">
        <f>TRUNC(E25*D25,1)</f>
        <v>1283.5</v>
      </c>
      <c r="G25" s="22">
        <f>단가대비표!P10</f>
        <v>0</v>
      </c>
      <c r="H25" s="25">
        <f>TRUNC(G25*D25,1)</f>
        <v>0</v>
      </c>
      <c r="I25" s="22">
        <f>단가대비표!V10</f>
        <v>0</v>
      </c>
      <c r="J25" s="25">
        <f>TRUNC(I25*D25,1)</f>
        <v>0</v>
      </c>
      <c r="K25" s="22">
        <f t="shared" si="8"/>
        <v>25670</v>
      </c>
      <c r="L25" s="25">
        <f t="shared" si="8"/>
        <v>1283.5</v>
      </c>
      <c r="M25" s="19" t="s">
        <v>52</v>
      </c>
      <c r="N25" s="1" t="s">
        <v>75</v>
      </c>
      <c r="O25" s="1" t="s">
        <v>289</v>
      </c>
      <c r="P25" s="1" t="s">
        <v>64</v>
      </c>
      <c r="Q25" s="1" t="s">
        <v>64</v>
      </c>
      <c r="R25" s="1" t="s">
        <v>63</v>
      </c>
      <c r="AV25" s="1" t="s">
        <v>52</v>
      </c>
      <c r="AW25" s="1" t="s">
        <v>290</v>
      </c>
      <c r="AX25" s="1" t="s">
        <v>52</v>
      </c>
      <c r="AY25" s="1" t="s">
        <v>52</v>
      </c>
      <c r="AZ25" s="1" t="s">
        <v>52</v>
      </c>
    </row>
    <row r="26" spans="1:52" ht="30" customHeight="1" x14ac:dyDescent="0.3">
      <c r="A26" s="19" t="s">
        <v>248</v>
      </c>
      <c r="B26" s="19" t="s">
        <v>249</v>
      </c>
      <c r="C26" s="19" t="s">
        <v>245</v>
      </c>
      <c r="D26" s="20">
        <v>1</v>
      </c>
      <c r="E26" s="22">
        <f>TRUNC(SUMIF(V24:V28, RIGHTB(O26, 1), F24:F28)*U26, 2)</f>
        <v>513.4</v>
      </c>
      <c r="F26" s="25">
        <f>TRUNC(E26*D26,1)</f>
        <v>513.4</v>
      </c>
      <c r="G26" s="22">
        <v>0</v>
      </c>
      <c r="H26" s="25">
        <f>TRUNC(G26*D26,1)</f>
        <v>0</v>
      </c>
      <c r="I26" s="22">
        <v>0</v>
      </c>
      <c r="J26" s="25">
        <f>TRUNC(I26*D26,1)</f>
        <v>0</v>
      </c>
      <c r="K26" s="22">
        <f t="shared" si="8"/>
        <v>513.4</v>
      </c>
      <c r="L26" s="25">
        <f t="shared" si="8"/>
        <v>513.4</v>
      </c>
      <c r="M26" s="19" t="s">
        <v>52</v>
      </c>
      <c r="N26" s="1" t="s">
        <v>75</v>
      </c>
      <c r="O26" s="1" t="s">
        <v>246</v>
      </c>
      <c r="P26" s="1" t="s">
        <v>64</v>
      </c>
      <c r="Q26" s="1" t="s">
        <v>64</v>
      </c>
      <c r="R26" s="1" t="s">
        <v>64</v>
      </c>
      <c r="S26">
        <v>0</v>
      </c>
      <c r="T26">
        <v>0</v>
      </c>
      <c r="U26">
        <v>0.02</v>
      </c>
      <c r="AV26" s="1" t="s">
        <v>52</v>
      </c>
      <c r="AW26" s="1" t="s">
        <v>291</v>
      </c>
      <c r="AX26" s="1" t="s">
        <v>52</v>
      </c>
      <c r="AY26" s="1" t="s">
        <v>52</v>
      </c>
      <c r="AZ26" s="1" t="s">
        <v>52</v>
      </c>
    </row>
    <row r="27" spans="1:52" ht="30" customHeight="1" x14ac:dyDescent="0.3">
      <c r="A27" s="19" t="s">
        <v>292</v>
      </c>
      <c r="B27" s="19" t="s">
        <v>253</v>
      </c>
      <c r="C27" s="19" t="s">
        <v>254</v>
      </c>
      <c r="D27" s="20">
        <v>9.3600000000000003E-2</v>
      </c>
      <c r="E27" s="22">
        <f>단가대비표!O48</f>
        <v>0</v>
      </c>
      <c r="F27" s="25">
        <f>TRUNC(E27*D27,1)</f>
        <v>0</v>
      </c>
      <c r="G27" s="22">
        <f>단가대비표!P48</f>
        <v>306274</v>
      </c>
      <c r="H27" s="25">
        <f>TRUNC(G27*D27,1)</f>
        <v>28667.200000000001</v>
      </c>
      <c r="I27" s="22">
        <f>단가대비표!V48</f>
        <v>0</v>
      </c>
      <c r="J27" s="25">
        <f>TRUNC(I27*D27,1)</f>
        <v>0</v>
      </c>
      <c r="K27" s="22">
        <f t="shared" si="8"/>
        <v>306274</v>
      </c>
      <c r="L27" s="25">
        <f t="shared" si="8"/>
        <v>28667.200000000001</v>
      </c>
      <c r="M27" s="19" t="s">
        <v>52</v>
      </c>
      <c r="N27" s="1" t="s">
        <v>75</v>
      </c>
      <c r="O27" s="1" t="s">
        <v>293</v>
      </c>
      <c r="P27" s="1" t="s">
        <v>64</v>
      </c>
      <c r="Q27" s="1" t="s">
        <v>64</v>
      </c>
      <c r="R27" s="1" t="s">
        <v>63</v>
      </c>
      <c r="W27">
        <v>2</v>
      </c>
      <c r="AV27" s="1" t="s">
        <v>52</v>
      </c>
      <c r="AW27" s="1" t="s">
        <v>294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19" t="s">
        <v>257</v>
      </c>
      <c r="B28" s="19" t="s">
        <v>258</v>
      </c>
      <c r="C28" s="19" t="s">
        <v>245</v>
      </c>
      <c r="D28" s="20">
        <v>1</v>
      </c>
      <c r="E28" s="22">
        <f>TRUNC(SUMIF(W24:W28, RIGHTB(O28, 1), H24:H28)*U28, 2)</f>
        <v>860.01</v>
      </c>
      <c r="F28" s="25">
        <f>TRUNC(E28*D28,1)</f>
        <v>860</v>
      </c>
      <c r="G28" s="22">
        <v>0</v>
      </c>
      <c r="H28" s="25">
        <f>TRUNC(G28*D28,1)</f>
        <v>0</v>
      </c>
      <c r="I28" s="22">
        <v>0</v>
      </c>
      <c r="J28" s="25">
        <f>TRUNC(I28*D28,1)</f>
        <v>0</v>
      </c>
      <c r="K28" s="22">
        <f t="shared" si="8"/>
        <v>860</v>
      </c>
      <c r="L28" s="25">
        <f t="shared" si="8"/>
        <v>860</v>
      </c>
      <c r="M28" s="19" t="s">
        <v>52</v>
      </c>
      <c r="N28" s="1" t="s">
        <v>75</v>
      </c>
      <c r="O28" s="1" t="s">
        <v>250</v>
      </c>
      <c r="P28" s="1" t="s">
        <v>64</v>
      </c>
      <c r="Q28" s="1" t="s">
        <v>64</v>
      </c>
      <c r="R28" s="1" t="s">
        <v>64</v>
      </c>
      <c r="S28">
        <v>1</v>
      </c>
      <c r="T28">
        <v>0</v>
      </c>
      <c r="U28">
        <v>0.03</v>
      </c>
      <c r="AV28" s="1" t="s">
        <v>52</v>
      </c>
      <c r="AW28" s="1" t="s">
        <v>295</v>
      </c>
      <c r="AX28" s="1" t="s">
        <v>52</v>
      </c>
      <c r="AY28" s="1" t="s">
        <v>52</v>
      </c>
      <c r="AZ28" s="1" t="s">
        <v>52</v>
      </c>
    </row>
    <row r="29" spans="1:52" ht="30" customHeight="1" x14ac:dyDescent="0.3">
      <c r="A29" s="19" t="s">
        <v>261</v>
      </c>
      <c r="B29" s="19" t="s">
        <v>52</v>
      </c>
      <c r="C29" s="19" t="s">
        <v>52</v>
      </c>
      <c r="D29" s="20"/>
      <c r="E29" s="22"/>
      <c r="F29" s="25">
        <f>TRUNC(SUMIF(N24:N28, N23, F24:F28),0)</f>
        <v>28326</v>
      </c>
      <c r="G29" s="22"/>
      <c r="H29" s="25">
        <f>TRUNC(SUMIF(N24:N28, N23, H24:H28),0)</f>
        <v>28667</v>
      </c>
      <c r="I29" s="22"/>
      <c r="J29" s="25">
        <f>TRUNC(SUMIF(N24:N28, N23, J24:J28),0)</f>
        <v>0</v>
      </c>
      <c r="K29" s="22"/>
      <c r="L29" s="25">
        <f>F29+H29+J29</f>
        <v>56993</v>
      </c>
      <c r="M29" s="19" t="s">
        <v>52</v>
      </c>
      <c r="N29" s="1" t="s">
        <v>108</v>
      </c>
      <c r="O29" s="1" t="s">
        <v>108</v>
      </c>
      <c r="P29" s="1" t="s">
        <v>52</v>
      </c>
      <c r="Q29" s="1" t="s">
        <v>52</v>
      </c>
      <c r="R29" s="1" t="s">
        <v>52</v>
      </c>
      <c r="AV29" s="1" t="s">
        <v>52</v>
      </c>
      <c r="AW29" s="1" t="s">
        <v>52</v>
      </c>
      <c r="AX29" s="1" t="s">
        <v>52</v>
      </c>
      <c r="AY29" s="1" t="s">
        <v>52</v>
      </c>
      <c r="AZ29" s="1" t="s">
        <v>52</v>
      </c>
    </row>
    <row r="30" spans="1:52" ht="30" customHeight="1" x14ac:dyDescent="0.3">
      <c r="A30" s="20"/>
      <c r="B30" s="20"/>
      <c r="C30" s="20"/>
      <c r="D30" s="20"/>
      <c r="E30" s="22"/>
      <c r="F30" s="25"/>
      <c r="G30" s="22"/>
      <c r="H30" s="25"/>
      <c r="I30" s="22"/>
      <c r="J30" s="25"/>
      <c r="K30" s="22"/>
      <c r="L30" s="25"/>
      <c r="M30" s="20"/>
    </row>
    <row r="31" spans="1:52" ht="30" customHeight="1" x14ac:dyDescent="0.3">
      <c r="A31" s="16" t="s">
        <v>296</v>
      </c>
      <c r="B31" s="17"/>
      <c r="C31" s="17"/>
      <c r="D31" s="17"/>
      <c r="E31" s="21"/>
      <c r="F31" s="24"/>
      <c r="G31" s="21"/>
      <c r="H31" s="24"/>
      <c r="I31" s="21"/>
      <c r="J31" s="24"/>
      <c r="K31" s="21"/>
      <c r="L31" s="24"/>
      <c r="M31" s="18"/>
      <c r="N31" s="1" t="s">
        <v>80</v>
      </c>
    </row>
    <row r="32" spans="1:52" ht="30" customHeight="1" x14ac:dyDescent="0.3">
      <c r="A32" s="19" t="s">
        <v>77</v>
      </c>
      <c r="B32" s="19" t="s">
        <v>78</v>
      </c>
      <c r="C32" s="19" t="s">
        <v>60</v>
      </c>
      <c r="D32" s="20">
        <v>1</v>
      </c>
      <c r="E32" s="22">
        <f>단가대비표!O7</f>
        <v>2545</v>
      </c>
      <c r="F32" s="25">
        <f>TRUNC(E32*D32,1)</f>
        <v>2545</v>
      </c>
      <c r="G32" s="22">
        <f>단가대비표!P7</f>
        <v>0</v>
      </c>
      <c r="H32" s="25">
        <f>TRUNC(G32*D32,1)</f>
        <v>0</v>
      </c>
      <c r="I32" s="22">
        <f>단가대비표!V7</f>
        <v>0</v>
      </c>
      <c r="J32" s="25">
        <f>TRUNC(I32*D32,1)</f>
        <v>0</v>
      </c>
      <c r="K32" s="22">
        <f t="shared" ref="K32:L36" si="9">TRUNC(E32+G32+I32,1)</f>
        <v>2545</v>
      </c>
      <c r="L32" s="25">
        <f t="shared" si="9"/>
        <v>2545</v>
      </c>
      <c r="M32" s="19" t="s">
        <v>52</v>
      </c>
      <c r="N32" s="1" t="s">
        <v>80</v>
      </c>
      <c r="O32" s="1" t="s">
        <v>298</v>
      </c>
      <c r="P32" s="1" t="s">
        <v>64</v>
      </c>
      <c r="Q32" s="1" t="s">
        <v>64</v>
      </c>
      <c r="R32" s="1" t="s">
        <v>63</v>
      </c>
      <c r="V32">
        <v>1</v>
      </c>
      <c r="AV32" s="1" t="s">
        <v>52</v>
      </c>
      <c r="AW32" s="1" t="s">
        <v>299</v>
      </c>
      <c r="AX32" s="1" t="s">
        <v>52</v>
      </c>
      <c r="AY32" s="1" t="s">
        <v>52</v>
      </c>
      <c r="AZ32" s="1" t="s">
        <v>52</v>
      </c>
    </row>
    <row r="33" spans="1:52" ht="30" customHeight="1" x14ac:dyDescent="0.3">
      <c r="A33" s="19" t="s">
        <v>77</v>
      </c>
      <c r="B33" s="19" t="s">
        <v>78</v>
      </c>
      <c r="C33" s="19" t="s">
        <v>60</v>
      </c>
      <c r="D33" s="20">
        <v>0.1</v>
      </c>
      <c r="E33" s="22">
        <f>단가대비표!O7</f>
        <v>2545</v>
      </c>
      <c r="F33" s="25">
        <f>TRUNC(E33*D33,1)</f>
        <v>254.5</v>
      </c>
      <c r="G33" s="22">
        <f>단가대비표!P7</f>
        <v>0</v>
      </c>
      <c r="H33" s="25">
        <f>TRUNC(G33*D33,1)</f>
        <v>0</v>
      </c>
      <c r="I33" s="22">
        <f>단가대비표!V7</f>
        <v>0</v>
      </c>
      <c r="J33" s="25">
        <f>TRUNC(I33*D33,1)</f>
        <v>0</v>
      </c>
      <c r="K33" s="22">
        <f t="shared" si="9"/>
        <v>2545</v>
      </c>
      <c r="L33" s="25">
        <f t="shared" si="9"/>
        <v>254.5</v>
      </c>
      <c r="M33" s="19" t="s">
        <v>52</v>
      </c>
      <c r="N33" s="1" t="s">
        <v>80</v>
      </c>
      <c r="O33" s="1" t="s">
        <v>298</v>
      </c>
      <c r="P33" s="1" t="s">
        <v>64</v>
      </c>
      <c r="Q33" s="1" t="s">
        <v>64</v>
      </c>
      <c r="R33" s="1" t="s">
        <v>63</v>
      </c>
      <c r="AV33" s="1" t="s">
        <v>52</v>
      </c>
      <c r="AW33" s="1" t="s">
        <v>299</v>
      </c>
      <c r="AX33" s="1" t="s">
        <v>52</v>
      </c>
      <c r="AY33" s="1" t="s">
        <v>52</v>
      </c>
      <c r="AZ33" s="1" t="s">
        <v>52</v>
      </c>
    </row>
    <row r="34" spans="1:52" ht="30" customHeight="1" x14ac:dyDescent="0.3">
      <c r="A34" s="19" t="s">
        <v>248</v>
      </c>
      <c r="B34" s="19" t="s">
        <v>249</v>
      </c>
      <c r="C34" s="19" t="s">
        <v>245</v>
      </c>
      <c r="D34" s="20">
        <v>1</v>
      </c>
      <c r="E34" s="22">
        <f>TRUNC(SUMIF(V32:V36, RIGHTB(O34, 1), F32:F36)*U34, 2)</f>
        <v>50.9</v>
      </c>
      <c r="F34" s="25">
        <f>TRUNC(E34*D34,1)</f>
        <v>50.9</v>
      </c>
      <c r="G34" s="22">
        <v>0</v>
      </c>
      <c r="H34" s="25">
        <f>TRUNC(G34*D34,1)</f>
        <v>0</v>
      </c>
      <c r="I34" s="22">
        <v>0</v>
      </c>
      <c r="J34" s="25">
        <f>TRUNC(I34*D34,1)</f>
        <v>0</v>
      </c>
      <c r="K34" s="22">
        <f t="shared" si="9"/>
        <v>50.9</v>
      </c>
      <c r="L34" s="25">
        <f t="shared" si="9"/>
        <v>50.9</v>
      </c>
      <c r="M34" s="19" t="s">
        <v>52</v>
      </c>
      <c r="N34" s="1" t="s">
        <v>80</v>
      </c>
      <c r="O34" s="1" t="s">
        <v>246</v>
      </c>
      <c r="P34" s="1" t="s">
        <v>64</v>
      </c>
      <c r="Q34" s="1" t="s">
        <v>64</v>
      </c>
      <c r="R34" s="1" t="s">
        <v>64</v>
      </c>
      <c r="S34">
        <v>0</v>
      </c>
      <c r="T34">
        <v>0</v>
      </c>
      <c r="U34">
        <v>0.02</v>
      </c>
      <c r="AV34" s="1" t="s">
        <v>52</v>
      </c>
      <c r="AW34" s="1" t="s">
        <v>300</v>
      </c>
      <c r="AX34" s="1" t="s">
        <v>52</v>
      </c>
      <c r="AY34" s="1" t="s">
        <v>52</v>
      </c>
      <c r="AZ34" s="1" t="s">
        <v>52</v>
      </c>
    </row>
    <row r="35" spans="1:52" ht="30" customHeight="1" x14ac:dyDescent="0.3">
      <c r="A35" s="19" t="s">
        <v>252</v>
      </c>
      <c r="B35" s="19" t="s">
        <v>253</v>
      </c>
      <c r="C35" s="19" t="s">
        <v>254</v>
      </c>
      <c r="D35" s="20">
        <v>1.0500000000000001E-2</v>
      </c>
      <c r="E35" s="22">
        <f>단가대비표!O47</f>
        <v>0</v>
      </c>
      <c r="F35" s="25">
        <f>TRUNC(E35*D35,1)</f>
        <v>0</v>
      </c>
      <c r="G35" s="22">
        <f>단가대비표!P47</f>
        <v>276108</v>
      </c>
      <c r="H35" s="25">
        <f>TRUNC(G35*D35,1)</f>
        <v>2899.1</v>
      </c>
      <c r="I35" s="22">
        <f>단가대비표!V47</f>
        <v>0</v>
      </c>
      <c r="J35" s="25">
        <f>TRUNC(I35*D35,1)</f>
        <v>0</v>
      </c>
      <c r="K35" s="22">
        <f t="shared" si="9"/>
        <v>276108</v>
      </c>
      <c r="L35" s="25">
        <f t="shared" si="9"/>
        <v>2899.1</v>
      </c>
      <c r="M35" s="19" t="s">
        <v>52</v>
      </c>
      <c r="N35" s="1" t="s">
        <v>80</v>
      </c>
      <c r="O35" s="1" t="s">
        <v>255</v>
      </c>
      <c r="P35" s="1" t="s">
        <v>64</v>
      </c>
      <c r="Q35" s="1" t="s">
        <v>64</v>
      </c>
      <c r="R35" s="1" t="s">
        <v>63</v>
      </c>
      <c r="W35">
        <v>2</v>
      </c>
      <c r="AV35" s="1" t="s">
        <v>52</v>
      </c>
      <c r="AW35" s="1" t="s">
        <v>301</v>
      </c>
      <c r="AX35" s="1" t="s">
        <v>52</v>
      </c>
      <c r="AY35" s="1" t="s">
        <v>52</v>
      </c>
      <c r="AZ35" s="1" t="s">
        <v>52</v>
      </c>
    </row>
    <row r="36" spans="1:52" ht="30" customHeight="1" x14ac:dyDescent="0.3">
      <c r="A36" s="19" t="s">
        <v>257</v>
      </c>
      <c r="B36" s="19" t="s">
        <v>258</v>
      </c>
      <c r="C36" s="19" t="s">
        <v>245</v>
      </c>
      <c r="D36" s="20">
        <v>1</v>
      </c>
      <c r="E36" s="22">
        <f>TRUNC(SUMIF(W32:W36, RIGHTB(O36, 1), H32:H36)*U36, 2)</f>
        <v>86.97</v>
      </c>
      <c r="F36" s="25">
        <f>TRUNC(E36*D36,1)</f>
        <v>86.9</v>
      </c>
      <c r="G36" s="22">
        <v>0</v>
      </c>
      <c r="H36" s="25">
        <f>TRUNC(G36*D36,1)</f>
        <v>0</v>
      </c>
      <c r="I36" s="22">
        <v>0</v>
      </c>
      <c r="J36" s="25">
        <f>TRUNC(I36*D36,1)</f>
        <v>0</v>
      </c>
      <c r="K36" s="22">
        <f t="shared" si="9"/>
        <v>86.9</v>
      </c>
      <c r="L36" s="25">
        <f t="shared" si="9"/>
        <v>86.9</v>
      </c>
      <c r="M36" s="19" t="s">
        <v>52</v>
      </c>
      <c r="N36" s="1" t="s">
        <v>80</v>
      </c>
      <c r="O36" s="1" t="s">
        <v>250</v>
      </c>
      <c r="P36" s="1" t="s">
        <v>64</v>
      </c>
      <c r="Q36" s="1" t="s">
        <v>64</v>
      </c>
      <c r="R36" s="1" t="s">
        <v>64</v>
      </c>
      <c r="S36">
        <v>1</v>
      </c>
      <c r="T36">
        <v>0</v>
      </c>
      <c r="U36">
        <v>0.03</v>
      </c>
      <c r="AV36" s="1" t="s">
        <v>52</v>
      </c>
      <c r="AW36" s="1" t="s">
        <v>302</v>
      </c>
      <c r="AX36" s="1" t="s">
        <v>52</v>
      </c>
      <c r="AY36" s="1" t="s">
        <v>52</v>
      </c>
      <c r="AZ36" s="1" t="s">
        <v>52</v>
      </c>
    </row>
    <row r="37" spans="1:52" ht="30" customHeight="1" x14ac:dyDescent="0.3">
      <c r="A37" s="19" t="s">
        <v>261</v>
      </c>
      <c r="B37" s="19" t="s">
        <v>52</v>
      </c>
      <c r="C37" s="19" t="s">
        <v>52</v>
      </c>
      <c r="D37" s="20"/>
      <c r="E37" s="22"/>
      <c r="F37" s="25">
        <f>TRUNC(SUMIF(N32:N36, N31, F32:F36),0)</f>
        <v>2937</v>
      </c>
      <c r="G37" s="22"/>
      <c r="H37" s="25">
        <f>TRUNC(SUMIF(N32:N36, N31, H32:H36),0)</f>
        <v>2899</v>
      </c>
      <c r="I37" s="22"/>
      <c r="J37" s="25">
        <f>TRUNC(SUMIF(N32:N36, N31, J32:J36),0)</f>
        <v>0</v>
      </c>
      <c r="K37" s="22"/>
      <c r="L37" s="25">
        <f>F37+H37+J37</f>
        <v>5836</v>
      </c>
      <c r="M37" s="19" t="s">
        <v>52</v>
      </c>
      <c r="N37" s="1" t="s">
        <v>108</v>
      </c>
      <c r="O37" s="1" t="s">
        <v>108</v>
      </c>
      <c r="P37" s="1" t="s">
        <v>52</v>
      </c>
      <c r="Q37" s="1" t="s">
        <v>52</v>
      </c>
      <c r="R37" s="1" t="s">
        <v>52</v>
      </c>
      <c r="AV37" s="1" t="s">
        <v>52</v>
      </c>
      <c r="AW37" s="1" t="s">
        <v>52</v>
      </c>
      <c r="AX37" s="1" t="s">
        <v>52</v>
      </c>
      <c r="AY37" s="1" t="s">
        <v>52</v>
      </c>
      <c r="AZ37" s="1" t="s">
        <v>52</v>
      </c>
    </row>
    <row r="38" spans="1:52" ht="30" customHeight="1" x14ac:dyDescent="0.3">
      <c r="A38" s="20"/>
      <c r="B38" s="20"/>
      <c r="C38" s="20"/>
      <c r="D38" s="20"/>
      <c r="E38" s="22"/>
      <c r="F38" s="25"/>
      <c r="G38" s="22"/>
      <c r="H38" s="25"/>
      <c r="I38" s="22"/>
      <c r="J38" s="25"/>
      <c r="K38" s="22"/>
      <c r="L38" s="25"/>
      <c r="M38" s="20"/>
    </row>
    <row r="39" spans="1:52" ht="30" customHeight="1" x14ac:dyDescent="0.3">
      <c r="A39" s="16" t="s">
        <v>303</v>
      </c>
      <c r="B39" s="17"/>
      <c r="C39" s="17"/>
      <c r="D39" s="17"/>
      <c r="E39" s="21"/>
      <c r="F39" s="24"/>
      <c r="G39" s="21"/>
      <c r="H39" s="24"/>
      <c r="I39" s="21"/>
      <c r="J39" s="24"/>
      <c r="K39" s="21"/>
      <c r="L39" s="24"/>
      <c r="M39" s="18"/>
      <c r="N39" s="1" t="s">
        <v>89</v>
      </c>
    </row>
    <row r="40" spans="1:52" ht="30" customHeight="1" x14ac:dyDescent="0.3">
      <c r="A40" s="19" t="s">
        <v>252</v>
      </c>
      <c r="B40" s="19" t="s">
        <v>253</v>
      </c>
      <c r="C40" s="19" t="s">
        <v>254</v>
      </c>
      <c r="D40" s="20">
        <v>1.23</v>
      </c>
      <c r="E40" s="22">
        <f>단가대비표!O47</f>
        <v>0</v>
      </c>
      <c r="F40" s="25">
        <f>TRUNC(E40*D40,1)</f>
        <v>0</v>
      </c>
      <c r="G40" s="22">
        <f>단가대비표!P47</f>
        <v>276108</v>
      </c>
      <c r="H40" s="25">
        <f>TRUNC(G40*D40,1)</f>
        <v>339612.8</v>
      </c>
      <c r="I40" s="22">
        <f>단가대비표!V47</f>
        <v>0</v>
      </c>
      <c r="J40" s="25">
        <f>TRUNC(I40*D40,1)</f>
        <v>0</v>
      </c>
      <c r="K40" s="22">
        <f>TRUNC(E40+G40+I40,1)</f>
        <v>276108</v>
      </c>
      <c r="L40" s="25">
        <f>TRUNC(F40+H40+J40,1)</f>
        <v>339612.8</v>
      </c>
      <c r="M40" s="19" t="s">
        <v>52</v>
      </c>
      <c r="N40" s="1" t="s">
        <v>89</v>
      </c>
      <c r="O40" s="1" t="s">
        <v>255</v>
      </c>
      <c r="P40" s="1" t="s">
        <v>64</v>
      </c>
      <c r="Q40" s="1" t="s">
        <v>64</v>
      </c>
      <c r="R40" s="1" t="s">
        <v>63</v>
      </c>
      <c r="V40">
        <v>1</v>
      </c>
      <c r="AV40" s="1" t="s">
        <v>52</v>
      </c>
      <c r="AW40" s="1" t="s">
        <v>305</v>
      </c>
      <c r="AX40" s="1" t="s">
        <v>52</v>
      </c>
      <c r="AY40" s="1" t="s">
        <v>52</v>
      </c>
      <c r="AZ40" s="1" t="s">
        <v>52</v>
      </c>
    </row>
    <row r="41" spans="1:52" ht="30" customHeight="1" x14ac:dyDescent="0.3">
      <c r="A41" s="19" t="s">
        <v>257</v>
      </c>
      <c r="B41" s="19" t="s">
        <v>258</v>
      </c>
      <c r="C41" s="19" t="s">
        <v>245</v>
      </c>
      <c r="D41" s="20">
        <v>1</v>
      </c>
      <c r="E41" s="22">
        <f>TRUNC(SUMIF(V40:V41, RIGHTB(O41, 1), H40:H41)*U41, 2)</f>
        <v>10188.379999999999</v>
      </c>
      <c r="F41" s="25">
        <f>TRUNC(E41*D41,1)</f>
        <v>10188.299999999999</v>
      </c>
      <c r="G41" s="22">
        <v>0</v>
      </c>
      <c r="H41" s="25">
        <f>TRUNC(G41*D41,1)</f>
        <v>0</v>
      </c>
      <c r="I41" s="22">
        <v>0</v>
      </c>
      <c r="J41" s="25">
        <f>TRUNC(I41*D41,1)</f>
        <v>0</v>
      </c>
      <c r="K41" s="22">
        <f>TRUNC(E41+G41+I41,1)</f>
        <v>10188.299999999999</v>
      </c>
      <c r="L41" s="25">
        <f>TRUNC(F41+H41+J41,1)</f>
        <v>10188.299999999999</v>
      </c>
      <c r="M41" s="19" t="s">
        <v>52</v>
      </c>
      <c r="N41" s="1" t="s">
        <v>89</v>
      </c>
      <c r="O41" s="1" t="s">
        <v>246</v>
      </c>
      <c r="P41" s="1" t="s">
        <v>64</v>
      </c>
      <c r="Q41" s="1" t="s">
        <v>64</v>
      </c>
      <c r="R41" s="1" t="s">
        <v>64</v>
      </c>
      <c r="S41">
        <v>1</v>
      </c>
      <c r="T41">
        <v>0</v>
      </c>
      <c r="U41">
        <v>0.03</v>
      </c>
      <c r="AV41" s="1" t="s">
        <v>52</v>
      </c>
      <c r="AW41" s="1" t="s">
        <v>306</v>
      </c>
      <c r="AX41" s="1" t="s">
        <v>52</v>
      </c>
      <c r="AY41" s="1" t="s">
        <v>52</v>
      </c>
      <c r="AZ41" s="1" t="s">
        <v>52</v>
      </c>
    </row>
    <row r="42" spans="1:52" ht="30" customHeight="1" x14ac:dyDescent="0.3">
      <c r="A42" s="19" t="s">
        <v>261</v>
      </c>
      <c r="B42" s="19" t="s">
        <v>52</v>
      </c>
      <c r="C42" s="19" t="s">
        <v>52</v>
      </c>
      <c r="D42" s="20"/>
      <c r="E42" s="22"/>
      <c r="F42" s="25">
        <f>TRUNC(SUMIF(N40:N41, N39, F40:F41),0)</f>
        <v>10188</v>
      </c>
      <c r="G42" s="22"/>
      <c r="H42" s="25">
        <f>TRUNC(SUMIF(N40:N41, N39, H40:H41),0)</f>
        <v>339612</v>
      </c>
      <c r="I42" s="22"/>
      <c r="J42" s="25">
        <f>TRUNC(SUMIF(N40:N41, N39, J40:J41),0)</f>
        <v>0</v>
      </c>
      <c r="K42" s="22"/>
      <c r="L42" s="25">
        <f>F42+H42+J42</f>
        <v>349800</v>
      </c>
      <c r="M42" s="19" t="s">
        <v>52</v>
      </c>
      <c r="N42" s="1" t="s">
        <v>108</v>
      </c>
      <c r="O42" s="1" t="s">
        <v>108</v>
      </c>
      <c r="P42" s="1" t="s">
        <v>52</v>
      </c>
      <c r="Q42" s="1" t="s">
        <v>52</v>
      </c>
      <c r="R42" s="1" t="s">
        <v>52</v>
      </c>
      <c r="AV42" s="1" t="s">
        <v>52</v>
      </c>
      <c r="AW42" s="1" t="s">
        <v>52</v>
      </c>
      <c r="AX42" s="1" t="s">
        <v>52</v>
      </c>
      <c r="AY42" s="1" t="s">
        <v>52</v>
      </c>
      <c r="AZ42" s="1" t="s">
        <v>52</v>
      </c>
    </row>
    <row r="43" spans="1:52" ht="30" customHeight="1" x14ac:dyDescent="0.3">
      <c r="A43" s="20"/>
      <c r="B43" s="20"/>
      <c r="C43" s="20"/>
      <c r="D43" s="20"/>
      <c r="E43" s="22"/>
      <c r="F43" s="25"/>
      <c r="G43" s="22"/>
      <c r="H43" s="25"/>
      <c r="I43" s="22"/>
      <c r="J43" s="25"/>
      <c r="K43" s="22"/>
      <c r="L43" s="25"/>
      <c r="M43" s="20"/>
    </row>
    <row r="44" spans="1:52" ht="30" customHeight="1" x14ac:dyDescent="0.3">
      <c r="A44" s="16" t="s">
        <v>307</v>
      </c>
      <c r="B44" s="17"/>
      <c r="C44" s="17"/>
      <c r="D44" s="17"/>
      <c r="E44" s="21"/>
      <c r="F44" s="24"/>
      <c r="G44" s="21"/>
      <c r="H44" s="24"/>
      <c r="I44" s="21"/>
      <c r="J44" s="24"/>
      <c r="K44" s="21"/>
      <c r="L44" s="24"/>
      <c r="M44" s="18"/>
      <c r="N44" s="1" t="s">
        <v>95</v>
      </c>
    </row>
    <row r="45" spans="1:52" ht="30" customHeight="1" x14ac:dyDescent="0.3">
      <c r="A45" s="19" t="s">
        <v>91</v>
      </c>
      <c r="B45" s="19" t="s">
        <v>309</v>
      </c>
      <c r="C45" s="19" t="s">
        <v>93</v>
      </c>
      <c r="D45" s="20">
        <v>1</v>
      </c>
      <c r="E45" s="22">
        <f>단가대비표!O25</f>
        <v>129300</v>
      </c>
      <c r="F45" s="25">
        <f>TRUNC(E45*D45,1)</f>
        <v>129300</v>
      </c>
      <c r="G45" s="22">
        <f>단가대비표!P25</f>
        <v>0</v>
      </c>
      <c r="H45" s="25">
        <f>TRUNC(G45*D45,1)</f>
        <v>0</v>
      </c>
      <c r="I45" s="22">
        <f>단가대비표!V25</f>
        <v>0</v>
      </c>
      <c r="J45" s="25">
        <f>TRUNC(I45*D45,1)</f>
        <v>0</v>
      </c>
      <c r="K45" s="22">
        <f t="shared" ref="K45:L47" si="10">TRUNC(E45+G45+I45,1)</f>
        <v>129300</v>
      </c>
      <c r="L45" s="25">
        <f t="shared" si="10"/>
        <v>129300</v>
      </c>
      <c r="M45" s="19" t="s">
        <v>52</v>
      </c>
      <c r="N45" s="1" t="s">
        <v>95</v>
      </c>
      <c r="O45" s="1" t="s">
        <v>310</v>
      </c>
      <c r="P45" s="1" t="s">
        <v>64</v>
      </c>
      <c r="Q45" s="1" t="s">
        <v>64</v>
      </c>
      <c r="R45" s="1" t="s">
        <v>63</v>
      </c>
      <c r="AV45" s="1" t="s">
        <v>52</v>
      </c>
      <c r="AW45" s="1" t="s">
        <v>311</v>
      </c>
      <c r="AX45" s="1" t="s">
        <v>52</v>
      </c>
      <c r="AY45" s="1" t="s">
        <v>52</v>
      </c>
      <c r="AZ45" s="1" t="s">
        <v>52</v>
      </c>
    </row>
    <row r="46" spans="1:52" ht="30" customHeight="1" x14ac:dyDescent="0.3">
      <c r="A46" s="19" t="s">
        <v>252</v>
      </c>
      <c r="B46" s="19" t="s">
        <v>253</v>
      </c>
      <c r="C46" s="19" t="s">
        <v>254</v>
      </c>
      <c r="D46" s="20">
        <v>0.46800000000000003</v>
      </c>
      <c r="E46" s="22">
        <f>단가대비표!O47</f>
        <v>0</v>
      </c>
      <c r="F46" s="25">
        <f>TRUNC(E46*D46,1)</f>
        <v>0</v>
      </c>
      <c r="G46" s="22">
        <f>단가대비표!P47</f>
        <v>276108</v>
      </c>
      <c r="H46" s="25">
        <f>TRUNC(G46*D46,1)</f>
        <v>129218.5</v>
      </c>
      <c r="I46" s="22">
        <f>단가대비표!V47</f>
        <v>0</v>
      </c>
      <c r="J46" s="25">
        <f>TRUNC(I46*D46,1)</f>
        <v>0</v>
      </c>
      <c r="K46" s="22">
        <f t="shared" si="10"/>
        <v>276108</v>
      </c>
      <c r="L46" s="25">
        <f t="shared" si="10"/>
        <v>129218.5</v>
      </c>
      <c r="M46" s="19" t="s">
        <v>52</v>
      </c>
      <c r="N46" s="1" t="s">
        <v>95</v>
      </c>
      <c r="O46" s="1" t="s">
        <v>255</v>
      </c>
      <c r="P46" s="1" t="s">
        <v>64</v>
      </c>
      <c r="Q46" s="1" t="s">
        <v>64</v>
      </c>
      <c r="R46" s="1" t="s">
        <v>63</v>
      </c>
      <c r="V46">
        <v>1</v>
      </c>
      <c r="AV46" s="1" t="s">
        <v>52</v>
      </c>
      <c r="AW46" s="1" t="s">
        <v>312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19" t="s">
        <v>257</v>
      </c>
      <c r="B47" s="19" t="s">
        <v>258</v>
      </c>
      <c r="C47" s="19" t="s">
        <v>245</v>
      </c>
      <c r="D47" s="20">
        <v>1</v>
      </c>
      <c r="E47" s="22">
        <f>TRUNC(SUMIF(V45:V47, RIGHTB(O47, 1), H45:H47)*U47, 2)</f>
        <v>3876.55</v>
      </c>
      <c r="F47" s="25">
        <f>TRUNC(E47*D47,1)</f>
        <v>3876.5</v>
      </c>
      <c r="G47" s="22">
        <v>0</v>
      </c>
      <c r="H47" s="25">
        <f>TRUNC(G47*D47,1)</f>
        <v>0</v>
      </c>
      <c r="I47" s="22">
        <v>0</v>
      </c>
      <c r="J47" s="25">
        <f>TRUNC(I47*D47,1)</f>
        <v>0</v>
      </c>
      <c r="K47" s="22">
        <f t="shared" si="10"/>
        <v>3876.5</v>
      </c>
      <c r="L47" s="25">
        <f t="shared" si="10"/>
        <v>3876.5</v>
      </c>
      <c r="M47" s="19" t="s">
        <v>52</v>
      </c>
      <c r="N47" s="1" t="s">
        <v>95</v>
      </c>
      <c r="O47" s="1" t="s">
        <v>246</v>
      </c>
      <c r="P47" s="1" t="s">
        <v>64</v>
      </c>
      <c r="Q47" s="1" t="s">
        <v>64</v>
      </c>
      <c r="R47" s="1" t="s">
        <v>64</v>
      </c>
      <c r="S47">
        <v>1</v>
      </c>
      <c r="T47">
        <v>0</v>
      </c>
      <c r="U47">
        <v>0.03</v>
      </c>
      <c r="AV47" s="1" t="s">
        <v>52</v>
      </c>
      <c r="AW47" s="1" t="s">
        <v>313</v>
      </c>
      <c r="AX47" s="1" t="s">
        <v>52</v>
      </c>
      <c r="AY47" s="1" t="s">
        <v>52</v>
      </c>
      <c r="AZ47" s="1" t="s">
        <v>52</v>
      </c>
    </row>
    <row r="48" spans="1:52" ht="30" customHeight="1" x14ac:dyDescent="0.3">
      <c r="A48" s="19" t="s">
        <v>261</v>
      </c>
      <c r="B48" s="19" t="s">
        <v>52</v>
      </c>
      <c r="C48" s="19" t="s">
        <v>52</v>
      </c>
      <c r="D48" s="20"/>
      <c r="E48" s="22"/>
      <c r="F48" s="25">
        <f>TRUNC(SUMIF(N45:N47, N44, F45:F47),0)</f>
        <v>133176</v>
      </c>
      <c r="G48" s="22"/>
      <c r="H48" s="25">
        <f>TRUNC(SUMIF(N45:N47, N44, H45:H47),0)</f>
        <v>129218</v>
      </c>
      <c r="I48" s="22"/>
      <c r="J48" s="25">
        <f>TRUNC(SUMIF(N45:N47, N44, J45:J47),0)</f>
        <v>0</v>
      </c>
      <c r="K48" s="22"/>
      <c r="L48" s="25">
        <f>F48+H48+J48</f>
        <v>262394</v>
      </c>
      <c r="M48" s="19" t="s">
        <v>52</v>
      </c>
      <c r="N48" s="1" t="s">
        <v>108</v>
      </c>
      <c r="O48" s="1" t="s">
        <v>108</v>
      </c>
      <c r="P48" s="1" t="s">
        <v>52</v>
      </c>
      <c r="Q48" s="1" t="s">
        <v>52</v>
      </c>
      <c r="R48" s="1" t="s">
        <v>52</v>
      </c>
      <c r="AV48" s="1" t="s">
        <v>52</v>
      </c>
      <c r="AW48" s="1" t="s">
        <v>52</v>
      </c>
      <c r="AX48" s="1" t="s">
        <v>52</v>
      </c>
      <c r="AY48" s="1" t="s">
        <v>52</v>
      </c>
      <c r="AZ48" s="1" t="s">
        <v>52</v>
      </c>
    </row>
    <row r="49" spans="1:52" ht="30" customHeight="1" x14ac:dyDescent="0.3">
      <c r="A49" s="20"/>
      <c r="B49" s="20"/>
      <c r="C49" s="20"/>
      <c r="D49" s="20"/>
      <c r="E49" s="22"/>
      <c r="F49" s="25"/>
      <c r="G49" s="22"/>
      <c r="H49" s="25"/>
      <c r="I49" s="22"/>
      <c r="J49" s="25"/>
      <c r="K49" s="22"/>
      <c r="L49" s="25"/>
      <c r="M49" s="20"/>
    </row>
    <row r="50" spans="1:52" ht="30" customHeight="1" x14ac:dyDescent="0.3">
      <c r="A50" s="16" t="s">
        <v>314</v>
      </c>
      <c r="B50" s="17"/>
      <c r="C50" s="17"/>
      <c r="D50" s="17"/>
      <c r="E50" s="21"/>
      <c r="F50" s="24"/>
      <c r="G50" s="21"/>
      <c r="H50" s="24"/>
      <c r="I50" s="21"/>
      <c r="J50" s="24"/>
      <c r="K50" s="21"/>
      <c r="L50" s="24"/>
      <c r="M50" s="18"/>
      <c r="N50" s="1" t="s">
        <v>100</v>
      </c>
    </row>
    <row r="51" spans="1:52" ht="30" customHeight="1" x14ac:dyDescent="0.3">
      <c r="A51" s="19" t="s">
        <v>96</v>
      </c>
      <c r="B51" s="19" t="s">
        <v>97</v>
      </c>
      <c r="C51" s="19" t="s">
        <v>278</v>
      </c>
      <c r="D51" s="20">
        <v>1</v>
      </c>
      <c r="E51" s="22">
        <f>단가대비표!O24</f>
        <v>126</v>
      </c>
      <c r="F51" s="25">
        <f>TRUNC(E51*D51,1)</f>
        <v>126</v>
      </c>
      <c r="G51" s="22">
        <f>단가대비표!P24</f>
        <v>0</v>
      </c>
      <c r="H51" s="25">
        <f>TRUNC(G51*D51,1)</f>
        <v>0</v>
      </c>
      <c r="I51" s="22">
        <f>단가대비표!V24</f>
        <v>0</v>
      </c>
      <c r="J51" s="25">
        <f>TRUNC(I51*D51,1)</f>
        <v>0</v>
      </c>
      <c r="K51" s="22">
        <f t="shared" ref="K51:L53" si="11">TRUNC(E51+G51+I51,1)</f>
        <v>126</v>
      </c>
      <c r="L51" s="25">
        <f t="shared" si="11"/>
        <v>126</v>
      </c>
      <c r="M51" s="19" t="s">
        <v>52</v>
      </c>
      <c r="N51" s="1" t="s">
        <v>100</v>
      </c>
      <c r="O51" s="1" t="s">
        <v>316</v>
      </c>
      <c r="P51" s="1" t="s">
        <v>64</v>
      </c>
      <c r="Q51" s="1" t="s">
        <v>64</v>
      </c>
      <c r="R51" s="1" t="s">
        <v>63</v>
      </c>
      <c r="AV51" s="1" t="s">
        <v>52</v>
      </c>
      <c r="AW51" s="1" t="s">
        <v>317</v>
      </c>
      <c r="AX51" s="1" t="s">
        <v>52</v>
      </c>
      <c r="AY51" s="1" t="s">
        <v>52</v>
      </c>
      <c r="AZ51" s="1" t="s">
        <v>52</v>
      </c>
    </row>
    <row r="52" spans="1:52" ht="30" customHeight="1" x14ac:dyDescent="0.3">
      <c r="A52" s="19" t="s">
        <v>292</v>
      </c>
      <c r="B52" s="19" t="s">
        <v>253</v>
      </c>
      <c r="C52" s="19" t="s">
        <v>254</v>
      </c>
      <c r="D52" s="20">
        <v>9.7199999999999995E-2</v>
      </c>
      <c r="E52" s="22">
        <f>단가대비표!O48</f>
        <v>0</v>
      </c>
      <c r="F52" s="25">
        <f>TRUNC(E52*D52,1)</f>
        <v>0</v>
      </c>
      <c r="G52" s="22">
        <f>단가대비표!P48</f>
        <v>306274</v>
      </c>
      <c r="H52" s="25">
        <f>TRUNC(G52*D52,1)</f>
        <v>29769.8</v>
      </c>
      <c r="I52" s="22">
        <f>단가대비표!V48</f>
        <v>0</v>
      </c>
      <c r="J52" s="25">
        <f>TRUNC(I52*D52,1)</f>
        <v>0</v>
      </c>
      <c r="K52" s="22">
        <f t="shared" si="11"/>
        <v>306274</v>
      </c>
      <c r="L52" s="25">
        <f t="shared" si="11"/>
        <v>29769.8</v>
      </c>
      <c r="M52" s="19" t="s">
        <v>52</v>
      </c>
      <c r="N52" s="1" t="s">
        <v>100</v>
      </c>
      <c r="O52" s="1" t="s">
        <v>293</v>
      </c>
      <c r="P52" s="1" t="s">
        <v>64</v>
      </c>
      <c r="Q52" s="1" t="s">
        <v>64</v>
      </c>
      <c r="R52" s="1" t="s">
        <v>63</v>
      </c>
      <c r="V52">
        <v>1</v>
      </c>
      <c r="AV52" s="1" t="s">
        <v>52</v>
      </c>
      <c r="AW52" s="1" t="s">
        <v>318</v>
      </c>
      <c r="AX52" s="1" t="s">
        <v>52</v>
      </c>
      <c r="AY52" s="1" t="s">
        <v>52</v>
      </c>
      <c r="AZ52" s="1" t="s">
        <v>52</v>
      </c>
    </row>
    <row r="53" spans="1:52" ht="30" customHeight="1" x14ac:dyDescent="0.3">
      <c r="A53" s="19" t="s">
        <v>257</v>
      </c>
      <c r="B53" s="19" t="s">
        <v>258</v>
      </c>
      <c r="C53" s="19" t="s">
        <v>245</v>
      </c>
      <c r="D53" s="20">
        <v>1</v>
      </c>
      <c r="E53" s="22">
        <f>TRUNC(SUMIF(V51:V53, RIGHTB(O53, 1), H51:H53)*U53, 2)</f>
        <v>893.09</v>
      </c>
      <c r="F53" s="25">
        <f>TRUNC(E53*D53,1)</f>
        <v>893</v>
      </c>
      <c r="G53" s="22">
        <v>0</v>
      </c>
      <c r="H53" s="25">
        <f>TRUNC(G53*D53,1)</f>
        <v>0</v>
      </c>
      <c r="I53" s="22">
        <v>0</v>
      </c>
      <c r="J53" s="25">
        <f>TRUNC(I53*D53,1)</f>
        <v>0</v>
      </c>
      <c r="K53" s="22">
        <f t="shared" si="11"/>
        <v>893</v>
      </c>
      <c r="L53" s="25">
        <f t="shared" si="11"/>
        <v>893</v>
      </c>
      <c r="M53" s="19" t="s">
        <v>52</v>
      </c>
      <c r="N53" s="1" t="s">
        <v>100</v>
      </c>
      <c r="O53" s="1" t="s">
        <v>246</v>
      </c>
      <c r="P53" s="1" t="s">
        <v>64</v>
      </c>
      <c r="Q53" s="1" t="s">
        <v>64</v>
      </c>
      <c r="R53" s="1" t="s">
        <v>64</v>
      </c>
      <c r="S53">
        <v>1</v>
      </c>
      <c r="T53">
        <v>0</v>
      </c>
      <c r="U53">
        <v>0.03</v>
      </c>
      <c r="AV53" s="1" t="s">
        <v>52</v>
      </c>
      <c r="AW53" s="1" t="s">
        <v>319</v>
      </c>
      <c r="AX53" s="1" t="s">
        <v>52</v>
      </c>
      <c r="AY53" s="1" t="s">
        <v>52</v>
      </c>
      <c r="AZ53" s="1" t="s">
        <v>52</v>
      </c>
    </row>
    <row r="54" spans="1:52" ht="30" customHeight="1" x14ac:dyDescent="0.3">
      <c r="A54" s="19" t="s">
        <v>261</v>
      </c>
      <c r="B54" s="19" t="s">
        <v>52</v>
      </c>
      <c r="C54" s="19" t="s">
        <v>52</v>
      </c>
      <c r="D54" s="20"/>
      <c r="E54" s="22"/>
      <c r="F54" s="25">
        <f>TRUNC(SUMIF(N51:N53, N50, F51:F53),0)</f>
        <v>1019</v>
      </c>
      <c r="G54" s="22"/>
      <c r="H54" s="25">
        <f>TRUNC(SUMIF(N51:N53, N50, H51:H53),0)</f>
        <v>29769</v>
      </c>
      <c r="I54" s="22"/>
      <c r="J54" s="25">
        <f>TRUNC(SUMIF(N51:N53, N50, J51:J53),0)</f>
        <v>0</v>
      </c>
      <c r="K54" s="22"/>
      <c r="L54" s="25">
        <f>F54+H54+J54</f>
        <v>30788</v>
      </c>
      <c r="M54" s="19" t="s">
        <v>52</v>
      </c>
      <c r="N54" s="1" t="s">
        <v>108</v>
      </c>
      <c r="O54" s="1" t="s">
        <v>108</v>
      </c>
      <c r="P54" s="1" t="s">
        <v>52</v>
      </c>
      <c r="Q54" s="1" t="s">
        <v>52</v>
      </c>
      <c r="R54" s="1" t="s">
        <v>52</v>
      </c>
      <c r="AV54" s="1" t="s">
        <v>52</v>
      </c>
      <c r="AW54" s="1" t="s">
        <v>52</v>
      </c>
      <c r="AX54" s="1" t="s">
        <v>52</v>
      </c>
      <c r="AY54" s="1" t="s">
        <v>52</v>
      </c>
      <c r="AZ54" s="1" t="s">
        <v>52</v>
      </c>
    </row>
    <row r="55" spans="1:52" ht="30" customHeight="1" x14ac:dyDescent="0.3">
      <c r="A55" s="20"/>
      <c r="B55" s="20"/>
      <c r="C55" s="20"/>
      <c r="D55" s="20"/>
      <c r="E55" s="22"/>
      <c r="F55" s="25"/>
      <c r="G55" s="22"/>
      <c r="H55" s="25"/>
      <c r="I55" s="22"/>
      <c r="J55" s="25"/>
      <c r="K55" s="22"/>
      <c r="L55" s="25"/>
      <c r="M55" s="20"/>
    </row>
    <row r="56" spans="1:52" ht="30" customHeight="1" x14ac:dyDescent="0.3">
      <c r="A56" s="16" t="s">
        <v>320</v>
      </c>
      <c r="B56" s="17"/>
      <c r="C56" s="17"/>
      <c r="D56" s="17"/>
      <c r="E56" s="21"/>
      <c r="F56" s="24"/>
      <c r="G56" s="21"/>
      <c r="H56" s="24"/>
      <c r="I56" s="21"/>
      <c r="J56" s="24"/>
      <c r="K56" s="21"/>
      <c r="L56" s="24"/>
      <c r="M56" s="18"/>
      <c r="N56" s="1" t="s">
        <v>105</v>
      </c>
    </row>
    <row r="57" spans="1:52" ht="30" customHeight="1" x14ac:dyDescent="0.3">
      <c r="A57" s="19" t="s">
        <v>102</v>
      </c>
      <c r="B57" s="19" t="s">
        <v>103</v>
      </c>
      <c r="C57" s="19" t="s">
        <v>278</v>
      </c>
      <c r="D57" s="20">
        <v>1</v>
      </c>
      <c r="E57" s="22">
        <f>단가대비표!O23</f>
        <v>923</v>
      </c>
      <c r="F57" s="25">
        <f>TRUNC(E57*D57,1)</f>
        <v>923</v>
      </c>
      <c r="G57" s="22">
        <f>단가대비표!P23</f>
        <v>0</v>
      </c>
      <c r="H57" s="25">
        <f>TRUNC(G57*D57,1)</f>
        <v>0</v>
      </c>
      <c r="I57" s="22">
        <f>단가대비표!V23</f>
        <v>0</v>
      </c>
      <c r="J57" s="25">
        <f>TRUNC(I57*D57,1)</f>
        <v>0</v>
      </c>
      <c r="K57" s="22">
        <f t="shared" ref="K57:L59" si="12">TRUNC(E57+G57+I57,1)</f>
        <v>923</v>
      </c>
      <c r="L57" s="25">
        <f t="shared" si="12"/>
        <v>923</v>
      </c>
      <c r="M57" s="19" t="s">
        <v>52</v>
      </c>
      <c r="N57" s="1" t="s">
        <v>105</v>
      </c>
      <c r="O57" s="1" t="s">
        <v>321</v>
      </c>
      <c r="P57" s="1" t="s">
        <v>64</v>
      </c>
      <c r="Q57" s="1" t="s">
        <v>64</v>
      </c>
      <c r="R57" s="1" t="s">
        <v>63</v>
      </c>
      <c r="AV57" s="1" t="s">
        <v>52</v>
      </c>
      <c r="AW57" s="1" t="s">
        <v>322</v>
      </c>
      <c r="AX57" s="1" t="s">
        <v>52</v>
      </c>
      <c r="AY57" s="1" t="s">
        <v>52</v>
      </c>
      <c r="AZ57" s="1" t="s">
        <v>52</v>
      </c>
    </row>
    <row r="58" spans="1:52" ht="30" customHeight="1" x14ac:dyDescent="0.3">
      <c r="A58" s="19" t="s">
        <v>292</v>
      </c>
      <c r="B58" s="19" t="s">
        <v>253</v>
      </c>
      <c r="C58" s="19" t="s">
        <v>254</v>
      </c>
      <c r="D58" s="20">
        <v>0.12959999999999999</v>
      </c>
      <c r="E58" s="22">
        <f>단가대비표!O48</f>
        <v>0</v>
      </c>
      <c r="F58" s="25">
        <f>TRUNC(E58*D58,1)</f>
        <v>0</v>
      </c>
      <c r="G58" s="22">
        <f>단가대비표!P48</f>
        <v>306274</v>
      </c>
      <c r="H58" s="25">
        <f>TRUNC(G58*D58,1)</f>
        <v>39693.1</v>
      </c>
      <c r="I58" s="22">
        <f>단가대비표!V48</f>
        <v>0</v>
      </c>
      <c r="J58" s="25">
        <f>TRUNC(I58*D58,1)</f>
        <v>0</v>
      </c>
      <c r="K58" s="22">
        <f t="shared" si="12"/>
        <v>306274</v>
      </c>
      <c r="L58" s="25">
        <f t="shared" si="12"/>
        <v>39693.1</v>
      </c>
      <c r="M58" s="19" t="s">
        <v>52</v>
      </c>
      <c r="N58" s="1" t="s">
        <v>105</v>
      </c>
      <c r="O58" s="1" t="s">
        <v>293</v>
      </c>
      <c r="P58" s="1" t="s">
        <v>64</v>
      </c>
      <c r="Q58" s="1" t="s">
        <v>64</v>
      </c>
      <c r="R58" s="1" t="s">
        <v>63</v>
      </c>
      <c r="V58">
        <v>1</v>
      </c>
      <c r="AV58" s="1" t="s">
        <v>52</v>
      </c>
      <c r="AW58" s="1" t="s">
        <v>323</v>
      </c>
      <c r="AX58" s="1" t="s">
        <v>52</v>
      </c>
      <c r="AY58" s="1" t="s">
        <v>52</v>
      </c>
      <c r="AZ58" s="1" t="s">
        <v>52</v>
      </c>
    </row>
    <row r="59" spans="1:52" ht="30" customHeight="1" x14ac:dyDescent="0.3">
      <c r="A59" s="19" t="s">
        <v>257</v>
      </c>
      <c r="B59" s="19" t="s">
        <v>258</v>
      </c>
      <c r="C59" s="19" t="s">
        <v>245</v>
      </c>
      <c r="D59" s="20">
        <v>1</v>
      </c>
      <c r="E59" s="22">
        <f>TRUNC(SUMIF(V57:V59, RIGHTB(O59, 1), H57:H59)*U59, 2)</f>
        <v>1190.79</v>
      </c>
      <c r="F59" s="25">
        <f>TRUNC(E59*D59,1)</f>
        <v>1190.7</v>
      </c>
      <c r="G59" s="22">
        <v>0</v>
      </c>
      <c r="H59" s="25">
        <f>TRUNC(G59*D59,1)</f>
        <v>0</v>
      </c>
      <c r="I59" s="22">
        <v>0</v>
      </c>
      <c r="J59" s="25">
        <f>TRUNC(I59*D59,1)</f>
        <v>0</v>
      </c>
      <c r="K59" s="22">
        <f t="shared" si="12"/>
        <v>1190.7</v>
      </c>
      <c r="L59" s="25">
        <f t="shared" si="12"/>
        <v>1190.7</v>
      </c>
      <c r="M59" s="19" t="s">
        <v>52</v>
      </c>
      <c r="N59" s="1" t="s">
        <v>105</v>
      </c>
      <c r="O59" s="1" t="s">
        <v>246</v>
      </c>
      <c r="P59" s="1" t="s">
        <v>64</v>
      </c>
      <c r="Q59" s="1" t="s">
        <v>64</v>
      </c>
      <c r="R59" s="1" t="s">
        <v>64</v>
      </c>
      <c r="S59">
        <v>1</v>
      </c>
      <c r="T59">
        <v>0</v>
      </c>
      <c r="U59">
        <v>0.03</v>
      </c>
      <c r="AV59" s="1" t="s">
        <v>52</v>
      </c>
      <c r="AW59" s="1" t="s">
        <v>324</v>
      </c>
      <c r="AX59" s="1" t="s">
        <v>52</v>
      </c>
      <c r="AY59" s="1" t="s">
        <v>52</v>
      </c>
      <c r="AZ59" s="1" t="s">
        <v>52</v>
      </c>
    </row>
    <row r="60" spans="1:52" ht="30" customHeight="1" x14ac:dyDescent="0.3">
      <c r="A60" s="19" t="s">
        <v>261</v>
      </c>
      <c r="B60" s="19" t="s">
        <v>52</v>
      </c>
      <c r="C60" s="19" t="s">
        <v>52</v>
      </c>
      <c r="D60" s="20"/>
      <c r="E60" s="22"/>
      <c r="F60" s="25">
        <f>TRUNC(SUMIF(N57:N59, N56, F57:F59),0)</f>
        <v>2113</v>
      </c>
      <c r="G60" s="22"/>
      <c r="H60" s="25">
        <f>TRUNC(SUMIF(N57:N59, N56, H57:H59),0)</f>
        <v>39693</v>
      </c>
      <c r="I60" s="22"/>
      <c r="J60" s="25">
        <f>TRUNC(SUMIF(N57:N59, N56, J57:J59),0)</f>
        <v>0</v>
      </c>
      <c r="K60" s="22"/>
      <c r="L60" s="25">
        <f>F60+H60+J60</f>
        <v>41806</v>
      </c>
      <c r="M60" s="19" t="s">
        <v>52</v>
      </c>
      <c r="N60" s="1" t="s">
        <v>108</v>
      </c>
      <c r="O60" s="1" t="s">
        <v>108</v>
      </c>
      <c r="P60" s="1" t="s">
        <v>52</v>
      </c>
      <c r="Q60" s="1" t="s">
        <v>52</v>
      </c>
      <c r="R60" s="1" t="s">
        <v>52</v>
      </c>
      <c r="AV60" s="1" t="s">
        <v>52</v>
      </c>
      <c r="AW60" s="1" t="s">
        <v>52</v>
      </c>
      <c r="AX60" s="1" t="s">
        <v>52</v>
      </c>
      <c r="AY60" s="1" t="s">
        <v>52</v>
      </c>
      <c r="AZ60" s="1" t="s">
        <v>52</v>
      </c>
    </row>
    <row r="61" spans="1:52" ht="30" customHeight="1" x14ac:dyDescent="0.3">
      <c r="A61" s="20"/>
      <c r="B61" s="20"/>
      <c r="C61" s="20"/>
      <c r="D61" s="20"/>
      <c r="E61" s="22"/>
      <c r="F61" s="25"/>
      <c r="G61" s="22"/>
      <c r="H61" s="25"/>
      <c r="I61" s="22"/>
      <c r="J61" s="25"/>
      <c r="K61" s="22"/>
      <c r="L61" s="25"/>
      <c r="M61" s="20"/>
    </row>
    <row r="62" spans="1:52" ht="30" customHeight="1" x14ac:dyDescent="0.3">
      <c r="A62" s="16" t="s">
        <v>325</v>
      </c>
      <c r="B62" s="17"/>
      <c r="C62" s="17"/>
      <c r="D62" s="17"/>
      <c r="E62" s="21"/>
      <c r="F62" s="24"/>
      <c r="G62" s="21"/>
      <c r="H62" s="24"/>
      <c r="I62" s="21"/>
      <c r="J62" s="24"/>
      <c r="K62" s="21"/>
      <c r="L62" s="24"/>
      <c r="M62" s="18"/>
      <c r="N62" s="1" t="s">
        <v>114</v>
      </c>
    </row>
    <row r="63" spans="1:52" ht="30" customHeight="1" x14ac:dyDescent="0.3">
      <c r="A63" s="19" t="s">
        <v>111</v>
      </c>
      <c r="B63" s="19" t="s">
        <v>112</v>
      </c>
      <c r="C63" s="19" t="s">
        <v>60</v>
      </c>
      <c r="D63" s="20">
        <v>1</v>
      </c>
      <c r="E63" s="22">
        <f>단가대비표!O38</f>
        <v>170</v>
      </c>
      <c r="F63" s="25">
        <f t="shared" ref="F63:F68" si="13">TRUNC(E63*D63,1)</f>
        <v>170</v>
      </c>
      <c r="G63" s="22">
        <f>단가대비표!P38</f>
        <v>0</v>
      </c>
      <c r="H63" s="25">
        <f t="shared" ref="H63:H68" si="14">TRUNC(G63*D63,1)</f>
        <v>0</v>
      </c>
      <c r="I63" s="22">
        <f>단가대비표!V38</f>
        <v>0</v>
      </c>
      <c r="J63" s="25">
        <f t="shared" ref="J63:J68" si="15">TRUNC(I63*D63,1)</f>
        <v>0</v>
      </c>
      <c r="K63" s="22">
        <f t="shared" ref="K63:L68" si="16">TRUNC(E63+G63+I63,1)</f>
        <v>170</v>
      </c>
      <c r="L63" s="25">
        <f t="shared" si="16"/>
        <v>170</v>
      </c>
      <c r="M63" s="19" t="s">
        <v>52</v>
      </c>
      <c r="N63" s="1" t="s">
        <v>114</v>
      </c>
      <c r="O63" s="1" t="s">
        <v>326</v>
      </c>
      <c r="P63" s="1" t="s">
        <v>64</v>
      </c>
      <c r="Q63" s="1" t="s">
        <v>64</v>
      </c>
      <c r="R63" s="1" t="s">
        <v>63</v>
      </c>
      <c r="V63">
        <v>1</v>
      </c>
      <c r="W63">
        <v>2</v>
      </c>
      <c r="AV63" s="1" t="s">
        <v>52</v>
      </c>
      <c r="AW63" s="1" t="s">
        <v>327</v>
      </c>
      <c r="AX63" s="1" t="s">
        <v>52</v>
      </c>
      <c r="AY63" s="1" t="s">
        <v>52</v>
      </c>
      <c r="AZ63" s="1" t="s">
        <v>52</v>
      </c>
    </row>
    <row r="64" spans="1:52" ht="30" customHeight="1" x14ac:dyDescent="0.3">
      <c r="A64" s="19" t="s">
        <v>111</v>
      </c>
      <c r="B64" s="19" t="s">
        <v>112</v>
      </c>
      <c r="C64" s="19" t="s">
        <v>60</v>
      </c>
      <c r="D64" s="20">
        <v>0.1</v>
      </c>
      <c r="E64" s="22">
        <f>단가대비표!O38</f>
        <v>170</v>
      </c>
      <c r="F64" s="25">
        <f t="shared" si="13"/>
        <v>17</v>
      </c>
      <c r="G64" s="22">
        <f>단가대비표!P38</f>
        <v>0</v>
      </c>
      <c r="H64" s="25">
        <f t="shared" si="14"/>
        <v>0</v>
      </c>
      <c r="I64" s="22">
        <f>단가대비표!V38</f>
        <v>0</v>
      </c>
      <c r="J64" s="25">
        <f t="shared" si="15"/>
        <v>0</v>
      </c>
      <c r="K64" s="22">
        <f t="shared" si="16"/>
        <v>170</v>
      </c>
      <c r="L64" s="25">
        <f t="shared" si="16"/>
        <v>17</v>
      </c>
      <c r="M64" s="19" t="s">
        <v>52</v>
      </c>
      <c r="N64" s="1" t="s">
        <v>114</v>
      </c>
      <c r="O64" s="1" t="s">
        <v>326</v>
      </c>
      <c r="P64" s="1" t="s">
        <v>64</v>
      </c>
      <c r="Q64" s="1" t="s">
        <v>64</v>
      </c>
      <c r="R64" s="1" t="s">
        <v>63</v>
      </c>
      <c r="AV64" s="1" t="s">
        <v>52</v>
      </c>
      <c r="AW64" s="1" t="s">
        <v>327</v>
      </c>
      <c r="AX64" s="1" t="s">
        <v>52</v>
      </c>
      <c r="AY64" s="1" t="s">
        <v>52</v>
      </c>
      <c r="AZ64" s="1" t="s">
        <v>52</v>
      </c>
    </row>
    <row r="65" spans="1:52" ht="30" customHeight="1" x14ac:dyDescent="0.3">
      <c r="A65" s="19" t="s">
        <v>248</v>
      </c>
      <c r="B65" s="19" t="s">
        <v>249</v>
      </c>
      <c r="C65" s="19" t="s">
        <v>245</v>
      </c>
      <c r="D65" s="20">
        <v>1</v>
      </c>
      <c r="E65" s="22">
        <f>TRUNC(SUMIF(V63:V68, RIGHTB(O65, 1), F63:F68)*U65, 2)</f>
        <v>3.4</v>
      </c>
      <c r="F65" s="25">
        <f t="shared" si="13"/>
        <v>3.4</v>
      </c>
      <c r="G65" s="22">
        <v>0</v>
      </c>
      <c r="H65" s="25">
        <f t="shared" si="14"/>
        <v>0</v>
      </c>
      <c r="I65" s="22">
        <v>0</v>
      </c>
      <c r="J65" s="25">
        <f t="shared" si="15"/>
        <v>0</v>
      </c>
      <c r="K65" s="22">
        <f t="shared" si="16"/>
        <v>3.4</v>
      </c>
      <c r="L65" s="25">
        <f t="shared" si="16"/>
        <v>3.4</v>
      </c>
      <c r="M65" s="19" t="s">
        <v>52</v>
      </c>
      <c r="N65" s="1" t="s">
        <v>114</v>
      </c>
      <c r="O65" s="1" t="s">
        <v>246</v>
      </c>
      <c r="P65" s="1" t="s">
        <v>64</v>
      </c>
      <c r="Q65" s="1" t="s">
        <v>64</v>
      </c>
      <c r="R65" s="1" t="s">
        <v>64</v>
      </c>
      <c r="S65">
        <v>0</v>
      </c>
      <c r="T65">
        <v>0</v>
      </c>
      <c r="U65">
        <v>0.02</v>
      </c>
      <c r="AV65" s="1" t="s">
        <v>52</v>
      </c>
      <c r="AW65" s="1" t="s">
        <v>328</v>
      </c>
      <c r="AX65" s="1" t="s">
        <v>52</v>
      </c>
      <c r="AY65" s="1" t="s">
        <v>52</v>
      </c>
      <c r="AZ65" s="1" t="s">
        <v>52</v>
      </c>
    </row>
    <row r="66" spans="1:52" ht="30" customHeight="1" x14ac:dyDescent="0.3">
      <c r="A66" s="19" t="s">
        <v>243</v>
      </c>
      <c r="B66" s="19" t="s">
        <v>329</v>
      </c>
      <c r="C66" s="19" t="s">
        <v>245</v>
      </c>
      <c r="D66" s="20">
        <v>1</v>
      </c>
      <c r="E66" s="22">
        <f>TRUNC(SUMIF(W63:W68, RIGHTB(O66, 1), F63:F68)*U66, 2)</f>
        <v>68</v>
      </c>
      <c r="F66" s="25">
        <f t="shared" si="13"/>
        <v>68</v>
      </c>
      <c r="G66" s="22">
        <v>0</v>
      </c>
      <c r="H66" s="25">
        <f t="shared" si="14"/>
        <v>0</v>
      </c>
      <c r="I66" s="22">
        <v>0</v>
      </c>
      <c r="J66" s="25">
        <f t="shared" si="15"/>
        <v>0</v>
      </c>
      <c r="K66" s="22">
        <f t="shared" si="16"/>
        <v>68</v>
      </c>
      <c r="L66" s="25">
        <f t="shared" si="16"/>
        <v>68</v>
      </c>
      <c r="M66" s="19" t="s">
        <v>52</v>
      </c>
      <c r="N66" s="1" t="s">
        <v>114</v>
      </c>
      <c r="O66" s="1" t="s">
        <v>250</v>
      </c>
      <c r="P66" s="1" t="s">
        <v>64</v>
      </c>
      <c r="Q66" s="1" t="s">
        <v>64</v>
      </c>
      <c r="R66" s="1" t="s">
        <v>64</v>
      </c>
      <c r="S66">
        <v>0</v>
      </c>
      <c r="T66">
        <v>0</v>
      </c>
      <c r="U66">
        <v>0.4</v>
      </c>
      <c r="AV66" s="1" t="s">
        <v>52</v>
      </c>
      <c r="AW66" s="1" t="s">
        <v>330</v>
      </c>
      <c r="AX66" s="1" t="s">
        <v>52</v>
      </c>
      <c r="AY66" s="1" t="s">
        <v>52</v>
      </c>
      <c r="AZ66" s="1" t="s">
        <v>52</v>
      </c>
    </row>
    <row r="67" spans="1:52" ht="30" customHeight="1" x14ac:dyDescent="0.3">
      <c r="A67" s="19" t="s">
        <v>252</v>
      </c>
      <c r="B67" s="19" t="s">
        <v>253</v>
      </c>
      <c r="C67" s="19" t="s">
        <v>254</v>
      </c>
      <c r="D67" s="20">
        <v>3.5999999999999997E-2</v>
      </c>
      <c r="E67" s="22">
        <f>단가대비표!O47</f>
        <v>0</v>
      </c>
      <c r="F67" s="25">
        <f t="shared" si="13"/>
        <v>0</v>
      </c>
      <c r="G67" s="22">
        <f>단가대비표!P47</f>
        <v>276108</v>
      </c>
      <c r="H67" s="25">
        <f t="shared" si="14"/>
        <v>9939.7999999999993</v>
      </c>
      <c r="I67" s="22">
        <f>단가대비표!V47</f>
        <v>0</v>
      </c>
      <c r="J67" s="25">
        <f t="shared" si="15"/>
        <v>0</v>
      </c>
      <c r="K67" s="22">
        <f t="shared" si="16"/>
        <v>276108</v>
      </c>
      <c r="L67" s="25">
        <f t="shared" si="16"/>
        <v>9939.7999999999993</v>
      </c>
      <c r="M67" s="19" t="s">
        <v>52</v>
      </c>
      <c r="N67" s="1" t="s">
        <v>114</v>
      </c>
      <c r="O67" s="1" t="s">
        <v>255</v>
      </c>
      <c r="P67" s="1" t="s">
        <v>64</v>
      </c>
      <c r="Q67" s="1" t="s">
        <v>64</v>
      </c>
      <c r="R67" s="1" t="s">
        <v>63</v>
      </c>
      <c r="X67">
        <v>3</v>
      </c>
      <c r="AV67" s="1" t="s">
        <v>52</v>
      </c>
      <c r="AW67" s="1" t="s">
        <v>331</v>
      </c>
      <c r="AX67" s="1" t="s">
        <v>52</v>
      </c>
      <c r="AY67" s="1" t="s">
        <v>52</v>
      </c>
      <c r="AZ67" s="1" t="s">
        <v>52</v>
      </c>
    </row>
    <row r="68" spans="1:52" ht="30" customHeight="1" x14ac:dyDescent="0.3">
      <c r="A68" s="19" t="s">
        <v>257</v>
      </c>
      <c r="B68" s="19" t="s">
        <v>258</v>
      </c>
      <c r="C68" s="19" t="s">
        <v>245</v>
      </c>
      <c r="D68" s="20">
        <v>1</v>
      </c>
      <c r="E68" s="22">
        <f>TRUNC(SUMIF(X63:X68, RIGHTB(O68, 1), H63:H68)*U68, 2)</f>
        <v>298.19</v>
      </c>
      <c r="F68" s="25">
        <f t="shared" si="13"/>
        <v>298.10000000000002</v>
      </c>
      <c r="G68" s="22">
        <v>0</v>
      </c>
      <c r="H68" s="25">
        <f t="shared" si="14"/>
        <v>0</v>
      </c>
      <c r="I68" s="22">
        <v>0</v>
      </c>
      <c r="J68" s="25">
        <f t="shared" si="15"/>
        <v>0</v>
      </c>
      <c r="K68" s="22">
        <f t="shared" si="16"/>
        <v>298.10000000000002</v>
      </c>
      <c r="L68" s="25">
        <f t="shared" si="16"/>
        <v>298.10000000000002</v>
      </c>
      <c r="M68" s="19" t="s">
        <v>52</v>
      </c>
      <c r="N68" s="1" t="s">
        <v>114</v>
      </c>
      <c r="O68" s="1" t="s">
        <v>259</v>
      </c>
      <c r="P68" s="1" t="s">
        <v>64</v>
      </c>
      <c r="Q68" s="1" t="s">
        <v>64</v>
      </c>
      <c r="R68" s="1" t="s">
        <v>64</v>
      </c>
      <c r="S68">
        <v>1</v>
      </c>
      <c r="T68">
        <v>0</v>
      </c>
      <c r="U68">
        <v>0.03</v>
      </c>
      <c r="AV68" s="1" t="s">
        <v>52</v>
      </c>
      <c r="AW68" s="1" t="s">
        <v>328</v>
      </c>
      <c r="AX68" s="1" t="s">
        <v>52</v>
      </c>
      <c r="AY68" s="1" t="s">
        <v>52</v>
      </c>
      <c r="AZ68" s="1" t="s">
        <v>52</v>
      </c>
    </row>
    <row r="69" spans="1:52" ht="30" customHeight="1" x14ac:dyDescent="0.3">
      <c r="A69" s="19" t="s">
        <v>261</v>
      </c>
      <c r="B69" s="19" t="s">
        <v>52</v>
      </c>
      <c r="C69" s="19" t="s">
        <v>52</v>
      </c>
      <c r="D69" s="20"/>
      <c r="E69" s="22"/>
      <c r="F69" s="25">
        <f>TRUNC(SUMIF(N63:N68, N62, F63:F68),0)</f>
        <v>556</v>
      </c>
      <c r="G69" s="22"/>
      <c r="H69" s="25">
        <f>TRUNC(SUMIF(N63:N68, N62, H63:H68),0)</f>
        <v>9939</v>
      </c>
      <c r="I69" s="22"/>
      <c r="J69" s="25">
        <f>TRUNC(SUMIF(N63:N68, N62, J63:J68),0)</f>
        <v>0</v>
      </c>
      <c r="K69" s="22"/>
      <c r="L69" s="25">
        <f>F69+H69+J69</f>
        <v>10495</v>
      </c>
      <c r="M69" s="19" t="s">
        <v>52</v>
      </c>
      <c r="N69" s="1" t="s">
        <v>108</v>
      </c>
      <c r="O69" s="1" t="s">
        <v>108</v>
      </c>
      <c r="P69" s="1" t="s">
        <v>52</v>
      </c>
      <c r="Q69" s="1" t="s">
        <v>52</v>
      </c>
      <c r="R69" s="1" t="s">
        <v>52</v>
      </c>
      <c r="AV69" s="1" t="s">
        <v>52</v>
      </c>
      <c r="AW69" s="1" t="s">
        <v>52</v>
      </c>
      <c r="AX69" s="1" t="s">
        <v>52</v>
      </c>
      <c r="AY69" s="1" t="s">
        <v>52</v>
      </c>
      <c r="AZ69" s="1" t="s">
        <v>52</v>
      </c>
    </row>
    <row r="70" spans="1:52" ht="30" customHeight="1" x14ac:dyDescent="0.3">
      <c r="A70" s="20"/>
      <c r="B70" s="20"/>
      <c r="C70" s="20"/>
      <c r="D70" s="20"/>
      <c r="E70" s="22"/>
      <c r="F70" s="25"/>
      <c r="G70" s="22"/>
      <c r="H70" s="25"/>
      <c r="I70" s="22"/>
      <c r="J70" s="25"/>
      <c r="K70" s="22"/>
      <c r="L70" s="25"/>
      <c r="M70" s="20"/>
    </row>
    <row r="71" spans="1:52" ht="30" customHeight="1" x14ac:dyDescent="0.3">
      <c r="A71" s="16" t="s">
        <v>332</v>
      </c>
      <c r="B71" s="17"/>
      <c r="C71" s="17"/>
      <c r="D71" s="17"/>
      <c r="E71" s="21"/>
      <c r="F71" s="24"/>
      <c r="G71" s="21"/>
      <c r="H71" s="24"/>
      <c r="I71" s="21"/>
      <c r="J71" s="24"/>
      <c r="K71" s="21"/>
      <c r="L71" s="24"/>
      <c r="M71" s="18"/>
      <c r="N71" s="1" t="s">
        <v>118</v>
      </c>
    </row>
    <row r="72" spans="1:52" ht="30" customHeight="1" x14ac:dyDescent="0.3">
      <c r="A72" s="19" t="s">
        <v>240</v>
      </c>
      <c r="B72" s="19" t="s">
        <v>116</v>
      </c>
      <c r="C72" s="19" t="s">
        <v>60</v>
      </c>
      <c r="D72" s="20">
        <v>1</v>
      </c>
      <c r="E72" s="22">
        <f>단가대비표!O35</f>
        <v>2380</v>
      </c>
      <c r="F72" s="25">
        <f t="shared" ref="F72:F77" si="17">TRUNC(E72*D72,1)</f>
        <v>2380</v>
      </c>
      <c r="G72" s="22">
        <f>단가대비표!P35</f>
        <v>0</v>
      </c>
      <c r="H72" s="25">
        <f t="shared" ref="H72:H77" si="18">TRUNC(G72*D72,1)</f>
        <v>0</v>
      </c>
      <c r="I72" s="22">
        <f>단가대비표!V35</f>
        <v>0</v>
      </c>
      <c r="J72" s="25">
        <f t="shared" ref="J72:J77" si="19">TRUNC(I72*D72,1)</f>
        <v>0</v>
      </c>
      <c r="K72" s="22">
        <f t="shared" ref="K72:L77" si="20">TRUNC(E72+G72+I72,1)</f>
        <v>2380</v>
      </c>
      <c r="L72" s="25">
        <f t="shared" si="20"/>
        <v>2380</v>
      </c>
      <c r="M72" s="19" t="s">
        <v>52</v>
      </c>
      <c r="N72" s="1" t="s">
        <v>118</v>
      </c>
      <c r="O72" s="1" t="s">
        <v>333</v>
      </c>
      <c r="P72" s="1" t="s">
        <v>64</v>
      </c>
      <c r="Q72" s="1" t="s">
        <v>64</v>
      </c>
      <c r="R72" s="1" t="s">
        <v>63</v>
      </c>
      <c r="V72">
        <v>1</v>
      </c>
      <c r="W72">
        <v>2</v>
      </c>
      <c r="AV72" s="1" t="s">
        <v>52</v>
      </c>
      <c r="AW72" s="1" t="s">
        <v>334</v>
      </c>
      <c r="AX72" s="1" t="s">
        <v>52</v>
      </c>
      <c r="AY72" s="1" t="s">
        <v>52</v>
      </c>
      <c r="AZ72" s="1" t="s">
        <v>52</v>
      </c>
    </row>
    <row r="73" spans="1:52" ht="30" customHeight="1" x14ac:dyDescent="0.3">
      <c r="A73" s="19" t="s">
        <v>240</v>
      </c>
      <c r="B73" s="19" t="s">
        <v>116</v>
      </c>
      <c r="C73" s="19" t="s">
        <v>60</v>
      </c>
      <c r="D73" s="20">
        <v>0.1</v>
      </c>
      <c r="E73" s="22">
        <f>단가대비표!O35</f>
        <v>2380</v>
      </c>
      <c r="F73" s="25">
        <f t="shared" si="17"/>
        <v>238</v>
      </c>
      <c r="G73" s="22">
        <f>단가대비표!P35</f>
        <v>0</v>
      </c>
      <c r="H73" s="25">
        <f t="shared" si="18"/>
        <v>0</v>
      </c>
      <c r="I73" s="22">
        <f>단가대비표!V35</f>
        <v>0</v>
      </c>
      <c r="J73" s="25">
        <f t="shared" si="19"/>
        <v>0</v>
      </c>
      <c r="K73" s="22">
        <f t="shared" si="20"/>
        <v>2380</v>
      </c>
      <c r="L73" s="25">
        <f t="shared" si="20"/>
        <v>238</v>
      </c>
      <c r="M73" s="19" t="s">
        <v>52</v>
      </c>
      <c r="N73" s="1" t="s">
        <v>118</v>
      </c>
      <c r="O73" s="1" t="s">
        <v>333</v>
      </c>
      <c r="P73" s="1" t="s">
        <v>64</v>
      </c>
      <c r="Q73" s="1" t="s">
        <v>64</v>
      </c>
      <c r="R73" s="1" t="s">
        <v>63</v>
      </c>
      <c r="AV73" s="1" t="s">
        <v>52</v>
      </c>
      <c r="AW73" s="1" t="s">
        <v>334</v>
      </c>
      <c r="AX73" s="1" t="s">
        <v>52</v>
      </c>
      <c r="AY73" s="1" t="s">
        <v>52</v>
      </c>
      <c r="AZ73" s="1" t="s">
        <v>52</v>
      </c>
    </row>
    <row r="74" spans="1:52" ht="30" customHeight="1" x14ac:dyDescent="0.3">
      <c r="A74" s="19" t="s">
        <v>243</v>
      </c>
      <c r="B74" s="19" t="s">
        <v>244</v>
      </c>
      <c r="C74" s="19" t="s">
        <v>245</v>
      </c>
      <c r="D74" s="20">
        <v>1</v>
      </c>
      <c r="E74" s="22">
        <f>TRUNC(SUMIF(V72:V77, RIGHTB(O74, 1), F72:F77)*U74, 2)</f>
        <v>357</v>
      </c>
      <c r="F74" s="25">
        <f t="shared" si="17"/>
        <v>357</v>
      </c>
      <c r="G74" s="22">
        <v>0</v>
      </c>
      <c r="H74" s="25">
        <f t="shared" si="18"/>
        <v>0</v>
      </c>
      <c r="I74" s="22">
        <v>0</v>
      </c>
      <c r="J74" s="25">
        <f t="shared" si="19"/>
        <v>0</v>
      </c>
      <c r="K74" s="22">
        <f t="shared" si="20"/>
        <v>357</v>
      </c>
      <c r="L74" s="25">
        <f t="shared" si="20"/>
        <v>357</v>
      </c>
      <c r="M74" s="19" t="s">
        <v>52</v>
      </c>
      <c r="N74" s="1" t="s">
        <v>118</v>
      </c>
      <c r="O74" s="1" t="s">
        <v>246</v>
      </c>
      <c r="P74" s="1" t="s">
        <v>64</v>
      </c>
      <c r="Q74" s="1" t="s">
        <v>64</v>
      </c>
      <c r="R74" s="1" t="s">
        <v>64</v>
      </c>
      <c r="S74">
        <v>0</v>
      </c>
      <c r="T74">
        <v>0</v>
      </c>
      <c r="U74">
        <v>0.15</v>
      </c>
      <c r="AV74" s="1" t="s">
        <v>52</v>
      </c>
      <c r="AW74" s="1" t="s">
        <v>335</v>
      </c>
      <c r="AX74" s="1" t="s">
        <v>52</v>
      </c>
      <c r="AY74" s="1" t="s">
        <v>52</v>
      </c>
      <c r="AZ74" s="1" t="s">
        <v>52</v>
      </c>
    </row>
    <row r="75" spans="1:52" ht="30" customHeight="1" x14ac:dyDescent="0.3">
      <c r="A75" s="19" t="s">
        <v>248</v>
      </c>
      <c r="B75" s="19" t="s">
        <v>249</v>
      </c>
      <c r="C75" s="19" t="s">
        <v>245</v>
      </c>
      <c r="D75" s="20">
        <v>1</v>
      </c>
      <c r="E75" s="22">
        <f>TRUNC(SUMIF(W72:W77, RIGHTB(O75, 1), F72:F77)*U75, 2)</f>
        <v>47.6</v>
      </c>
      <c r="F75" s="25">
        <f t="shared" si="17"/>
        <v>47.6</v>
      </c>
      <c r="G75" s="22">
        <v>0</v>
      </c>
      <c r="H75" s="25">
        <f t="shared" si="18"/>
        <v>0</v>
      </c>
      <c r="I75" s="22">
        <v>0</v>
      </c>
      <c r="J75" s="25">
        <f t="shared" si="19"/>
        <v>0</v>
      </c>
      <c r="K75" s="22">
        <f t="shared" si="20"/>
        <v>47.6</v>
      </c>
      <c r="L75" s="25">
        <f t="shared" si="20"/>
        <v>47.6</v>
      </c>
      <c r="M75" s="19" t="s">
        <v>52</v>
      </c>
      <c r="N75" s="1" t="s">
        <v>118</v>
      </c>
      <c r="O75" s="1" t="s">
        <v>250</v>
      </c>
      <c r="P75" s="1" t="s">
        <v>64</v>
      </c>
      <c r="Q75" s="1" t="s">
        <v>64</v>
      </c>
      <c r="R75" s="1" t="s">
        <v>64</v>
      </c>
      <c r="S75">
        <v>0</v>
      </c>
      <c r="T75">
        <v>0</v>
      </c>
      <c r="U75">
        <v>0.02</v>
      </c>
      <c r="AV75" s="1" t="s">
        <v>52</v>
      </c>
      <c r="AW75" s="1" t="s">
        <v>336</v>
      </c>
      <c r="AX75" s="1" t="s">
        <v>52</v>
      </c>
      <c r="AY75" s="1" t="s">
        <v>52</v>
      </c>
      <c r="AZ75" s="1" t="s">
        <v>52</v>
      </c>
    </row>
    <row r="76" spans="1:52" ht="30" customHeight="1" x14ac:dyDescent="0.3">
      <c r="A76" s="19" t="s">
        <v>252</v>
      </c>
      <c r="B76" s="19" t="s">
        <v>253</v>
      </c>
      <c r="C76" s="19" t="s">
        <v>254</v>
      </c>
      <c r="D76" s="20">
        <v>8.6400000000000005E-2</v>
      </c>
      <c r="E76" s="22">
        <f>단가대비표!O47</f>
        <v>0</v>
      </c>
      <c r="F76" s="25">
        <f t="shared" si="17"/>
        <v>0</v>
      </c>
      <c r="G76" s="22">
        <f>단가대비표!P47</f>
        <v>276108</v>
      </c>
      <c r="H76" s="25">
        <f t="shared" si="18"/>
        <v>23855.7</v>
      </c>
      <c r="I76" s="22">
        <f>단가대비표!V47</f>
        <v>0</v>
      </c>
      <c r="J76" s="25">
        <f t="shared" si="19"/>
        <v>0</v>
      </c>
      <c r="K76" s="22">
        <f t="shared" si="20"/>
        <v>276108</v>
      </c>
      <c r="L76" s="25">
        <f t="shared" si="20"/>
        <v>23855.7</v>
      </c>
      <c r="M76" s="19" t="s">
        <v>52</v>
      </c>
      <c r="N76" s="1" t="s">
        <v>118</v>
      </c>
      <c r="O76" s="1" t="s">
        <v>255</v>
      </c>
      <c r="P76" s="1" t="s">
        <v>64</v>
      </c>
      <c r="Q76" s="1" t="s">
        <v>64</v>
      </c>
      <c r="R76" s="1" t="s">
        <v>63</v>
      </c>
      <c r="X76">
        <v>3</v>
      </c>
      <c r="AV76" s="1" t="s">
        <v>52</v>
      </c>
      <c r="AW76" s="1" t="s">
        <v>337</v>
      </c>
      <c r="AX76" s="1" t="s">
        <v>52</v>
      </c>
      <c r="AY76" s="1" t="s">
        <v>52</v>
      </c>
      <c r="AZ76" s="1" t="s">
        <v>52</v>
      </c>
    </row>
    <row r="77" spans="1:52" ht="30" customHeight="1" x14ac:dyDescent="0.3">
      <c r="A77" s="19" t="s">
        <v>257</v>
      </c>
      <c r="B77" s="19" t="s">
        <v>258</v>
      </c>
      <c r="C77" s="19" t="s">
        <v>245</v>
      </c>
      <c r="D77" s="20">
        <v>1</v>
      </c>
      <c r="E77" s="22">
        <f>TRUNC(SUMIF(X72:X77, RIGHTB(O77, 1), H72:H77)*U77, 2)</f>
        <v>715.67</v>
      </c>
      <c r="F77" s="25">
        <f t="shared" si="17"/>
        <v>715.6</v>
      </c>
      <c r="G77" s="22">
        <v>0</v>
      </c>
      <c r="H77" s="25">
        <f t="shared" si="18"/>
        <v>0</v>
      </c>
      <c r="I77" s="22">
        <v>0</v>
      </c>
      <c r="J77" s="25">
        <f t="shared" si="19"/>
        <v>0</v>
      </c>
      <c r="K77" s="22">
        <f t="shared" si="20"/>
        <v>715.6</v>
      </c>
      <c r="L77" s="25">
        <f t="shared" si="20"/>
        <v>715.6</v>
      </c>
      <c r="M77" s="19" t="s">
        <v>52</v>
      </c>
      <c r="N77" s="1" t="s">
        <v>118</v>
      </c>
      <c r="O77" s="1" t="s">
        <v>259</v>
      </c>
      <c r="P77" s="1" t="s">
        <v>64</v>
      </c>
      <c r="Q77" s="1" t="s">
        <v>64</v>
      </c>
      <c r="R77" s="1" t="s">
        <v>64</v>
      </c>
      <c r="S77">
        <v>1</v>
      </c>
      <c r="T77">
        <v>0</v>
      </c>
      <c r="U77">
        <v>0.03</v>
      </c>
      <c r="AV77" s="1" t="s">
        <v>52</v>
      </c>
      <c r="AW77" s="1" t="s">
        <v>338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19" t="s">
        <v>261</v>
      </c>
      <c r="B78" s="19" t="s">
        <v>52</v>
      </c>
      <c r="C78" s="19" t="s">
        <v>52</v>
      </c>
      <c r="D78" s="20"/>
      <c r="E78" s="22"/>
      <c r="F78" s="25">
        <f>TRUNC(SUMIF(N72:N77, N71, F72:F77),0)</f>
        <v>3738</v>
      </c>
      <c r="G78" s="22"/>
      <c r="H78" s="25">
        <f>TRUNC(SUMIF(N72:N77, N71, H72:H77),0)</f>
        <v>23855</v>
      </c>
      <c r="I78" s="22"/>
      <c r="J78" s="25">
        <f>TRUNC(SUMIF(N72:N77, N71, J72:J77),0)</f>
        <v>0</v>
      </c>
      <c r="K78" s="22"/>
      <c r="L78" s="25">
        <f>F78+H78+J78</f>
        <v>27593</v>
      </c>
      <c r="M78" s="19" t="s">
        <v>52</v>
      </c>
      <c r="N78" s="1" t="s">
        <v>108</v>
      </c>
      <c r="O78" s="1" t="s">
        <v>108</v>
      </c>
      <c r="P78" s="1" t="s">
        <v>52</v>
      </c>
      <c r="Q78" s="1" t="s">
        <v>52</v>
      </c>
      <c r="R78" s="1" t="s">
        <v>52</v>
      </c>
      <c r="AV78" s="1" t="s">
        <v>52</v>
      </c>
      <c r="AW78" s="1" t="s">
        <v>52</v>
      </c>
      <c r="AX78" s="1" t="s">
        <v>52</v>
      </c>
      <c r="AY78" s="1" t="s">
        <v>52</v>
      </c>
      <c r="AZ78" s="1" t="s">
        <v>52</v>
      </c>
    </row>
    <row r="79" spans="1:52" ht="30" customHeight="1" x14ac:dyDescent="0.3">
      <c r="A79" s="20"/>
      <c r="B79" s="20"/>
      <c r="C79" s="20"/>
      <c r="D79" s="20"/>
      <c r="E79" s="22"/>
      <c r="F79" s="25"/>
      <c r="G79" s="22"/>
      <c r="H79" s="25"/>
      <c r="I79" s="22"/>
      <c r="J79" s="25"/>
      <c r="K79" s="22"/>
      <c r="L79" s="25"/>
      <c r="M79" s="20"/>
    </row>
    <row r="80" spans="1:52" ht="30" customHeight="1" x14ac:dyDescent="0.3">
      <c r="A80" s="16" t="s">
        <v>339</v>
      </c>
      <c r="B80" s="17"/>
      <c r="C80" s="17"/>
      <c r="D80" s="17"/>
      <c r="E80" s="21"/>
      <c r="F80" s="24"/>
      <c r="G80" s="21"/>
      <c r="H80" s="24"/>
      <c r="I80" s="21"/>
      <c r="J80" s="24"/>
      <c r="K80" s="21"/>
      <c r="L80" s="24"/>
      <c r="M80" s="18"/>
      <c r="N80" s="1" t="s">
        <v>122</v>
      </c>
    </row>
    <row r="81" spans="1:52" ht="30" customHeight="1" x14ac:dyDescent="0.3">
      <c r="A81" s="19" t="s">
        <v>240</v>
      </c>
      <c r="B81" s="19" t="s">
        <v>120</v>
      </c>
      <c r="C81" s="19" t="s">
        <v>60</v>
      </c>
      <c r="D81" s="20">
        <v>1</v>
      </c>
      <c r="E81" s="22">
        <f>단가대비표!O36</f>
        <v>5134</v>
      </c>
      <c r="F81" s="25">
        <f t="shared" ref="F81:F86" si="21">TRUNC(E81*D81,1)</f>
        <v>5134</v>
      </c>
      <c r="G81" s="22">
        <f>단가대비표!P36</f>
        <v>0</v>
      </c>
      <c r="H81" s="25">
        <f t="shared" ref="H81:H86" si="22">TRUNC(G81*D81,1)</f>
        <v>0</v>
      </c>
      <c r="I81" s="22">
        <f>단가대비표!V36</f>
        <v>0</v>
      </c>
      <c r="J81" s="25">
        <f t="shared" ref="J81:J86" si="23">TRUNC(I81*D81,1)</f>
        <v>0</v>
      </c>
      <c r="K81" s="22">
        <f t="shared" ref="K81:L86" si="24">TRUNC(E81+G81+I81,1)</f>
        <v>5134</v>
      </c>
      <c r="L81" s="25">
        <f t="shared" si="24"/>
        <v>5134</v>
      </c>
      <c r="M81" s="19" t="s">
        <v>52</v>
      </c>
      <c r="N81" s="1" t="s">
        <v>122</v>
      </c>
      <c r="O81" s="1" t="s">
        <v>340</v>
      </c>
      <c r="P81" s="1" t="s">
        <v>64</v>
      </c>
      <c r="Q81" s="1" t="s">
        <v>64</v>
      </c>
      <c r="R81" s="1" t="s">
        <v>63</v>
      </c>
      <c r="V81">
        <v>1</v>
      </c>
      <c r="W81">
        <v>2</v>
      </c>
      <c r="AV81" s="1" t="s">
        <v>52</v>
      </c>
      <c r="AW81" s="1" t="s">
        <v>341</v>
      </c>
      <c r="AX81" s="1" t="s">
        <v>52</v>
      </c>
      <c r="AY81" s="1" t="s">
        <v>52</v>
      </c>
      <c r="AZ81" s="1" t="s">
        <v>52</v>
      </c>
    </row>
    <row r="82" spans="1:52" ht="30" customHeight="1" x14ac:dyDescent="0.3">
      <c r="A82" s="19" t="s">
        <v>240</v>
      </c>
      <c r="B82" s="19" t="s">
        <v>120</v>
      </c>
      <c r="C82" s="19" t="s">
        <v>60</v>
      </c>
      <c r="D82" s="20">
        <v>0.1</v>
      </c>
      <c r="E82" s="22">
        <f>단가대비표!O36</f>
        <v>5134</v>
      </c>
      <c r="F82" s="25">
        <f t="shared" si="21"/>
        <v>513.4</v>
      </c>
      <c r="G82" s="22">
        <f>단가대비표!P36</f>
        <v>0</v>
      </c>
      <c r="H82" s="25">
        <f t="shared" si="22"/>
        <v>0</v>
      </c>
      <c r="I82" s="22">
        <f>단가대비표!V36</f>
        <v>0</v>
      </c>
      <c r="J82" s="25">
        <f t="shared" si="23"/>
        <v>0</v>
      </c>
      <c r="K82" s="22">
        <f t="shared" si="24"/>
        <v>5134</v>
      </c>
      <c r="L82" s="25">
        <f t="shared" si="24"/>
        <v>513.4</v>
      </c>
      <c r="M82" s="19" t="s">
        <v>52</v>
      </c>
      <c r="N82" s="1" t="s">
        <v>122</v>
      </c>
      <c r="O82" s="1" t="s">
        <v>340</v>
      </c>
      <c r="P82" s="1" t="s">
        <v>64</v>
      </c>
      <c r="Q82" s="1" t="s">
        <v>64</v>
      </c>
      <c r="R82" s="1" t="s">
        <v>63</v>
      </c>
      <c r="AV82" s="1" t="s">
        <v>52</v>
      </c>
      <c r="AW82" s="1" t="s">
        <v>341</v>
      </c>
      <c r="AX82" s="1" t="s">
        <v>52</v>
      </c>
      <c r="AY82" s="1" t="s">
        <v>52</v>
      </c>
      <c r="AZ82" s="1" t="s">
        <v>52</v>
      </c>
    </row>
    <row r="83" spans="1:52" ht="30" customHeight="1" x14ac:dyDescent="0.3">
      <c r="A83" s="19" t="s">
        <v>243</v>
      </c>
      <c r="B83" s="19" t="s">
        <v>244</v>
      </c>
      <c r="C83" s="19" t="s">
        <v>245</v>
      </c>
      <c r="D83" s="20">
        <v>1</v>
      </c>
      <c r="E83" s="22">
        <f>TRUNC(SUMIF(V81:V86, RIGHTB(O83, 1), F81:F86)*U83, 2)</f>
        <v>770.1</v>
      </c>
      <c r="F83" s="25">
        <f t="shared" si="21"/>
        <v>770.1</v>
      </c>
      <c r="G83" s="22">
        <v>0</v>
      </c>
      <c r="H83" s="25">
        <f t="shared" si="22"/>
        <v>0</v>
      </c>
      <c r="I83" s="22">
        <v>0</v>
      </c>
      <c r="J83" s="25">
        <f t="shared" si="23"/>
        <v>0</v>
      </c>
      <c r="K83" s="22">
        <f t="shared" si="24"/>
        <v>770.1</v>
      </c>
      <c r="L83" s="25">
        <f t="shared" si="24"/>
        <v>770.1</v>
      </c>
      <c r="M83" s="19" t="s">
        <v>52</v>
      </c>
      <c r="N83" s="1" t="s">
        <v>122</v>
      </c>
      <c r="O83" s="1" t="s">
        <v>246</v>
      </c>
      <c r="P83" s="1" t="s">
        <v>64</v>
      </c>
      <c r="Q83" s="1" t="s">
        <v>64</v>
      </c>
      <c r="R83" s="1" t="s">
        <v>64</v>
      </c>
      <c r="S83">
        <v>0</v>
      </c>
      <c r="T83">
        <v>0</v>
      </c>
      <c r="U83">
        <v>0.15</v>
      </c>
      <c r="AV83" s="1" t="s">
        <v>52</v>
      </c>
      <c r="AW83" s="1" t="s">
        <v>342</v>
      </c>
      <c r="AX83" s="1" t="s">
        <v>52</v>
      </c>
      <c r="AY83" s="1" t="s">
        <v>52</v>
      </c>
      <c r="AZ83" s="1" t="s">
        <v>52</v>
      </c>
    </row>
    <row r="84" spans="1:52" ht="30" customHeight="1" x14ac:dyDescent="0.3">
      <c r="A84" s="19" t="s">
        <v>248</v>
      </c>
      <c r="B84" s="19" t="s">
        <v>249</v>
      </c>
      <c r="C84" s="19" t="s">
        <v>245</v>
      </c>
      <c r="D84" s="20">
        <v>1</v>
      </c>
      <c r="E84" s="22">
        <f>TRUNC(SUMIF(W81:W86, RIGHTB(O84, 1), F81:F86)*U84, 2)</f>
        <v>102.68</v>
      </c>
      <c r="F84" s="25">
        <f t="shared" si="21"/>
        <v>102.6</v>
      </c>
      <c r="G84" s="22">
        <v>0</v>
      </c>
      <c r="H84" s="25">
        <f t="shared" si="22"/>
        <v>0</v>
      </c>
      <c r="I84" s="22">
        <v>0</v>
      </c>
      <c r="J84" s="25">
        <f t="shared" si="23"/>
        <v>0</v>
      </c>
      <c r="K84" s="22">
        <f t="shared" si="24"/>
        <v>102.6</v>
      </c>
      <c r="L84" s="25">
        <f t="shared" si="24"/>
        <v>102.6</v>
      </c>
      <c r="M84" s="19" t="s">
        <v>52</v>
      </c>
      <c r="N84" s="1" t="s">
        <v>122</v>
      </c>
      <c r="O84" s="1" t="s">
        <v>250</v>
      </c>
      <c r="P84" s="1" t="s">
        <v>64</v>
      </c>
      <c r="Q84" s="1" t="s">
        <v>64</v>
      </c>
      <c r="R84" s="1" t="s">
        <v>64</v>
      </c>
      <c r="S84">
        <v>0</v>
      </c>
      <c r="T84">
        <v>0</v>
      </c>
      <c r="U84">
        <v>0.02</v>
      </c>
      <c r="AV84" s="1" t="s">
        <v>52</v>
      </c>
      <c r="AW84" s="1" t="s">
        <v>343</v>
      </c>
      <c r="AX84" s="1" t="s">
        <v>52</v>
      </c>
      <c r="AY84" s="1" t="s">
        <v>52</v>
      </c>
      <c r="AZ84" s="1" t="s">
        <v>52</v>
      </c>
    </row>
    <row r="85" spans="1:52" ht="30" customHeight="1" x14ac:dyDescent="0.3">
      <c r="A85" s="19" t="s">
        <v>252</v>
      </c>
      <c r="B85" s="19" t="s">
        <v>253</v>
      </c>
      <c r="C85" s="19" t="s">
        <v>254</v>
      </c>
      <c r="D85" s="20">
        <v>0.216</v>
      </c>
      <c r="E85" s="22">
        <f>단가대비표!O47</f>
        <v>0</v>
      </c>
      <c r="F85" s="25">
        <f t="shared" si="21"/>
        <v>0</v>
      </c>
      <c r="G85" s="22">
        <f>단가대비표!P47</f>
        <v>276108</v>
      </c>
      <c r="H85" s="25">
        <f t="shared" si="22"/>
        <v>59639.3</v>
      </c>
      <c r="I85" s="22">
        <f>단가대비표!V47</f>
        <v>0</v>
      </c>
      <c r="J85" s="25">
        <f t="shared" si="23"/>
        <v>0</v>
      </c>
      <c r="K85" s="22">
        <f t="shared" si="24"/>
        <v>276108</v>
      </c>
      <c r="L85" s="25">
        <f t="shared" si="24"/>
        <v>59639.3</v>
      </c>
      <c r="M85" s="19" t="s">
        <v>52</v>
      </c>
      <c r="N85" s="1" t="s">
        <v>122</v>
      </c>
      <c r="O85" s="1" t="s">
        <v>255</v>
      </c>
      <c r="P85" s="1" t="s">
        <v>64</v>
      </c>
      <c r="Q85" s="1" t="s">
        <v>64</v>
      </c>
      <c r="R85" s="1" t="s">
        <v>63</v>
      </c>
      <c r="X85">
        <v>3</v>
      </c>
      <c r="AV85" s="1" t="s">
        <v>52</v>
      </c>
      <c r="AW85" s="1" t="s">
        <v>344</v>
      </c>
      <c r="AX85" s="1" t="s">
        <v>52</v>
      </c>
      <c r="AY85" s="1" t="s">
        <v>52</v>
      </c>
      <c r="AZ85" s="1" t="s">
        <v>52</v>
      </c>
    </row>
    <row r="86" spans="1:52" ht="30" customHeight="1" x14ac:dyDescent="0.3">
      <c r="A86" s="19" t="s">
        <v>257</v>
      </c>
      <c r="B86" s="19" t="s">
        <v>258</v>
      </c>
      <c r="C86" s="19" t="s">
        <v>245</v>
      </c>
      <c r="D86" s="20">
        <v>1</v>
      </c>
      <c r="E86" s="22">
        <f>TRUNC(SUMIF(X81:X86, RIGHTB(O86, 1), H81:H86)*U86, 2)</f>
        <v>1789.17</v>
      </c>
      <c r="F86" s="25">
        <f t="shared" si="21"/>
        <v>1789.1</v>
      </c>
      <c r="G86" s="22">
        <v>0</v>
      </c>
      <c r="H86" s="25">
        <f t="shared" si="22"/>
        <v>0</v>
      </c>
      <c r="I86" s="22">
        <v>0</v>
      </c>
      <c r="J86" s="25">
        <f t="shared" si="23"/>
        <v>0</v>
      </c>
      <c r="K86" s="22">
        <f t="shared" si="24"/>
        <v>1789.1</v>
      </c>
      <c r="L86" s="25">
        <f t="shared" si="24"/>
        <v>1789.1</v>
      </c>
      <c r="M86" s="19" t="s">
        <v>52</v>
      </c>
      <c r="N86" s="1" t="s">
        <v>122</v>
      </c>
      <c r="O86" s="1" t="s">
        <v>259</v>
      </c>
      <c r="P86" s="1" t="s">
        <v>64</v>
      </c>
      <c r="Q86" s="1" t="s">
        <v>64</v>
      </c>
      <c r="R86" s="1" t="s">
        <v>64</v>
      </c>
      <c r="S86">
        <v>1</v>
      </c>
      <c r="T86">
        <v>0</v>
      </c>
      <c r="U86">
        <v>0.03</v>
      </c>
      <c r="AV86" s="1" t="s">
        <v>52</v>
      </c>
      <c r="AW86" s="1" t="s">
        <v>345</v>
      </c>
      <c r="AX86" s="1" t="s">
        <v>52</v>
      </c>
      <c r="AY86" s="1" t="s">
        <v>52</v>
      </c>
      <c r="AZ86" s="1" t="s">
        <v>52</v>
      </c>
    </row>
    <row r="87" spans="1:52" ht="30" customHeight="1" x14ac:dyDescent="0.3">
      <c r="A87" s="19" t="s">
        <v>261</v>
      </c>
      <c r="B87" s="19" t="s">
        <v>52</v>
      </c>
      <c r="C87" s="19" t="s">
        <v>52</v>
      </c>
      <c r="D87" s="20"/>
      <c r="E87" s="22"/>
      <c r="F87" s="25">
        <f>TRUNC(SUMIF(N81:N86, N80, F81:F86),0)</f>
        <v>8309</v>
      </c>
      <c r="G87" s="22"/>
      <c r="H87" s="25">
        <f>TRUNC(SUMIF(N81:N86, N80, H81:H86),0)</f>
        <v>59639</v>
      </c>
      <c r="I87" s="22"/>
      <c r="J87" s="25">
        <f>TRUNC(SUMIF(N81:N86, N80, J81:J86),0)</f>
        <v>0</v>
      </c>
      <c r="K87" s="22"/>
      <c r="L87" s="25">
        <f>F87+H87+J87</f>
        <v>67948</v>
      </c>
      <c r="M87" s="19" t="s">
        <v>52</v>
      </c>
      <c r="N87" s="1" t="s">
        <v>108</v>
      </c>
      <c r="O87" s="1" t="s">
        <v>108</v>
      </c>
      <c r="P87" s="1" t="s">
        <v>52</v>
      </c>
      <c r="Q87" s="1" t="s">
        <v>52</v>
      </c>
      <c r="R87" s="1" t="s">
        <v>52</v>
      </c>
      <c r="AV87" s="1" t="s">
        <v>52</v>
      </c>
      <c r="AW87" s="1" t="s">
        <v>52</v>
      </c>
      <c r="AX87" s="1" t="s">
        <v>52</v>
      </c>
      <c r="AY87" s="1" t="s">
        <v>52</v>
      </c>
      <c r="AZ87" s="1" t="s">
        <v>52</v>
      </c>
    </row>
    <row r="88" spans="1:52" ht="30" customHeight="1" x14ac:dyDescent="0.3">
      <c r="A88" s="20"/>
      <c r="B88" s="20"/>
      <c r="C88" s="20"/>
      <c r="D88" s="20"/>
      <c r="E88" s="22"/>
      <c r="F88" s="25"/>
      <c r="G88" s="22"/>
      <c r="H88" s="25"/>
      <c r="I88" s="22"/>
      <c r="J88" s="25"/>
      <c r="K88" s="22"/>
      <c r="L88" s="25"/>
      <c r="M88" s="20"/>
    </row>
    <row r="89" spans="1:52" ht="30" customHeight="1" x14ac:dyDescent="0.3">
      <c r="A89" s="16" t="s">
        <v>346</v>
      </c>
      <c r="B89" s="17"/>
      <c r="C89" s="17"/>
      <c r="D89" s="17"/>
      <c r="E89" s="21"/>
      <c r="F89" s="24"/>
      <c r="G89" s="21"/>
      <c r="H89" s="24"/>
      <c r="I89" s="21"/>
      <c r="J89" s="24"/>
      <c r="K89" s="21"/>
      <c r="L89" s="24"/>
      <c r="M89" s="18"/>
      <c r="N89" s="1" t="s">
        <v>127</v>
      </c>
    </row>
    <row r="90" spans="1:52" ht="30" customHeight="1" x14ac:dyDescent="0.3">
      <c r="A90" s="19" t="s">
        <v>129</v>
      </c>
      <c r="B90" s="19" t="s">
        <v>347</v>
      </c>
      <c r="C90" s="19" t="s">
        <v>60</v>
      </c>
      <c r="D90" s="20">
        <v>1</v>
      </c>
      <c r="E90" s="22">
        <f>단가대비표!O39</f>
        <v>690</v>
      </c>
      <c r="F90" s="25">
        <f>TRUNC(E90*D90,1)</f>
        <v>690</v>
      </c>
      <c r="G90" s="22">
        <f>단가대비표!P39</f>
        <v>0</v>
      </c>
      <c r="H90" s="25">
        <f>TRUNC(G90*D90,1)</f>
        <v>0</v>
      </c>
      <c r="I90" s="22">
        <f>단가대비표!V39</f>
        <v>0</v>
      </c>
      <c r="J90" s="25">
        <f>TRUNC(I90*D90,1)</f>
        <v>0</v>
      </c>
      <c r="K90" s="22">
        <f t="shared" ref="K90:L94" si="25">TRUNC(E90+G90+I90,1)</f>
        <v>690</v>
      </c>
      <c r="L90" s="25">
        <f t="shared" si="25"/>
        <v>690</v>
      </c>
      <c r="M90" s="19" t="s">
        <v>52</v>
      </c>
      <c r="N90" s="1" t="s">
        <v>127</v>
      </c>
      <c r="O90" s="1" t="s">
        <v>348</v>
      </c>
      <c r="P90" s="1" t="s">
        <v>64</v>
      </c>
      <c r="Q90" s="1" t="s">
        <v>64</v>
      </c>
      <c r="R90" s="1" t="s">
        <v>63</v>
      </c>
      <c r="V90">
        <v>1</v>
      </c>
      <c r="AV90" s="1" t="s">
        <v>52</v>
      </c>
      <c r="AW90" s="1" t="s">
        <v>349</v>
      </c>
      <c r="AX90" s="1" t="s">
        <v>52</v>
      </c>
      <c r="AY90" s="1" t="s">
        <v>52</v>
      </c>
      <c r="AZ90" s="1" t="s">
        <v>52</v>
      </c>
    </row>
    <row r="91" spans="1:52" ht="30" customHeight="1" x14ac:dyDescent="0.3">
      <c r="A91" s="19" t="s">
        <v>129</v>
      </c>
      <c r="B91" s="19" t="s">
        <v>347</v>
      </c>
      <c r="C91" s="19" t="s">
        <v>60</v>
      </c>
      <c r="D91" s="20">
        <v>0.1</v>
      </c>
      <c r="E91" s="22">
        <f>단가대비표!O39</f>
        <v>690</v>
      </c>
      <c r="F91" s="25">
        <f>TRUNC(E91*D91,1)</f>
        <v>69</v>
      </c>
      <c r="G91" s="22">
        <f>단가대비표!P39</f>
        <v>0</v>
      </c>
      <c r="H91" s="25">
        <f>TRUNC(G91*D91,1)</f>
        <v>0</v>
      </c>
      <c r="I91" s="22">
        <f>단가대비표!V39</f>
        <v>0</v>
      </c>
      <c r="J91" s="25">
        <f>TRUNC(I91*D91,1)</f>
        <v>0</v>
      </c>
      <c r="K91" s="22">
        <f t="shared" si="25"/>
        <v>690</v>
      </c>
      <c r="L91" s="25">
        <f t="shared" si="25"/>
        <v>69</v>
      </c>
      <c r="M91" s="19" t="s">
        <v>52</v>
      </c>
      <c r="N91" s="1" t="s">
        <v>127</v>
      </c>
      <c r="O91" s="1" t="s">
        <v>348</v>
      </c>
      <c r="P91" s="1" t="s">
        <v>64</v>
      </c>
      <c r="Q91" s="1" t="s">
        <v>64</v>
      </c>
      <c r="R91" s="1" t="s">
        <v>63</v>
      </c>
      <c r="AV91" s="1" t="s">
        <v>52</v>
      </c>
      <c r="AW91" s="1" t="s">
        <v>349</v>
      </c>
      <c r="AX91" s="1" t="s">
        <v>52</v>
      </c>
      <c r="AY91" s="1" t="s">
        <v>52</v>
      </c>
      <c r="AZ91" s="1" t="s">
        <v>52</v>
      </c>
    </row>
    <row r="92" spans="1:52" ht="30" customHeight="1" x14ac:dyDescent="0.3">
      <c r="A92" s="19" t="s">
        <v>248</v>
      </c>
      <c r="B92" s="19" t="s">
        <v>249</v>
      </c>
      <c r="C92" s="19" t="s">
        <v>245</v>
      </c>
      <c r="D92" s="20">
        <v>1</v>
      </c>
      <c r="E92" s="22">
        <f>TRUNC(SUMIF(V90:V94, RIGHTB(O92, 1), F90:F94)*U92, 2)</f>
        <v>13.8</v>
      </c>
      <c r="F92" s="25">
        <f>TRUNC(E92*D92,1)</f>
        <v>13.8</v>
      </c>
      <c r="G92" s="22">
        <v>0</v>
      </c>
      <c r="H92" s="25">
        <f>TRUNC(G92*D92,1)</f>
        <v>0</v>
      </c>
      <c r="I92" s="22">
        <v>0</v>
      </c>
      <c r="J92" s="25">
        <f>TRUNC(I92*D92,1)</f>
        <v>0</v>
      </c>
      <c r="K92" s="22">
        <f t="shared" si="25"/>
        <v>13.8</v>
      </c>
      <c r="L92" s="25">
        <f t="shared" si="25"/>
        <v>13.8</v>
      </c>
      <c r="M92" s="19" t="s">
        <v>52</v>
      </c>
      <c r="N92" s="1" t="s">
        <v>127</v>
      </c>
      <c r="O92" s="1" t="s">
        <v>246</v>
      </c>
      <c r="P92" s="1" t="s">
        <v>64</v>
      </c>
      <c r="Q92" s="1" t="s">
        <v>64</v>
      </c>
      <c r="R92" s="1" t="s">
        <v>64</v>
      </c>
      <c r="S92">
        <v>0</v>
      </c>
      <c r="T92">
        <v>0</v>
      </c>
      <c r="U92">
        <v>0.02</v>
      </c>
      <c r="AV92" s="1" t="s">
        <v>52</v>
      </c>
      <c r="AW92" s="1" t="s">
        <v>350</v>
      </c>
      <c r="AX92" s="1" t="s">
        <v>52</v>
      </c>
      <c r="AY92" s="1" t="s">
        <v>52</v>
      </c>
      <c r="AZ92" s="1" t="s">
        <v>52</v>
      </c>
    </row>
    <row r="93" spans="1:52" ht="30" customHeight="1" x14ac:dyDescent="0.3">
      <c r="A93" s="19" t="s">
        <v>252</v>
      </c>
      <c r="B93" s="19" t="s">
        <v>253</v>
      </c>
      <c r="C93" s="19" t="s">
        <v>254</v>
      </c>
      <c r="D93" s="20">
        <v>3.9600000000000003E-2</v>
      </c>
      <c r="E93" s="22">
        <f>단가대비표!O47</f>
        <v>0</v>
      </c>
      <c r="F93" s="25">
        <f>TRUNC(E93*D93,1)</f>
        <v>0</v>
      </c>
      <c r="G93" s="22">
        <f>단가대비표!P47</f>
        <v>276108</v>
      </c>
      <c r="H93" s="25">
        <f>TRUNC(G93*D93,1)</f>
        <v>10933.8</v>
      </c>
      <c r="I93" s="22">
        <f>단가대비표!V47</f>
        <v>0</v>
      </c>
      <c r="J93" s="25">
        <f>TRUNC(I93*D93,1)</f>
        <v>0</v>
      </c>
      <c r="K93" s="22">
        <f t="shared" si="25"/>
        <v>276108</v>
      </c>
      <c r="L93" s="25">
        <f t="shared" si="25"/>
        <v>10933.8</v>
      </c>
      <c r="M93" s="19" t="s">
        <v>52</v>
      </c>
      <c r="N93" s="1" t="s">
        <v>127</v>
      </c>
      <c r="O93" s="1" t="s">
        <v>255</v>
      </c>
      <c r="P93" s="1" t="s">
        <v>64</v>
      </c>
      <c r="Q93" s="1" t="s">
        <v>64</v>
      </c>
      <c r="R93" s="1" t="s">
        <v>63</v>
      </c>
      <c r="W93">
        <v>2</v>
      </c>
      <c r="AV93" s="1" t="s">
        <v>52</v>
      </c>
      <c r="AW93" s="1" t="s">
        <v>351</v>
      </c>
      <c r="AX93" s="1" t="s">
        <v>52</v>
      </c>
      <c r="AY93" s="1" t="s">
        <v>52</v>
      </c>
      <c r="AZ93" s="1" t="s">
        <v>52</v>
      </c>
    </row>
    <row r="94" spans="1:52" ht="30" customHeight="1" x14ac:dyDescent="0.3">
      <c r="A94" s="19" t="s">
        <v>257</v>
      </c>
      <c r="B94" s="19" t="s">
        <v>258</v>
      </c>
      <c r="C94" s="19" t="s">
        <v>245</v>
      </c>
      <c r="D94" s="20">
        <v>1</v>
      </c>
      <c r="E94" s="22">
        <f>TRUNC(SUMIF(W90:W94, RIGHTB(O94, 1), H90:H94)*U94, 2)</f>
        <v>328.01</v>
      </c>
      <c r="F94" s="25">
        <f>TRUNC(E94*D94,1)</f>
        <v>328</v>
      </c>
      <c r="G94" s="22">
        <v>0</v>
      </c>
      <c r="H94" s="25">
        <f>TRUNC(G94*D94,1)</f>
        <v>0</v>
      </c>
      <c r="I94" s="22">
        <v>0</v>
      </c>
      <c r="J94" s="25">
        <f>TRUNC(I94*D94,1)</f>
        <v>0</v>
      </c>
      <c r="K94" s="22">
        <f t="shared" si="25"/>
        <v>328</v>
      </c>
      <c r="L94" s="25">
        <f t="shared" si="25"/>
        <v>328</v>
      </c>
      <c r="M94" s="19" t="s">
        <v>52</v>
      </c>
      <c r="N94" s="1" t="s">
        <v>127</v>
      </c>
      <c r="O94" s="1" t="s">
        <v>250</v>
      </c>
      <c r="P94" s="1" t="s">
        <v>64</v>
      </c>
      <c r="Q94" s="1" t="s">
        <v>64</v>
      </c>
      <c r="R94" s="1" t="s">
        <v>64</v>
      </c>
      <c r="S94">
        <v>1</v>
      </c>
      <c r="T94">
        <v>0</v>
      </c>
      <c r="U94">
        <v>0.03</v>
      </c>
      <c r="AV94" s="1" t="s">
        <v>52</v>
      </c>
      <c r="AW94" s="1" t="s">
        <v>352</v>
      </c>
      <c r="AX94" s="1" t="s">
        <v>52</v>
      </c>
      <c r="AY94" s="1" t="s">
        <v>52</v>
      </c>
      <c r="AZ94" s="1" t="s">
        <v>52</v>
      </c>
    </row>
    <row r="95" spans="1:52" ht="30" customHeight="1" x14ac:dyDescent="0.3">
      <c r="A95" s="19" t="s">
        <v>261</v>
      </c>
      <c r="B95" s="19" t="s">
        <v>52</v>
      </c>
      <c r="C95" s="19" t="s">
        <v>52</v>
      </c>
      <c r="D95" s="20"/>
      <c r="E95" s="22"/>
      <c r="F95" s="25">
        <f>TRUNC(SUMIF(N90:N94, N89, F90:F94),0)</f>
        <v>1100</v>
      </c>
      <c r="G95" s="22"/>
      <c r="H95" s="25">
        <f>TRUNC(SUMIF(N90:N94, N89, H90:H94),0)</f>
        <v>10933</v>
      </c>
      <c r="I95" s="22"/>
      <c r="J95" s="25">
        <f>TRUNC(SUMIF(N90:N94, N89, J90:J94),0)</f>
        <v>0</v>
      </c>
      <c r="K95" s="22"/>
      <c r="L95" s="25">
        <f>F95+H95+J95</f>
        <v>12033</v>
      </c>
      <c r="M95" s="19" t="s">
        <v>52</v>
      </c>
      <c r="N95" s="1" t="s">
        <v>108</v>
      </c>
      <c r="O95" s="1" t="s">
        <v>108</v>
      </c>
      <c r="P95" s="1" t="s">
        <v>52</v>
      </c>
      <c r="Q95" s="1" t="s">
        <v>52</v>
      </c>
      <c r="R95" s="1" t="s">
        <v>52</v>
      </c>
      <c r="AV95" s="1" t="s">
        <v>52</v>
      </c>
      <c r="AW95" s="1" t="s">
        <v>52</v>
      </c>
      <c r="AX95" s="1" t="s">
        <v>52</v>
      </c>
      <c r="AY95" s="1" t="s">
        <v>52</v>
      </c>
      <c r="AZ95" s="1" t="s">
        <v>52</v>
      </c>
    </row>
    <row r="96" spans="1:52" ht="30" customHeight="1" x14ac:dyDescent="0.3">
      <c r="A96" s="20"/>
      <c r="B96" s="20"/>
      <c r="C96" s="20"/>
      <c r="D96" s="20"/>
      <c r="E96" s="22"/>
      <c r="F96" s="25"/>
      <c r="G96" s="22"/>
      <c r="H96" s="25"/>
      <c r="I96" s="22"/>
      <c r="J96" s="25"/>
      <c r="K96" s="22"/>
      <c r="L96" s="25"/>
      <c r="M96" s="20"/>
    </row>
    <row r="97" spans="1:52" ht="30" customHeight="1" x14ac:dyDescent="0.3">
      <c r="A97" s="16" t="s">
        <v>353</v>
      </c>
      <c r="B97" s="17"/>
      <c r="C97" s="17"/>
      <c r="D97" s="17"/>
      <c r="E97" s="21"/>
      <c r="F97" s="24"/>
      <c r="G97" s="21"/>
      <c r="H97" s="24"/>
      <c r="I97" s="21"/>
      <c r="J97" s="24"/>
      <c r="K97" s="21"/>
      <c r="L97" s="24"/>
      <c r="M97" s="18"/>
      <c r="N97" s="1" t="s">
        <v>135</v>
      </c>
    </row>
    <row r="98" spans="1:52" ht="30" customHeight="1" x14ac:dyDescent="0.3">
      <c r="A98" s="19" t="s">
        <v>264</v>
      </c>
      <c r="B98" s="19" t="s">
        <v>265</v>
      </c>
      <c r="C98" s="19" t="s">
        <v>98</v>
      </c>
      <c r="D98" s="20">
        <v>1</v>
      </c>
      <c r="E98" s="22">
        <f>단가대비표!O13</f>
        <v>1450</v>
      </c>
      <c r="F98" s="25">
        <f t="shared" ref="F98:F104" si="26">TRUNC(E98*D98,1)</f>
        <v>1450</v>
      </c>
      <c r="G98" s="22">
        <f>단가대비표!P13</f>
        <v>0</v>
      </c>
      <c r="H98" s="25">
        <f t="shared" ref="H98:H104" si="27">TRUNC(G98*D98,1)</f>
        <v>0</v>
      </c>
      <c r="I98" s="22">
        <f>단가대비표!V13</f>
        <v>0</v>
      </c>
      <c r="J98" s="25">
        <f t="shared" ref="J98:J104" si="28">TRUNC(I98*D98,1)</f>
        <v>0</v>
      </c>
      <c r="K98" s="22">
        <f t="shared" ref="K98:L104" si="29">TRUNC(E98+G98+I98,1)</f>
        <v>1450</v>
      </c>
      <c r="L98" s="25">
        <f t="shared" si="29"/>
        <v>1450</v>
      </c>
      <c r="M98" s="19" t="s">
        <v>52</v>
      </c>
      <c r="N98" s="1" t="s">
        <v>135</v>
      </c>
      <c r="O98" s="1" t="s">
        <v>266</v>
      </c>
      <c r="P98" s="1" t="s">
        <v>64</v>
      </c>
      <c r="Q98" s="1" t="s">
        <v>64</v>
      </c>
      <c r="R98" s="1" t="s">
        <v>63</v>
      </c>
      <c r="AV98" s="1" t="s">
        <v>52</v>
      </c>
      <c r="AW98" s="1" t="s">
        <v>354</v>
      </c>
      <c r="AX98" s="1" t="s">
        <v>52</v>
      </c>
      <c r="AY98" s="1" t="s">
        <v>52</v>
      </c>
      <c r="AZ98" s="1" t="s">
        <v>52</v>
      </c>
    </row>
    <row r="99" spans="1:52" ht="30" customHeight="1" x14ac:dyDescent="0.3">
      <c r="A99" s="19" t="s">
        <v>268</v>
      </c>
      <c r="B99" s="19" t="s">
        <v>269</v>
      </c>
      <c r="C99" s="19" t="s">
        <v>98</v>
      </c>
      <c r="D99" s="20">
        <v>1</v>
      </c>
      <c r="E99" s="22">
        <f>단가대비표!O17</f>
        <v>143</v>
      </c>
      <c r="F99" s="25">
        <f t="shared" si="26"/>
        <v>143</v>
      </c>
      <c r="G99" s="22">
        <f>단가대비표!P17</f>
        <v>0</v>
      </c>
      <c r="H99" s="25">
        <f t="shared" si="27"/>
        <v>0</v>
      </c>
      <c r="I99" s="22">
        <f>단가대비표!V17</f>
        <v>0</v>
      </c>
      <c r="J99" s="25">
        <f t="shared" si="28"/>
        <v>0</v>
      </c>
      <c r="K99" s="22">
        <f t="shared" si="29"/>
        <v>143</v>
      </c>
      <c r="L99" s="25">
        <f t="shared" si="29"/>
        <v>143</v>
      </c>
      <c r="M99" s="19" t="s">
        <v>52</v>
      </c>
      <c r="N99" s="1" t="s">
        <v>135</v>
      </c>
      <c r="O99" s="1" t="s">
        <v>270</v>
      </c>
      <c r="P99" s="1" t="s">
        <v>64</v>
      </c>
      <c r="Q99" s="1" t="s">
        <v>64</v>
      </c>
      <c r="R99" s="1" t="s">
        <v>63</v>
      </c>
      <c r="AV99" s="1" t="s">
        <v>52</v>
      </c>
      <c r="AW99" s="1" t="s">
        <v>355</v>
      </c>
      <c r="AX99" s="1" t="s">
        <v>52</v>
      </c>
      <c r="AY99" s="1" t="s">
        <v>52</v>
      </c>
      <c r="AZ99" s="1" t="s">
        <v>52</v>
      </c>
    </row>
    <row r="100" spans="1:52" ht="30" customHeight="1" x14ac:dyDescent="0.3">
      <c r="A100" s="19" t="s">
        <v>272</v>
      </c>
      <c r="B100" s="19" t="s">
        <v>273</v>
      </c>
      <c r="C100" s="19" t="s">
        <v>98</v>
      </c>
      <c r="D100" s="20">
        <v>2</v>
      </c>
      <c r="E100" s="22">
        <f>단가대비표!O14</f>
        <v>21.3</v>
      </c>
      <c r="F100" s="25">
        <f t="shared" si="26"/>
        <v>42.6</v>
      </c>
      <c r="G100" s="22">
        <f>단가대비표!P14</f>
        <v>0</v>
      </c>
      <c r="H100" s="25">
        <f t="shared" si="27"/>
        <v>0</v>
      </c>
      <c r="I100" s="22">
        <f>단가대비표!V14</f>
        <v>0</v>
      </c>
      <c r="J100" s="25">
        <f t="shared" si="28"/>
        <v>0</v>
      </c>
      <c r="K100" s="22">
        <f t="shared" si="29"/>
        <v>21.3</v>
      </c>
      <c r="L100" s="25">
        <f t="shared" si="29"/>
        <v>42.6</v>
      </c>
      <c r="M100" s="19" t="s">
        <v>52</v>
      </c>
      <c r="N100" s="1" t="s">
        <v>135</v>
      </c>
      <c r="O100" s="1" t="s">
        <v>274</v>
      </c>
      <c r="P100" s="1" t="s">
        <v>64</v>
      </c>
      <c r="Q100" s="1" t="s">
        <v>64</v>
      </c>
      <c r="R100" s="1" t="s">
        <v>63</v>
      </c>
      <c r="AV100" s="1" t="s">
        <v>52</v>
      </c>
      <c r="AW100" s="1" t="s">
        <v>356</v>
      </c>
      <c r="AX100" s="1" t="s">
        <v>52</v>
      </c>
      <c r="AY100" s="1" t="s">
        <v>52</v>
      </c>
      <c r="AZ100" s="1" t="s">
        <v>52</v>
      </c>
    </row>
    <row r="101" spans="1:52" ht="30" customHeight="1" x14ac:dyDescent="0.3">
      <c r="A101" s="19" t="s">
        <v>276</v>
      </c>
      <c r="B101" s="19" t="s">
        <v>277</v>
      </c>
      <c r="C101" s="19" t="s">
        <v>278</v>
      </c>
      <c r="D101" s="20">
        <v>2</v>
      </c>
      <c r="E101" s="22">
        <f>단가대비표!O15</f>
        <v>9.3000000000000007</v>
      </c>
      <c r="F101" s="25">
        <f t="shared" si="26"/>
        <v>18.600000000000001</v>
      </c>
      <c r="G101" s="22">
        <f>단가대비표!P15</f>
        <v>0</v>
      </c>
      <c r="H101" s="25">
        <f t="shared" si="27"/>
        <v>0</v>
      </c>
      <c r="I101" s="22">
        <f>단가대비표!V15</f>
        <v>0</v>
      </c>
      <c r="J101" s="25">
        <f t="shared" si="28"/>
        <v>0</v>
      </c>
      <c r="K101" s="22">
        <f t="shared" si="29"/>
        <v>9.3000000000000007</v>
      </c>
      <c r="L101" s="25">
        <f t="shared" si="29"/>
        <v>18.600000000000001</v>
      </c>
      <c r="M101" s="19" t="s">
        <v>52</v>
      </c>
      <c r="N101" s="1" t="s">
        <v>135</v>
      </c>
      <c r="O101" s="1" t="s">
        <v>279</v>
      </c>
      <c r="P101" s="1" t="s">
        <v>64</v>
      </c>
      <c r="Q101" s="1" t="s">
        <v>64</v>
      </c>
      <c r="R101" s="1" t="s">
        <v>63</v>
      </c>
      <c r="AV101" s="1" t="s">
        <v>52</v>
      </c>
      <c r="AW101" s="1" t="s">
        <v>357</v>
      </c>
      <c r="AX101" s="1" t="s">
        <v>52</v>
      </c>
      <c r="AY101" s="1" t="s">
        <v>52</v>
      </c>
      <c r="AZ101" s="1" t="s">
        <v>52</v>
      </c>
    </row>
    <row r="102" spans="1:52" ht="30" customHeight="1" x14ac:dyDescent="0.3">
      <c r="A102" s="19" t="s">
        <v>281</v>
      </c>
      <c r="B102" s="19" t="s">
        <v>358</v>
      </c>
      <c r="C102" s="19" t="s">
        <v>98</v>
      </c>
      <c r="D102" s="20">
        <v>1</v>
      </c>
      <c r="E102" s="22">
        <f>단가대비표!O41</f>
        <v>325</v>
      </c>
      <c r="F102" s="25">
        <f t="shared" si="26"/>
        <v>325</v>
      </c>
      <c r="G102" s="22">
        <f>단가대비표!P41</f>
        <v>0</v>
      </c>
      <c r="H102" s="25">
        <f t="shared" si="27"/>
        <v>0</v>
      </c>
      <c r="I102" s="22">
        <f>단가대비표!V41</f>
        <v>0</v>
      </c>
      <c r="J102" s="25">
        <f t="shared" si="28"/>
        <v>0</v>
      </c>
      <c r="K102" s="22">
        <f t="shared" si="29"/>
        <v>325</v>
      </c>
      <c r="L102" s="25">
        <f t="shared" si="29"/>
        <v>325</v>
      </c>
      <c r="M102" s="19" t="s">
        <v>52</v>
      </c>
      <c r="N102" s="1" t="s">
        <v>135</v>
      </c>
      <c r="O102" s="1" t="s">
        <v>359</v>
      </c>
      <c r="P102" s="1" t="s">
        <v>64</v>
      </c>
      <c r="Q102" s="1" t="s">
        <v>64</v>
      </c>
      <c r="R102" s="1" t="s">
        <v>63</v>
      </c>
      <c r="AV102" s="1" t="s">
        <v>52</v>
      </c>
      <c r="AW102" s="1" t="s">
        <v>360</v>
      </c>
      <c r="AX102" s="1" t="s">
        <v>52</v>
      </c>
      <c r="AY102" s="1" t="s">
        <v>52</v>
      </c>
      <c r="AZ102" s="1" t="s">
        <v>52</v>
      </c>
    </row>
    <row r="103" spans="1:52" ht="30" customHeight="1" x14ac:dyDescent="0.3">
      <c r="A103" s="19" t="s">
        <v>252</v>
      </c>
      <c r="B103" s="19" t="s">
        <v>253</v>
      </c>
      <c r="C103" s="19" t="s">
        <v>254</v>
      </c>
      <c r="D103" s="20">
        <v>5.3999999999999999E-2</v>
      </c>
      <c r="E103" s="22">
        <f>단가대비표!O47</f>
        <v>0</v>
      </c>
      <c r="F103" s="25">
        <f t="shared" si="26"/>
        <v>0</v>
      </c>
      <c r="G103" s="22">
        <f>단가대비표!P47</f>
        <v>276108</v>
      </c>
      <c r="H103" s="25">
        <f t="shared" si="27"/>
        <v>14909.8</v>
      </c>
      <c r="I103" s="22">
        <f>단가대비표!V47</f>
        <v>0</v>
      </c>
      <c r="J103" s="25">
        <f t="shared" si="28"/>
        <v>0</v>
      </c>
      <c r="K103" s="22">
        <f t="shared" si="29"/>
        <v>276108</v>
      </c>
      <c r="L103" s="25">
        <f t="shared" si="29"/>
        <v>14909.8</v>
      </c>
      <c r="M103" s="19" t="s">
        <v>52</v>
      </c>
      <c r="N103" s="1" t="s">
        <v>135</v>
      </c>
      <c r="O103" s="1" t="s">
        <v>255</v>
      </c>
      <c r="P103" s="1" t="s">
        <v>64</v>
      </c>
      <c r="Q103" s="1" t="s">
        <v>64</v>
      </c>
      <c r="R103" s="1" t="s">
        <v>63</v>
      </c>
      <c r="V103">
        <v>1</v>
      </c>
      <c r="AV103" s="1" t="s">
        <v>52</v>
      </c>
      <c r="AW103" s="1" t="s">
        <v>361</v>
      </c>
      <c r="AX103" s="1" t="s">
        <v>52</v>
      </c>
      <c r="AY103" s="1" t="s">
        <v>52</v>
      </c>
      <c r="AZ103" s="1" t="s">
        <v>52</v>
      </c>
    </row>
    <row r="104" spans="1:52" ht="30" customHeight="1" x14ac:dyDescent="0.3">
      <c r="A104" s="19" t="s">
        <v>257</v>
      </c>
      <c r="B104" s="19" t="s">
        <v>258</v>
      </c>
      <c r="C104" s="19" t="s">
        <v>245</v>
      </c>
      <c r="D104" s="20">
        <v>1</v>
      </c>
      <c r="E104" s="22">
        <f>TRUNC(SUMIF(V98:V104, RIGHTB(O104, 1), H98:H104)*U104, 2)</f>
        <v>447.29</v>
      </c>
      <c r="F104" s="25">
        <f t="shared" si="26"/>
        <v>447.2</v>
      </c>
      <c r="G104" s="22">
        <v>0</v>
      </c>
      <c r="H104" s="25">
        <f t="shared" si="27"/>
        <v>0</v>
      </c>
      <c r="I104" s="22">
        <v>0</v>
      </c>
      <c r="J104" s="25">
        <f t="shared" si="28"/>
        <v>0</v>
      </c>
      <c r="K104" s="22">
        <f t="shared" si="29"/>
        <v>447.2</v>
      </c>
      <c r="L104" s="25">
        <f t="shared" si="29"/>
        <v>447.2</v>
      </c>
      <c r="M104" s="19" t="s">
        <v>52</v>
      </c>
      <c r="N104" s="1" t="s">
        <v>135</v>
      </c>
      <c r="O104" s="1" t="s">
        <v>246</v>
      </c>
      <c r="P104" s="1" t="s">
        <v>64</v>
      </c>
      <c r="Q104" s="1" t="s">
        <v>64</v>
      </c>
      <c r="R104" s="1" t="s">
        <v>64</v>
      </c>
      <c r="S104">
        <v>1</v>
      </c>
      <c r="T104">
        <v>0</v>
      </c>
      <c r="U104">
        <v>0.03</v>
      </c>
      <c r="AV104" s="1" t="s">
        <v>52</v>
      </c>
      <c r="AW104" s="1" t="s">
        <v>362</v>
      </c>
      <c r="AX104" s="1" t="s">
        <v>52</v>
      </c>
      <c r="AY104" s="1" t="s">
        <v>52</v>
      </c>
      <c r="AZ104" s="1" t="s">
        <v>52</v>
      </c>
    </row>
    <row r="105" spans="1:52" ht="30" customHeight="1" x14ac:dyDescent="0.3">
      <c r="A105" s="19" t="s">
        <v>261</v>
      </c>
      <c r="B105" s="19" t="s">
        <v>52</v>
      </c>
      <c r="C105" s="19" t="s">
        <v>52</v>
      </c>
      <c r="D105" s="20"/>
      <c r="E105" s="22"/>
      <c r="F105" s="25">
        <f>TRUNC(SUMIF(N98:N104, N97, F98:F104),0)</f>
        <v>2426</v>
      </c>
      <c r="G105" s="22"/>
      <c r="H105" s="25">
        <f>TRUNC(SUMIF(N98:N104, N97, H98:H104),0)</f>
        <v>14909</v>
      </c>
      <c r="I105" s="22"/>
      <c r="J105" s="25">
        <f>TRUNC(SUMIF(N98:N104, N97, J98:J104),0)</f>
        <v>0</v>
      </c>
      <c r="K105" s="22"/>
      <c r="L105" s="25">
        <f>F105+H105+J105</f>
        <v>17335</v>
      </c>
      <c r="M105" s="19" t="s">
        <v>52</v>
      </c>
      <c r="N105" s="1" t="s">
        <v>108</v>
      </c>
      <c r="O105" s="1" t="s">
        <v>108</v>
      </c>
      <c r="P105" s="1" t="s">
        <v>52</v>
      </c>
      <c r="Q105" s="1" t="s">
        <v>52</v>
      </c>
      <c r="R105" s="1" t="s">
        <v>52</v>
      </c>
      <c r="AV105" s="1" t="s">
        <v>52</v>
      </c>
      <c r="AW105" s="1" t="s">
        <v>52</v>
      </c>
      <c r="AX105" s="1" t="s">
        <v>52</v>
      </c>
      <c r="AY105" s="1" t="s">
        <v>52</v>
      </c>
      <c r="AZ105" s="1" t="s">
        <v>52</v>
      </c>
    </row>
    <row r="106" spans="1:52" ht="30" customHeight="1" x14ac:dyDescent="0.3">
      <c r="A106" s="20"/>
      <c r="B106" s="20"/>
      <c r="C106" s="20"/>
      <c r="D106" s="20"/>
      <c r="E106" s="22"/>
      <c r="F106" s="25"/>
      <c r="G106" s="22"/>
      <c r="H106" s="25"/>
      <c r="I106" s="22"/>
      <c r="J106" s="25"/>
      <c r="K106" s="22"/>
      <c r="L106" s="25"/>
      <c r="M106" s="20"/>
    </row>
    <row r="107" spans="1:52" ht="30" customHeight="1" x14ac:dyDescent="0.3">
      <c r="A107" s="16" t="s">
        <v>363</v>
      </c>
      <c r="B107" s="17"/>
      <c r="C107" s="17"/>
      <c r="D107" s="17"/>
      <c r="E107" s="21"/>
      <c r="F107" s="24"/>
      <c r="G107" s="21"/>
      <c r="H107" s="24"/>
      <c r="I107" s="21"/>
      <c r="J107" s="24"/>
      <c r="K107" s="21"/>
      <c r="L107" s="24"/>
      <c r="M107" s="18"/>
      <c r="N107" s="1" t="s">
        <v>139</v>
      </c>
    </row>
    <row r="108" spans="1:52" ht="30" customHeight="1" x14ac:dyDescent="0.3">
      <c r="A108" s="19" t="s">
        <v>264</v>
      </c>
      <c r="B108" s="19" t="s">
        <v>265</v>
      </c>
      <c r="C108" s="19" t="s">
        <v>98</v>
      </c>
      <c r="D108" s="20">
        <v>1</v>
      </c>
      <c r="E108" s="22">
        <f>단가대비표!O13</f>
        <v>1450</v>
      </c>
      <c r="F108" s="25">
        <f t="shared" ref="F108:F114" si="30">TRUNC(E108*D108,1)</f>
        <v>1450</v>
      </c>
      <c r="G108" s="22">
        <f>단가대비표!P13</f>
        <v>0</v>
      </c>
      <c r="H108" s="25">
        <f t="shared" ref="H108:H114" si="31">TRUNC(G108*D108,1)</f>
        <v>0</v>
      </c>
      <c r="I108" s="22">
        <f>단가대비표!V13</f>
        <v>0</v>
      </c>
      <c r="J108" s="25">
        <f t="shared" ref="J108:J114" si="32">TRUNC(I108*D108,1)</f>
        <v>0</v>
      </c>
      <c r="K108" s="22">
        <f t="shared" ref="K108:L114" si="33">TRUNC(E108+G108+I108,1)</f>
        <v>1450</v>
      </c>
      <c r="L108" s="25">
        <f t="shared" si="33"/>
        <v>1450</v>
      </c>
      <c r="M108" s="19" t="s">
        <v>52</v>
      </c>
      <c r="N108" s="1" t="s">
        <v>139</v>
      </c>
      <c r="O108" s="1" t="s">
        <v>266</v>
      </c>
      <c r="P108" s="1" t="s">
        <v>64</v>
      </c>
      <c r="Q108" s="1" t="s">
        <v>64</v>
      </c>
      <c r="R108" s="1" t="s">
        <v>63</v>
      </c>
      <c r="AV108" s="1" t="s">
        <v>52</v>
      </c>
      <c r="AW108" s="1" t="s">
        <v>364</v>
      </c>
      <c r="AX108" s="1" t="s">
        <v>52</v>
      </c>
      <c r="AY108" s="1" t="s">
        <v>52</v>
      </c>
      <c r="AZ108" s="1" t="s">
        <v>52</v>
      </c>
    </row>
    <row r="109" spans="1:52" ht="30" customHeight="1" x14ac:dyDescent="0.3">
      <c r="A109" s="19" t="s">
        <v>268</v>
      </c>
      <c r="B109" s="19" t="s">
        <v>269</v>
      </c>
      <c r="C109" s="19" t="s">
        <v>98</v>
      </c>
      <c r="D109" s="20">
        <v>1</v>
      </c>
      <c r="E109" s="22">
        <f>단가대비표!O17</f>
        <v>143</v>
      </c>
      <c r="F109" s="25">
        <f t="shared" si="30"/>
        <v>143</v>
      </c>
      <c r="G109" s="22">
        <f>단가대비표!P17</f>
        <v>0</v>
      </c>
      <c r="H109" s="25">
        <f t="shared" si="31"/>
        <v>0</v>
      </c>
      <c r="I109" s="22">
        <f>단가대비표!V17</f>
        <v>0</v>
      </c>
      <c r="J109" s="25">
        <f t="shared" si="32"/>
        <v>0</v>
      </c>
      <c r="K109" s="22">
        <f t="shared" si="33"/>
        <v>143</v>
      </c>
      <c r="L109" s="25">
        <f t="shared" si="33"/>
        <v>143</v>
      </c>
      <c r="M109" s="19" t="s">
        <v>52</v>
      </c>
      <c r="N109" s="1" t="s">
        <v>139</v>
      </c>
      <c r="O109" s="1" t="s">
        <v>270</v>
      </c>
      <c r="P109" s="1" t="s">
        <v>64</v>
      </c>
      <c r="Q109" s="1" t="s">
        <v>64</v>
      </c>
      <c r="R109" s="1" t="s">
        <v>63</v>
      </c>
      <c r="AV109" s="1" t="s">
        <v>52</v>
      </c>
      <c r="AW109" s="1" t="s">
        <v>365</v>
      </c>
      <c r="AX109" s="1" t="s">
        <v>52</v>
      </c>
      <c r="AY109" s="1" t="s">
        <v>52</v>
      </c>
      <c r="AZ109" s="1" t="s">
        <v>52</v>
      </c>
    </row>
    <row r="110" spans="1:52" ht="30" customHeight="1" x14ac:dyDescent="0.3">
      <c r="A110" s="19" t="s">
        <v>272</v>
      </c>
      <c r="B110" s="19" t="s">
        <v>273</v>
      </c>
      <c r="C110" s="19" t="s">
        <v>98</v>
      </c>
      <c r="D110" s="20">
        <v>2</v>
      </c>
      <c r="E110" s="22">
        <f>단가대비표!O14</f>
        <v>21.3</v>
      </c>
      <c r="F110" s="25">
        <f t="shared" si="30"/>
        <v>42.6</v>
      </c>
      <c r="G110" s="22">
        <f>단가대비표!P14</f>
        <v>0</v>
      </c>
      <c r="H110" s="25">
        <f t="shared" si="31"/>
        <v>0</v>
      </c>
      <c r="I110" s="22">
        <f>단가대비표!V14</f>
        <v>0</v>
      </c>
      <c r="J110" s="25">
        <f t="shared" si="32"/>
        <v>0</v>
      </c>
      <c r="K110" s="22">
        <f t="shared" si="33"/>
        <v>21.3</v>
      </c>
      <c r="L110" s="25">
        <f t="shared" si="33"/>
        <v>42.6</v>
      </c>
      <c r="M110" s="19" t="s">
        <v>52</v>
      </c>
      <c r="N110" s="1" t="s">
        <v>139</v>
      </c>
      <c r="O110" s="1" t="s">
        <v>274</v>
      </c>
      <c r="P110" s="1" t="s">
        <v>64</v>
      </c>
      <c r="Q110" s="1" t="s">
        <v>64</v>
      </c>
      <c r="R110" s="1" t="s">
        <v>63</v>
      </c>
      <c r="AV110" s="1" t="s">
        <v>52</v>
      </c>
      <c r="AW110" s="1" t="s">
        <v>366</v>
      </c>
      <c r="AX110" s="1" t="s">
        <v>52</v>
      </c>
      <c r="AY110" s="1" t="s">
        <v>52</v>
      </c>
      <c r="AZ110" s="1" t="s">
        <v>52</v>
      </c>
    </row>
    <row r="111" spans="1:52" ht="30" customHeight="1" x14ac:dyDescent="0.3">
      <c r="A111" s="19" t="s">
        <v>276</v>
      </c>
      <c r="B111" s="19" t="s">
        <v>277</v>
      </c>
      <c r="C111" s="19" t="s">
        <v>278</v>
      </c>
      <c r="D111" s="20">
        <v>2</v>
      </c>
      <c r="E111" s="22">
        <f>단가대비표!O15</f>
        <v>9.3000000000000007</v>
      </c>
      <c r="F111" s="25">
        <f t="shared" si="30"/>
        <v>18.600000000000001</v>
      </c>
      <c r="G111" s="22">
        <f>단가대비표!P15</f>
        <v>0</v>
      </c>
      <c r="H111" s="25">
        <f t="shared" si="31"/>
        <v>0</v>
      </c>
      <c r="I111" s="22">
        <f>단가대비표!V15</f>
        <v>0</v>
      </c>
      <c r="J111" s="25">
        <f t="shared" si="32"/>
        <v>0</v>
      </c>
      <c r="K111" s="22">
        <f t="shared" si="33"/>
        <v>9.3000000000000007</v>
      </c>
      <c r="L111" s="25">
        <f t="shared" si="33"/>
        <v>18.600000000000001</v>
      </c>
      <c r="M111" s="19" t="s">
        <v>52</v>
      </c>
      <c r="N111" s="1" t="s">
        <v>139</v>
      </c>
      <c r="O111" s="1" t="s">
        <v>279</v>
      </c>
      <c r="P111" s="1" t="s">
        <v>64</v>
      </c>
      <c r="Q111" s="1" t="s">
        <v>64</v>
      </c>
      <c r="R111" s="1" t="s">
        <v>63</v>
      </c>
      <c r="AV111" s="1" t="s">
        <v>52</v>
      </c>
      <c r="AW111" s="1" t="s">
        <v>367</v>
      </c>
      <c r="AX111" s="1" t="s">
        <v>52</v>
      </c>
      <c r="AY111" s="1" t="s">
        <v>52</v>
      </c>
      <c r="AZ111" s="1" t="s">
        <v>52</v>
      </c>
    </row>
    <row r="112" spans="1:52" ht="30" customHeight="1" x14ac:dyDescent="0.3">
      <c r="A112" s="19" t="s">
        <v>281</v>
      </c>
      <c r="B112" s="19" t="s">
        <v>368</v>
      </c>
      <c r="C112" s="19" t="s">
        <v>98</v>
      </c>
      <c r="D112" s="20">
        <v>1</v>
      </c>
      <c r="E112" s="22">
        <f>단가대비표!O42</f>
        <v>373</v>
      </c>
      <c r="F112" s="25">
        <f t="shared" si="30"/>
        <v>373</v>
      </c>
      <c r="G112" s="22">
        <f>단가대비표!P42</f>
        <v>0</v>
      </c>
      <c r="H112" s="25">
        <f t="shared" si="31"/>
        <v>0</v>
      </c>
      <c r="I112" s="22">
        <f>단가대비표!V42</f>
        <v>0</v>
      </c>
      <c r="J112" s="25">
        <f t="shared" si="32"/>
        <v>0</v>
      </c>
      <c r="K112" s="22">
        <f t="shared" si="33"/>
        <v>373</v>
      </c>
      <c r="L112" s="25">
        <f t="shared" si="33"/>
        <v>373</v>
      </c>
      <c r="M112" s="19" t="s">
        <v>52</v>
      </c>
      <c r="N112" s="1" t="s">
        <v>139</v>
      </c>
      <c r="O112" s="1" t="s">
        <v>369</v>
      </c>
      <c r="P112" s="1" t="s">
        <v>64</v>
      </c>
      <c r="Q112" s="1" t="s">
        <v>64</v>
      </c>
      <c r="R112" s="1" t="s">
        <v>63</v>
      </c>
      <c r="AV112" s="1" t="s">
        <v>52</v>
      </c>
      <c r="AW112" s="1" t="s">
        <v>370</v>
      </c>
      <c r="AX112" s="1" t="s">
        <v>52</v>
      </c>
      <c r="AY112" s="1" t="s">
        <v>52</v>
      </c>
      <c r="AZ112" s="1" t="s">
        <v>52</v>
      </c>
    </row>
    <row r="113" spans="1:52" ht="30" customHeight="1" x14ac:dyDescent="0.3">
      <c r="A113" s="19" t="s">
        <v>252</v>
      </c>
      <c r="B113" s="19" t="s">
        <v>253</v>
      </c>
      <c r="C113" s="19" t="s">
        <v>254</v>
      </c>
      <c r="D113" s="20">
        <v>5.3999999999999999E-2</v>
      </c>
      <c r="E113" s="22">
        <f>단가대비표!O47</f>
        <v>0</v>
      </c>
      <c r="F113" s="25">
        <f t="shared" si="30"/>
        <v>0</v>
      </c>
      <c r="G113" s="22">
        <f>단가대비표!P47</f>
        <v>276108</v>
      </c>
      <c r="H113" s="25">
        <f t="shared" si="31"/>
        <v>14909.8</v>
      </c>
      <c r="I113" s="22">
        <f>단가대비표!V47</f>
        <v>0</v>
      </c>
      <c r="J113" s="25">
        <f t="shared" si="32"/>
        <v>0</v>
      </c>
      <c r="K113" s="22">
        <f t="shared" si="33"/>
        <v>276108</v>
      </c>
      <c r="L113" s="25">
        <f t="shared" si="33"/>
        <v>14909.8</v>
      </c>
      <c r="M113" s="19" t="s">
        <v>52</v>
      </c>
      <c r="N113" s="1" t="s">
        <v>139</v>
      </c>
      <c r="O113" s="1" t="s">
        <v>255</v>
      </c>
      <c r="P113" s="1" t="s">
        <v>64</v>
      </c>
      <c r="Q113" s="1" t="s">
        <v>64</v>
      </c>
      <c r="R113" s="1" t="s">
        <v>63</v>
      </c>
      <c r="V113">
        <v>1</v>
      </c>
      <c r="AV113" s="1" t="s">
        <v>52</v>
      </c>
      <c r="AW113" s="1" t="s">
        <v>371</v>
      </c>
      <c r="AX113" s="1" t="s">
        <v>52</v>
      </c>
      <c r="AY113" s="1" t="s">
        <v>52</v>
      </c>
      <c r="AZ113" s="1" t="s">
        <v>52</v>
      </c>
    </row>
    <row r="114" spans="1:52" ht="30" customHeight="1" x14ac:dyDescent="0.3">
      <c r="A114" s="19" t="s">
        <v>257</v>
      </c>
      <c r="B114" s="19" t="s">
        <v>258</v>
      </c>
      <c r="C114" s="19" t="s">
        <v>245</v>
      </c>
      <c r="D114" s="20">
        <v>1</v>
      </c>
      <c r="E114" s="22">
        <f>TRUNC(SUMIF(V108:V114, RIGHTB(O114, 1), H108:H114)*U114, 2)</f>
        <v>447.29</v>
      </c>
      <c r="F114" s="25">
        <f t="shared" si="30"/>
        <v>447.2</v>
      </c>
      <c r="G114" s="22">
        <v>0</v>
      </c>
      <c r="H114" s="25">
        <f t="shared" si="31"/>
        <v>0</v>
      </c>
      <c r="I114" s="22">
        <v>0</v>
      </c>
      <c r="J114" s="25">
        <f t="shared" si="32"/>
        <v>0</v>
      </c>
      <c r="K114" s="22">
        <f t="shared" si="33"/>
        <v>447.2</v>
      </c>
      <c r="L114" s="25">
        <f t="shared" si="33"/>
        <v>447.2</v>
      </c>
      <c r="M114" s="19" t="s">
        <v>52</v>
      </c>
      <c r="N114" s="1" t="s">
        <v>139</v>
      </c>
      <c r="O114" s="1" t="s">
        <v>246</v>
      </c>
      <c r="P114" s="1" t="s">
        <v>64</v>
      </c>
      <c r="Q114" s="1" t="s">
        <v>64</v>
      </c>
      <c r="R114" s="1" t="s">
        <v>64</v>
      </c>
      <c r="S114">
        <v>1</v>
      </c>
      <c r="T114">
        <v>0</v>
      </c>
      <c r="U114">
        <v>0.03</v>
      </c>
      <c r="AV114" s="1" t="s">
        <v>52</v>
      </c>
      <c r="AW114" s="1" t="s">
        <v>372</v>
      </c>
      <c r="AX114" s="1" t="s">
        <v>52</v>
      </c>
      <c r="AY114" s="1" t="s">
        <v>52</v>
      </c>
      <c r="AZ114" s="1" t="s">
        <v>52</v>
      </c>
    </row>
    <row r="115" spans="1:52" ht="30" customHeight="1" x14ac:dyDescent="0.3">
      <c r="A115" s="19" t="s">
        <v>261</v>
      </c>
      <c r="B115" s="19" t="s">
        <v>52</v>
      </c>
      <c r="C115" s="19" t="s">
        <v>52</v>
      </c>
      <c r="D115" s="20"/>
      <c r="E115" s="22"/>
      <c r="F115" s="25">
        <f>TRUNC(SUMIF(N108:N114, N107, F108:F114),0)</f>
        <v>2474</v>
      </c>
      <c r="G115" s="22"/>
      <c r="H115" s="25">
        <f>TRUNC(SUMIF(N108:N114, N107, H108:H114),0)</f>
        <v>14909</v>
      </c>
      <c r="I115" s="22"/>
      <c r="J115" s="25">
        <f>TRUNC(SUMIF(N108:N114, N107, J108:J114),0)</f>
        <v>0</v>
      </c>
      <c r="K115" s="22"/>
      <c r="L115" s="25">
        <f>F115+H115+J115</f>
        <v>17383</v>
      </c>
      <c r="M115" s="19" t="s">
        <v>52</v>
      </c>
      <c r="N115" s="1" t="s">
        <v>108</v>
      </c>
      <c r="O115" s="1" t="s">
        <v>108</v>
      </c>
      <c r="P115" s="1" t="s">
        <v>52</v>
      </c>
      <c r="Q115" s="1" t="s">
        <v>52</v>
      </c>
      <c r="R115" s="1" t="s">
        <v>52</v>
      </c>
      <c r="AV115" s="1" t="s">
        <v>52</v>
      </c>
      <c r="AW115" s="1" t="s">
        <v>52</v>
      </c>
      <c r="AX115" s="1" t="s">
        <v>52</v>
      </c>
      <c r="AY115" s="1" t="s">
        <v>52</v>
      </c>
      <c r="AZ115" s="1" t="s">
        <v>52</v>
      </c>
    </row>
    <row r="116" spans="1:52" ht="30" customHeight="1" x14ac:dyDescent="0.3">
      <c r="A116" s="20"/>
      <c r="B116" s="20"/>
      <c r="C116" s="20"/>
      <c r="D116" s="20"/>
      <c r="E116" s="22"/>
      <c r="F116" s="25"/>
      <c r="G116" s="22"/>
      <c r="H116" s="25"/>
      <c r="I116" s="22"/>
      <c r="J116" s="25"/>
      <c r="K116" s="22"/>
      <c r="L116" s="25"/>
      <c r="M116" s="20"/>
    </row>
    <row r="117" spans="1:52" ht="30" customHeight="1" x14ac:dyDescent="0.3">
      <c r="A117" s="16" t="s">
        <v>373</v>
      </c>
      <c r="B117" s="17"/>
      <c r="C117" s="17"/>
      <c r="D117" s="17"/>
      <c r="E117" s="21"/>
      <c r="F117" s="24"/>
      <c r="G117" s="21"/>
      <c r="H117" s="24"/>
      <c r="I117" s="21"/>
      <c r="J117" s="24"/>
      <c r="K117" s="21"/>
      <c r="L117" s="24"/>
      <c r="M117" s="18"/>
      <c r="N117" s="1" t="s">
        <v>144</v>
      </c>
    </row>
    <row r="118" spans="1:52" ht="30" customHeight="1" x14ac:dyDescent="0.3">
      <c r="A118" s="19" t="s">
        <v>141</v>
      </c>
      <c r="B118" s="19" t="s">
        <v>142</v>
      </c>
      <c r="C118" s="19" t="s">
        <v>60</v>
      </c>
      <c r="D118" s="20">
        <v>1</v>
      </c>
      <c r="E118" s="22">
        <f>단가대비표!O11</f>
        <v>551</v>
      </c>
      <c r="F118" s="25">
        <f>TRUNC(E118*D118,1)</f>
        <v>551</v>
      </c>
      <c r="G118" s="22">
        <f>단가대비표!P11</f>
        <v>0</v>
      </c>
      <c r="H118" s="25">
        <f>TRUNC(G118*D118,1)</f>
        <v>0</v>
      </c>
      <c r="I118" s="22">
        <f>단가대비표!V11</f>
        <v>0</v>
      </c>
      <c r="J118" s="25">
        <f>TRUNC(I118*D118,1)</f>
        <v>0</v>
      </c>
      <c r="K118" s="22">
        <f t="shared" ref="K118:L122" si="34">TRUNC(E118+G118+I118,1)</f>
        <v>551</v>
      </c>
      <c r="L118" s="25">
        <f t="shared" si="34"/>
        <v>551</v>
      </c>
      <c r="M118" s="19" t="s">
        <v>52</v>
      </c>
      <c r="N118" s="1" t="s">
        <v>144</v>
      </c>
      <c r="O118" s="1" t="s">
        <v>375</v>
      </c>
      <c r="P118" s="1" t="s">
        <v>64</v>
      </c>
      <c r="Q118" s="1" t="s">
        <v>64</v>
      </c>
      <c r="R118" s="1" t="s">
        <v>63</v>
      </c>
      <c r="V118">
        <v>1</v>
      </c>
      <c r="AV118" s="1" t="s">
        <v>52</v>
      </c>
      <c r="AW118" s="1" t="s">
        <v>376</v>
      </c>
      <c r="AX118" s="1" t="s">
        <v>52</v>
      </c>
      <c r="AY118" s="1" t="s">
        <v>52</v>
      </c>
      <c r="AZ118" s="1" t="s">
        <v>52</v>
      </c>
    </row>
    <row r="119" spans="1:52" ht="30" customHeight="1" x14ac:dyDescent="0.3">
      <c r="A119" s="19" t="s">
        <v>141</v>
      </c>
      <c r="B119" s="19" t="s">
        <v>142</v>
      </c>
      <c r="C119" s="19" t="s">
        <v>60</v>
      </c>
      <c r="D119" s="20">
        <v>0.1</v>
      </c>
      <c r="E119" s="22">
        <f>단가대비표!O11</f>
        <v>551</v>
      </c>
      <c r="F119" s="25">
        <f>TRUNC(E119*D119,1)</f>
        <v>55.1</v>
      </c>
      <c r="G119" s="22">
        <f>단가대비표!P11</f>
        <v>0</v>
      </c>
      <c r="H119" s="25">
        <f>TRUNC(G119*D119,1)</f>
        <v>0</v>
      </c>
      <c r="I119" s="22">
        <f>단가대비표!V11</f>
        <v>0</v>
      </c>
      <c r="J119" s="25">
        <f>TRUNC(I119*D119,1)</f>
        <v>0</v>
      </c>
      <c r="K119" s="22">
        <f t="shared" si="34"/>
        <v>551</v>
      </c>
      <c r="L119" s="25">
        <f t="shared" si="34"/>
        <v>55.1</v>
      </c>
      <c r="M119" s="19" t="s">
        <v>52</v>
      </c>
      <c r="N119" s="1" t="s">
        <v>144</v>
      </c>
      <c r="O119" s="1" t="s">
        <v>375</v>
      </c>
      <c r="P119" s="1" t="s">
        <v>64</v>
      </c>
      <c r="Q119" s="1" t="s">
        <v>64</v>
      </c>
      <c r="R119" s="1" t="s">
        <v>63</v>
      </c>
      <c r="AV119" s="1" t="s">
        <v>52</v>
      </c>
      <c r="AW119" s="1" t="s">
        <v>376</v>
      </c>
      <c r="AX119" s="1" t="s">
        <v>52</v>
      </c>
      <c r="AY119" s="1" t="s">
        <v>52</v>
      </c>
      <c r="AZ119" s="1" t="s">
        <v>52</v>
      </c>
    </row>
    <row r="120" spans="1:52" ht="30" customHeight="1" x14ac:dyDescent="0.3">
      <c r="A120" s="19" t="s">
        <v>248</v>
      </c>
      <c r="B120" s="19" t="s">
        <v>249</v>
      </c>
      <c r="C120" s="19" t="s">
        <v>245</v>
      </c>
      <c r="D120" s="20">
        <v>1</v>
      </c>
      <c r="E120" s="22">
        <f>TRUNC(SUMIF(V118:V122, RIGHTB(O120, 1), F118:F122)*U120, 2)</f>
        <v>11.02</v>
      </c>
      <c r="F120" s="25">
        <f>TRUNC(E120*D120,1)</f>
        <v>11</v>
      </c>
      <c r="G120" s="22">
        <v>0</v>
      </c>
      <c r="H120" s="25">
        <f>TRUNC(G120*D120,1)</f>
        <v>0</v>
      </c>
      <c r="I120" s="22">
        <v>0</v>
      </c>
      <c r="J120" s="25">
        <f>TRUNC(I120*D120,1)</f>
        <v>0</v>
      </c>
      <c r="K120" s="22">
        <f t="shared" si="34"/>
        <v>11</v>
      </c>
      <c r="L120" s="25">
        <f t="shared" si="34"/>
        <v>11</v>
      </c>
      <c r="M120" s="19" t="s">
        <v>52</v>
      </c>
      <c r="N120" s="1" t="s">
        <v>144</v>
      </c>
      <c r="O120" s="1" t="s">
        <v>246</v>
      </c>
      <c r="P120" s="1" t="s">
        <v>64</v>
      </c>
      <c r="Q120" s="1" t="s">
        <v>64</v>
      </c>
      <c r="R120" s="1" t="s">
        <v>64</v>
      </c>
      <c r="S120">
        <v>0</v>
      </c>
      <c r="T120">
        <v>0</v>
      </c>
      <c r="U120">
        <v>0.02</v>
      </c>
      <c r="AV120" s="1" t="s">
        <v>52</v>
      </c>
      <c r="AW120" s="1" t="s">
        <v>377</v>
      </c>
      <c r="AX120" s="1" t="s">
        <v>52</v>
      </c>
      <c r="AY120" s="1" t="s">
        <v>52</v>
      </c>
      <c r="AZ120" s="1" t="s">
        <v>52</v>
      </c>
    </row>
    <row r="121" spans="1:52" ht="30" customHeight="1" x14ac:dyDescent="0.3">
      <c r="A121" s="19" t="s">
        <v>252</v>
      </c>
      <c r="B121" s="19" t="s">
        <v>253</v>
      </c>
      <c r="C121" s="19" t="s">
        <v>254</v>
      </c>
      <c r="D121" s="20">
        <v>0.01</v>
      </c>
      <c r="E121" s="22">
        <f>단가대비표!O47</f>
        <v>0</v>
      </c>
      <c r="F121" s="25">
        <f>TRUNC(E121*D121,1)</f>
        <v>0</v>
      </c>
      <c r="G121" s="22">
        <f>단가대비표!P47</f>
        <v>276108</v>
      </c>
      <c r="H121" s="25">
        <f>TRUNC(G121*D121,1)</f>
        <v>2761</v>
      </c>
      <c r="I121" s="22">
        <f>단가대비표!V47</f>
        <v>0</v>
      </c>
      <c r="J121" s="25">
        <f>TRUNC(I121*D121,1)</f>
        <v>0</v>
      </c>
      <c r="K121" s="22">
        <f t="shared" si="34"/>
        <v>276108</v>
      </c>
      <c r="L121" s="25">
        <f t="shared" si="34"/>
        <v>2761</v>
      </c>
      <c r="M121" s="19" t="s">
        <v>52</v>
      </c>
      <c r="N121" s="1" t="s">
        <v>144</v>
      </c>
      <c r="O121" s="1" t="s">
        <v>255</v>
      </c>
      <c r="P121" s="1" t="s">
        <v>64</v>
      </c>
      <c r="Q121" s="1" t="s">
        <v>64</v>
      </c>
      <c r="R121" s="1" t="s">
        <v>63</v>
      </c>
      <c r="W121">
        <v>2</v>
      </c>
      <c r="AV121" s="1" t="s">
        <v>52</v>
      </c>
      <c r="AW121" s="1" t="s">
        <v>378</v>
      </c>
      <c r="AX121" s="1" t="s">
        <v>52</v>
      </c>
      <c r="AY121" s="1" t="s">
        <v>52</v>
      </c>
      <c r="AZ121" s="1" t="s">
        <v>52</v>
      </c>
    </row>
    <row r="122" spans="1:52" ht="30" customHeight="1" x14ac:dyDescent="0.3">
      <c r="A122" s="19" t="s">
        <v>257</v>
      </c>
      <c r="B122" s="19" t="s">
        <v>258</v>
      </c>
      <c r="C122" s="19" t="s">
        <v>245</v>
      </c>
      <c r="D122" s="20">
        <v>1</v>
      </c>
      <c r="E122" s="22">
        <f>TRUNC(SUMIF(W118:W122, RIGHTB(O122, 1), H118:H122)*U122, 2)</f>
        <v>82.83</v>
      </c>
      <c r="F122" s="25">
        <f>TRUNC(E122*D122,1)</f>
        <v>82.8</v>
      </c>
      <c r="G122" s="22">
        <v>0</v>
      </c>
      <c r="H122" s="25">
        <f>TRUNC(G122*D122,1)</f>
        <v>0</v>
      </c>
      <c r="I122" s="22">
        <v>0</v>
      </c>
      <c r="J122" s="25">
        <f>TRUNC(I122*D122,1)</f>
        <v>0</v>
      </c>
      <c r="K122" s="22">
        <f t="shared" si="34"/>
        <v>82.8</v>
      </c>
      <c r="L122" s="25">
        <f t="shared" si="34"/>
        <v>82.8</v>
      </c>
      <c r="M122" s="19" t="s">
        <v>52</v>
      </c>
      <c r="N122" s="1" t="s">
        <v>144</v>
      </c>
      <c r="O122" s="1" t="s">
        <v>250</v>
      </c>
      <c r="P122" s="1" t="s">
        <v>64</v>
      </c>
      <c r="Q122" s="1" t="s">
        <v>64</v>
      </c>
      <c r="R122" s="1" t="s">
        <v>64</v>
      </c>
      <c r="S122">
        <v>1</v>
      </c>
      <c r="T122">
        <v>0</v>
      </c>
      <c r="U122">
        <v>0.03</v>
      </c>
      <c r="AV122" s="1" t="s">
        <v>52</v>
      </c>
      <c r="AW122" s="1" t="s">
        <v>379</v>
      </c>
      <c r="AX122" s="1" t="s">
        <v>52</v>
      </c>
      <c r="AY122" s="1" t="s">
        <v>52</v>
      </c>
      <c r="AZ122" s="1" t="s">
        <v>52</v>
      </c>
    </row>
    <row r="123" spans="1:52" ht="30" customHeight="1" x14ac:dyDescent="0.3">
      <c r="A123" s="19" t="s">
        <v>261</v>
      </c>
      <c r="B123" s="19" t="s">
        <v>52</v>
      </c>
      <c r="C123" s="19" t="s">
        <v>52</v>
      </c>
      <c r="D123" s="20"/>
      <c r="E123" s="22"/>
      <c r="F123" s="25">
        <f>TRUNC(SUMIF(N118:N122, N117, F118:F122),0)</f>
        <v>699</v>
      </c>
      <c r="G123" s="22"/>
      <c r="H123" s="25">
        <f>TRUNC(SUMIF(N118:N122, N117, H118:H122),0)</f>
        <v>2761</v>
      </c>
      <c r="I123" s="22"/>
      <c r="J123" s="25">
        <f>TRUNC(SUMIF(N118:N122, N117, J118:J122),0)</f>
        <v>0</v>
      </c>
      <c r="K123" s="22"/>
      <c r="L123" s="25">
        <f>F123+H123+J123</f>
        <v>3460</v>
      </c>
      <c r="M123" s="19" t="s">
        <v>52</v>
      </c>
      <c r="N123" s="1" t="s">
        <v>108</v>
      </c>
      <c r="O123" s="1" t="s">
        <v>108</v>
      </c>
      <c r="P123" s="1" t="s">
        <v>52</v>
      </c>
      <c r="Q123" s="1" t="s">
        <v>52</v>
      </c>
      <c r="R123" s="1" t="s">
        <v>52</v>
      </c>
      <c r="AV123" s="1" t="s">
        <v>52</v>
      </c>
      <c r="AW123" s="1" t="s">
        <v>52</v>
      </c>
      <c r="AX123" s="1" t="s">
        <v>52</v>
      </c>
      <c r="AY123" s="1" t="s">
        <v>52</v>
      </c>
      <c r="AZ123" s="1" t="s">
        <v>52</v>
      </c>
    </row>
    <row r="124" spans="1:52" ht="30" customHeight="1" x14ac:dyDescent="0.3">
      <c r="A124" s="20"/>
      <c r="B124" s="20"/>
      <c r="C124" s="20"/>
      <c r="D124" s="20"/>
      <c r="E124" s="22"/>
      <c r="F124" s="25"/>
      <c r="G124" s="22"/>
      <c r="H124" s="25"/>
      <c r="I124" s="22"/>
      <c r="J124" s="25"/>
      <c r="K124" s="22"/>
      <c r="L124" s="25"/>
      <c r="M124" s="20"/>
    </row>
    <row r="125" spans="1:52" ht="30" customHeight="1" x14ac:dyDescent="0.3">
      <c r="A125" s="16" t="s">
        <v>380</v>
      </c>
      <c r="B125" s="17"/>
      <c r="C125" s="17"/>
      <c r="D125" s="17"/>
      <c r="E125" s="21"/>
      <c r="F125" s="24"/>
      <c r="G125" s="21"/>
      <c r="H125" s="24"/>
      <c r="I125" s="21"/>
      <c r="J125" s="24"/>
      <c r="K125" s="21"/>
      <c r="L125" s="24"/>
      <c r="M125" s="18"/>
      <c r="N125" s="1" t="s">
        <v>148</v>
      </c>
    </row>
    <row r="126" spans="1:52" ht="30" customHeight="1" x14ac:dyDescent="0.3">
      <c r="A126" s="19" t="s">
        <v>72</v>
      </c>
      <c r="B126" s="19" t="s">
        <v>146</v>
      </c>
      <c r="C126" s="19" t="s">
        <v>60</v>
      </c>
      <c r="D126" s="20">
        <v>1</v>
      </c>
      <c r="E126" s="22">
        <f>단가대비표!O8</f>
        <v>2820</v>
      </c>
      <c r="F126" s="25">
        <f>TRUNC(E126*D126,1)</f>
        <v>2820</v>
      </c>
      <c r="G126" s="22">
        <f>단가대비표!P8</f>
        <v>0</v>
      </c>
      <c r="H126" s="25">
        <f>TRUNC(G126*D126,1)</f>
        <v>0</v>
      </c>
      <c r="I126" s="22">
        <f>단가대비표!V8</f>
        <v>0</v>
      </c>
      <c r="J126" s="25">
        <f>TRUNC(I126*D126,1)</f>
        <v>0</v>
      </c>
      <c r="K126" s="22">
        <f t="shared" ref="K126:L130" si="35">TRUNC(E126+G126+I126,1)</f>
        <v>2820</v>
      </c>
      <c r="L126" s="25">
        <f t="shared" si="35"/>
        <v>2820</v>
      </c>
      <c r="M126" s="19" t="s">
        <v>52</v>
      </c>
      <c r="N126" s="1" t="s">
        <v>148</v>
      </c>
      <c r="O126" s="1" t="s">
        <v>382</v>
      </c>
      <c r="P126" s="1" t="s">
        <v>64</v>
      </c>
      <c r="Q126" s="1" t="s">
        <v>64</v>
      </c>
      <c r="R126" s="1" t="s">
        <v>63</v>
      </c>
      <c r="V126">
        <v>1</v>
      </c>
      <c r="AV126" s="1" t="s">
        <v>52</v>
      </c>
      <c r="AW126" s="1" t="s">
        <v>383</v>
      </c>
      <c r="AX126" s="1" t="s">
        <v>52</v>
      </c>
      <c r="AY126" s="1" t="s">
        <v>52</v>
      </c>
      <c r="AZ126" s="1" t="s">
        <v>52</v>
      </c>
    </row>
    <row r="127" spans="1:52" ht="30" customHeight="1" x14ac:dyDescent="0.3">
      <c r="A127" s="19" t="s">
        <v>72</v>
      </c>
      <c r="B127" s="19" t="s">
        <v>146</v>
      </c>
      <c r="C127" s="19" t="s">
        <v>60</v>
      </c>
      <c r="D127" s="20">
        <v>0.05</v>
      </c>
      <c r="E127" s="22">
        <f>단가대비표!O8</f>
        <v>2820</v>
      </c>
      <c r="F127" s="25">
        <f>TRUNC(E127*D127,1)</f>
        <v>141</v>
      </c>
      <c r="G127" s="22">
        <f>단가대비표!P8</f>
        <v>0</v>
      </c>
      <c r="H127" s="25">
        <f>TRUNC(G127*D127,1)</f>
        <v>0</v>
      </c>
      <c r="I127" s="22">
        <f>단가대비표!V8</f>
        <v>0</v>
      </c>
      <c r="J127" s="25">
        <f>TRUNC(I127*D127,1)</f>
        <v>0</v>
      </c>
      <c r="K127" s="22">
        <f t="shared" si="35"/>
        <v>2820</v>
      </c>
      <c r="L127" s="25">
        <f t="shared" si="35"/>
        <v>141</v>
      </c>
      <c r="M127" s="19" t="s">
        <v>52</v>
      </c>
      <c r="N127" s="1" t="s">
        <v>148</v>
      </c>
      <c r="O127" s="1" t="s">
        <v>382</v>
      </c>
      <c r="P127" s="1" t="s">
        <v>64</v>
      </c>
      <c r="Q127" s="1" t="s">
        <v>64</v>
      </c>
      <c r="R127" s="1" t="s">
        <v>63</v>
      </c>
      <c r="AV127" s="1" t="s">
        <v>52</v>
      </c>
      <c r="AW127" s="1" t="s">
        <v>383</v>
      </c>
      <c r="AX127" s="1" t="s">
        <v>52</v>
      </c>
      <c r="AY127" s="1" t="s">
        <v>52</v>
      </c>
      <c r="AZ127" s="1" t="s">
        <v>52</v>
      </c>
    </row>
    <row r="128" spans="1:52" ht="30" customHeight="1" x14ac:dyDescent="0.3">
      <c r="A128" s="19" t="s">
        <v>248</v>
      </c>
      <c r="B128" s="19" t="s">
        <v>249</v>
      </c>
      <c r="C128" s="19" t="s">
        <v>245</v>
      </c>
      <c r="D128" s="20">
        <v>1</v>
      </c>
      <c r="E128" s="22">
        <f>TRUNC(SUMIF(V126:V130, RIGHTB(O128, 1), F126:F130)*U128, 2)</f>
        <v>56.4</v>
      </c>
      <c r="F128" s="25">
        <f>TRUNC(E128*D128,1)</f>
        <v>56.4</v>
      </c>
      <c r="G128" s="22">
        <v>0</v>
      </c>
      <c r="H128" s="25">
        <f>TRUNC(G128*D128,1)</f>
        <v>0</v>
      </c>
      <c r="I128" s="22">
        <v>0</v>
      </c>
      <c r="J128" s="25">
        <f>TRUNC(I128*D128,1)</f>
        <v>0</v>
      </c>
      <c r="K128" s="22">
        <f t="shared" si="35"/>
        <v>56.4</v>
      </c>
      <c r="L128" s="25">
        <f t="shared" si="35"/>
        <v>56.4</v>
      </c>
      <c r="M128" s="19" t="s">
        <v>52</v>
      </c>
      <c r="N128" s="1" t="s">
        <v>148</v>
      </c>
      <c r="O128" s="1" t="s">
        <v>246</v>
      </c>
      <c r="P128" s="1" t="s">
        <v>64</v>
      </c>
      <c r="Q128" s="1" t="s">
        <v>64</v>
      </c>
      <c r="R128" s="1" t="s">
        <v>64</v>
      </c>
      <c r="S128">
        <v>0</v>
      </c>
      <c r="T128">
        <v>0</v>
      </c>
      <c r="U128">
        <v>0.02</v>
      </c>
      <c r="AV128" s="1" t="s">
        <v>52</v>
      </c>
      <c r="AW128" s="1" t="s">
        <v>384</v>
      </c>
      <c r="AX128" s="1" t="s">
        <v>52</v>
      </c>
      <c r="AY128" s="1" t="s">
        <v>52</v>
      </c>
      <c r="AZ128" s="1" t="s">
        <v>52</v>
      </c>
    </row>
    <row r="129" spans="1:52" ht="30" customHeight="1" x14ac:dyDescent="0.3">
      <c r="A129" s="19" t="s">
        <v>292</v>
      </c>
      <c r="B129" s="19" t="s">
        <v>253</v>
      </c>
      <c r="C129" s="19" t="s">
        <v>254</v>
      </c>
      <c r="D129" s="20">
        <v>1.7999999999999999E-2</v>
      </c>
      <c r="E129" s="22">
        <f>단가대비표!O48</f>
        <v>0</v>
      </c>
      <c r="F129" s="25">
        <f>TRUNC(E129*D129,1)</f>
        <v>0</v>
      </c>
      <c r="G129" s="22">
        <f>단가대비표!P48</f>
        <v>306274</v>
      </c>
      <c r="H129" s="25">
        <f>TRUNC(G129*D129,1)</f>
        <v>5512.9</v>
      </c>
      <c r="I129" s="22">
        <f>단가대비표!V48</f>
        <v>0</v>
      </c>
      <c r="J129" s="25">
        <f>TRUNC(I129*D129,1)</f>
        <v>0</v>
      </c>
      <c r="K129" s="22">
        <f t="shared" si="35"/>
        <v>306274</v>
      </c>
      <c r="L129" s="25">
        <f t="shared" si="35"/>
        <v>5512.9</v>
      </c>
      <c r="M129" s="19" t="s">
        <v>52</v>
      </c>
      <c r="N129" s="1" t="s">
        <v>148</v>
      </c>
      <c r="O129" s="1" t="s">
        <v>293</v>
      </c>
      <c r="P129" s="1" t="s">
        <v>64</v>
      </c>
      <c r="Q129" s="1" t="s">
        <v>64</v>
      </c>
      <c r="R129" s="1" t="s">
        <v>63</v>
      </c>
      <c r="W129">
        <v>2</v>
      </c>
      <c r="AV129" s="1" t="s">
        <v>52</v>
      </c>
      <c r="AW129" s="1" t="s">
        <v>385</v>
      </c>
      <c r="AX129" s="1" t="s">
        <v>52</v>
      </c>
      <c r="AY129" s="1" t="s">
        <v>52</v>
      </c>
      <c r="AZ129" s="1" t="s">
        <v>52</v>
      </c>
    </row>
    <row r="130" spans="1:52" ht="30" customHeight="1" x14ac:dyDescent="0.3">
      <c r="A130" s="19" t="s">
        <v>257</v>
      </c>
      <c r="B130" s="19" t="s">
        <v>258</v>
      </c>
      <c r="C130" s="19" t="s">
        <v>245</v>
      </c>
      <c r="D130" s="20">
        <v>1</v>
      </c>
      <c r="E130" s="22">
        <f>TRUNC(SUMIF(W126:W130, RIGHTB(O130, 1), H126:H130)*U130, 2)</f>
        <v>165.38</v>
      </c>
      <c r="F130" s="25">
        <f>TRUNC(E130*D130,1)</f>
        <v>165.3</v>
      </c>
      <c r="G130" s="22">
        <v>0</v>
      </c>
      <c r="H130" s="25">
        <f>TRUNC(G130*D130,1)</f>
        <v>0</v>
      </c>
      <c r="I130" s="22">
        <v>0</v>
      </c>
      <c r="J130" s="25">
        <f>TRUNC(I130*D130,1)</f>
        <v>0</v>
      </c>
      <c r="K130" s="22">
        <f t="shared" si="35"/>
        <v>165.3</v>
      </c>
      <c r="L130" s="25">
        <f t="shared" si="35"/>
        <v>165.3</v>
      </c>
      <c r="M130" s="19" t="s">
        <v>52</v>
      </c>
      <c r="N130" s="1" t="s">
        <v>148</v>
      </c>
      <c r="O130" s="1" t="s">
        <v>250</v>
      </c>
      <c r="P130" s="1" t="s">
        <v>64</v>
      </c>
      <c r="Q130" s="1" t="s">
        <v>64</v>
      </c>
      <c r="R130" s="1" t="s">
        <v>64</v>
      </c>
      <c r="S130">
        <v>1</v>
      </c>
      <c r="T130">
        <v>0</v>
      </c>
      <c r="U130">
        <v>0.03</v>
      </c>
      <c r="AV130" s="1" t="s">
        <v>52</v>
      </c>
      <c r="AW130" s="1" t="s">
        <v>386</v>
      </c>
      <c r="AX130" s="1" t="s">
        <v>52</v>
      </c>
      <c r="AY130" s="1" t="s">
        <v>52</v>
      </c>
      <c r="AZ130" s="1" t="s">
        <v>52</v>
      </c>
    </row>
    <row r="131" spans="1:52" ht="30" customHeight="1" x14ac:dyDescent="0.3">
      <c r="A131" s="19" t="s">
        <v>261</v>
      </c>
      <c r="B131" s="19" t="s">
        <v>52</v>
      </c>
      <c r="C131" s="19" t="s">
        <v>52</v>
      </c>
      <c r="D131" s="20"/>
      <c r="E131" s="22"/>
      <c r="F131" s="25">
        <f>TRUNC(SUMIF(N126:N130, N125, F126:F130),0)</f>
        <v>3182</v>
      </c>
      <c r="G131" s="22"/>
      <c r="H131" s="25">
        <f>TRUNC(SUMIF(N126:N130, N125, H126:H130),0)</f>
        <v>5512</v>
      </c>
      <c r="I131" s="22"/>
      <c r="J131" s="25">
        <f>TRUNC(SUMIF(N126:N130, N125, J126:J130),0)</f>
        <v>0</v>
      </c>
      <c r="K131" s="22"/>
      <c r="L131" s="25">
        <f>F131+H131+J131</f>
        <v>8694</v>
      </c>
      <c r="M131" s="19" t="s">
        <v>52</v>
      </c>
      <c r="N131" s="1" t="s">
        <v>108</v>
      </c>
      <c r="O131" s="1" t="s">
        <v>108</v>
      </c>
      <c r="P131" s="1" t="s">
        <v>52</v>
      </c>
      <c r="Q131" s="1" t="s">
        <v>52</v>
      </c>
      <c r="R131" s="1" t="s">
        <v>52</v>
      </c>
      <c r="AV131" s="1" t="s">
        <v>52</v>
      </c>
      <c r="AW131" s="1" t="s">
        <v>52</v>
      </c>
      <c r="AX131" s="1" t="s">
        <v>52</v>
      </c>
      <c r="AY131" s="1" t="s">
        <v>52</v>
      </c>
      <c r="AZ131" s="1" t="s">
        <v>52</v>
      </c>
    </row>
    <row r="132" spans="1:52" ht="30" customHeight="1" x14ac:dyDescent="0.3">
      <c r="A132" s="20"/>
      <c r="B132" s="20"/>
      <c r="C132" s="20"/>
      <c r="D132" s="20"/>
      <c r="E132" s="22"/>
      <c r="F132" s="25"/>
      <c r="G132" s="22"/>
      <c r="H132" s="25"/>
      <c r="I132" s="22"/>
      <c r="J132" s="25"/>
      <c r="K132" s="22"/>
      <c r="L132" s="25"/>
      <c r="M132" s="20"/>
    </row>
    <row r="133" spans="1:52" ht="30" customHeight="1" x14ac:dyDescent="0.3">
      <c r="A133" s="16" t="s">
        <v>387</v>
      </c>
      <c r="B133" s="17"/>
      <c r="C133" s="17"/>
      <c r="D133" s="17"/>
      <c r="E133" s="21"/>
      <c r="F133" s="24"/>
      <c r="G133" s="21"/>
      <c r="H133" s="24"/>
      <c r="I133" s="21"/>
      <c r="J133" s="24"/>
      <c r="K133" s="21"/>
      <c r="L133" s="24"/>
      <c r="M133" s="18"/>
      <c r="N133" s="1" t="s">
        <v>152</v>
      </c>
    </row>
    <row r="134" spans="1:52" ht="30" customHeight="1" x14ac:dyDescent="0.3">
      <c r="A134" s="19" t="s">
        <v>72</v>
      </c>
      <c r="B134" s="19" t="s">
        <v>150</v>
      </c>
      <c r="C134" s="19" t="s">
        <v>60</v>
      </c>
      <c r="D134" s="20">
        <v>1</v>
      </c>
      <c r="E134" s="22">
        <f>단가대비표!O9</f>
        <v>4878</v>
      </c>
      <c r="F134" s="25">
        <f>TRUNC(E134*D134,1)</f>
        <v>4878</v>
      </c>
      <c r="G134" s="22">
        <f>단가대비표!P9</f>
        <v>0</v>
      </c>
      <c r="H134" s="25">
        <f>TRUNC(G134*D134,1)</f>
        <v>0</v>
      </c>
      <c r="I134" s="22">
        <f>단가대비표!V9</f>
        <v>0</v>
      </c>
      <c r="J134" s="25">
        <f>TRUNC(I134*D134,1)</f>
        <v>0</v>
      </c>
      <c r="K134" s="22">
        <f t="shared" ref="K134:L138" si="36">TRUNC(E134+G134+I134,1)</f>
        <v>4878</v>
      </c>
      <c r="L134" s="25">
        <f t="shared" si="36"/>
        <v>4878</v>
      </c>
      <c r="M134" s="19" t="s">
        <v>52</v>
      </c>
      <c r="N134" s="1" t="s">
        <v>152</v>
      </c>
      <c r="O134" s="1" t="s">
        <v>388</v>
      </c>
      <c r="P134" s="1" t="s">
        <v>64</v>
      </c>
      <c r="Q134" s="1" t="s">
        <v>64</v>
      </c>
      <c r="R134" s="1" t="s">
        <v>63</v>
      </c>
      <c r="V134">
        <v>1</v>
      </c>
      <c r="AV134" s="1" t="s">
        <v>52</v>
      </c>
      <c r="AW134" s="1" t="s">
        <v>389</v>
      </c>
      <c r="AX134" s="1" t="s">
        <v>52</v>
      </c>
      <c r="AY134" s="1" t="s">
        <v>52</v>
      </c>
      <c r="AZ134" s="1" t="s">
        <v>52</v>
      </c>
    </row>
    <row r="135" spans="1:52" ht="30" customHeight="1" x14ac:dyDescent="0.3">
      <c r="A135" s="19" t="s">
        <v>72</v>
      </c>
      <c r="B135" s="19" t="s">
        <v>150</v>
      </c>
      <c r="C135" s="19" t="s">
        <v>60</v>
      </c>
      <c r="D135" s="20">
        <v>0.05</v>
      </c>
      <c r="E135" s="22">
        <f>단가대비표!O9</f>
        <v>4878</v>
      </c>
      <c r="F135" s="25">
        <f>TRUNC(E135*D135,1)</f>
        <v>243.9</v>
      </c>
      <c r="G135" s="22">
        <f>단가대비표!P9</f>
        <v>0</v>
      </c>
      <c r="H135" s="25">
        <f>TRUNC(G135*D135,1)</f>
        <v>0</v>
      </c>
      <c r="I135" s="22">
        <f>단가대비표!V9</f>
        <v>0</v>
      </c>
      <c r="J135" s="25">
        <f>TRUNC(I135*D135,1)</f>
        <v>0</v>
      </c>
      <c r="K135" s="22">
        <f t="shared" si="36"/>
        <v>4878</v>
      </c>
      <c r="L135" s="25">
        <f t="shared" si="36"/>
        <v>243.9</v>
      </c>
      <c r="M135" s="19" t="s">
        <v>52</v>
      </c>
      <c r="N135" s="1" t="s">
        <v>152</v>
      </c>
      <c r="O135" s="1" t="s">
        <v>388</v>
      </c>
      <c r="P135" s="1" t="s">
        <v>64</v>
      </c>
      <c r="Q135" s="1" t="s">
        <v>64</v>
      </c>
      <c r="R135" s="1" t="s">
        <v>63</v>
      </c>
      <c r="AV135" s="1" t="s">
        <v>52</v>
      </c>
      <c r="AW135" s="1" t="s">
        <v>389</v>
      </c>
      <c r="AX135" s="1" t="s">
        <v>52</v>
      </c>
      <c r="AY135" s="1" t="s">
        <v>52</v>
      </c>
      <c r="AZ135" s="1" t="s">
        <v>52</v>
      </c>
    </row>
    <row r="136" spans="1:52" ht="30" customHeight="1" x14ac:dyDescent="0.3">
      <c r="A136" s="19" t="s">
        <v>248</v>
      </c>
      <c r="B136" s="19" t="s">
        <v>249</v>
      </c>
      <c r="C136" s="19" t="s">
        <v>245</v>
      </c>
      <c r="D136" s="20">
        <v>1</v>
      </c>
      <c r="E136" s="22">
        <f>TRUNC(SUMIF(V134:V138, RIGHTB(O136, 1), F134:F138)*U136, 2)</f>
        <v>97.56</v>
      </c>
      <c r="F136" s="25">
        <f>TRUNC(E136*D136,1)</f>
        <v>97.5</v>
      </c>
      <c r="G136" s="22">
        <v>0</v>
      </c>
      <c r="H136" s="25">
        <f>TRUNC(G136*D136,1)</f>
        <v>0</v>
      </c>
      <c r="I136" s="22">
        <v>0</v>
      </c>
      <c r="J136" s="25">
        <f>TRUNC(I136*D136,1)</f>
        <v>0</v>
      </c>
      <c r="K136" s="22">
        <f t="shared" si="36"/>
        <v>97.5</v>
      </c>
      <c r="L136" s="25">
        <f t="shared" si="36"/>
        <v>97.5</v>
      </c>
      <c r="M136" s="19" t="s">
        <v>52</v>
      </c>
      <c r="N136" s="1" t="s">
        <v>152</v>
      </c>
      <c r="O136" s="1" t="s">
        <v>246</v>
      </c>
      <c r="P136" s="1" t="s">
        <v>64</v>
      </c>
      <c r="Q136" s="1" t="s">
        <v>64</v>
      </c>
      <c r="R136" s="1" t="s">
        <v>64</v>
      </c>
      <c r="S136">
        <v>0</v>
      </c>
      <c r="T136">
        <v>0</v>
      </c>
      <c r="U136">
        <v>0.02</v>
      </c>
      <c r="AV136" s="1" t="s">
        <v>52</v>
      </c>
      <c r="AW136" s="1" t="s">
        <v>390</v>
      </c>
      <c r="AX136" s="1" t="s">
        <v>52</v>
      </c>
      <c r="AY136" s="1" t="s">
        <v>52</v>
      </c>
      <c r="AZ136" s="1" t="s">
        <v>52</v>
      </c>
    </row>
    <row r="137" spans="1:52" ht="30" customHeight="1" x14ac:dyDescent="0.3">
      <c r="A137" s="19" t="s">
        <v>292</v>
      </c>
      <c r="B137" s="19" t="s">
        <v>253</v>
      </c>
      <c r="C137" s="19" t="s">
        <v>254</v>
      </c>
      <c r="D137" s="20">
        <v>3.4000000000000002E-2</v>
      </c>
      <c r="E137" s="22">
        <f>단가대비표!O48</f>
        <v>0</v>
      </c>
      <c r="F137" s="25">
        <f>TRUNC(E137*D137,1)</f>
        <v>0</v>
      </c>
      <c r="G137" s="22">
        <f>단가대비표!P48</f>
        <v>306274</v>
      </c>
      <c r="H137" s="25">
        <f>TRUNC(G137*D137,1)</f>
        <v>10413.299999999999</v>
      </c>
      <c r="I137" s="22">
        <f>단가대비표!V48</f>
        <v>0</v>
      </c>
      <c r="J137" s="25">
        <f>TRUNC(I137*D137,1)</f>
        <v>0</v>
      </c>
      <c r="K137" s="22">
        <f t="shared" si="36"/>
        <v>306274</v>
      </c>
      <c r="L137" s="25">
        <f t="shared" si="36"/>
        <v>10413.299999999999</v>
      </c>
      <c r="M137" s="19" t="s">
        <v>52</v>
      </c>
      <c r="N137" s="1" t="s">
        <v>152</v>
      </c>
      <c r="O137" s="1" t="s">
        <v>293</v>
      </c>
      <c r="P137" s="1" t="s">
        <v>64</v>
      </c>
      <c r="Q137" s="1" t="s">
        <v>64</v>
      </c>
      <c r="R137" s="1" t="s">
        <v>63</v>
      </c>
      <c r="W137">
        <v>2</v>
      </c>
      <c r="AV137" s="1" t="s">
        <v>52</v>
      </c>
      <c r="AW137" s="1" t="s">
        <v>391</v>
      </c>
      <c r="AX137" s="1" t="s">
        <v>52</v>
      </c>
      <c r="AY137" s="1" t="s">
        <v>52</v>
      </c>
      <c r="AZ137" s="1" t="s">
        <v>52</v>
      </c>
    </row>
    <row r="138" spans="1:52" ht="30" customHeight="1" x14ac:dyDescent="0.3">
      <c r="A138" s="19" t="s">
        <v>257</v>
      </c>
      <c r="B138" s="19" t="s">
        <v>258</v>
      </c>
      <c r="C138" s="19" t="s">
        <v>245</v>
      </c>
      <c r="D138" s="20">
        <v>1</v>
      </c>
      <c r="E138" s="22">
        <f>TRUNC(SUMIF(W134:W138, RIGHTB(O138, 1), H134:H138)*U138, 2)</f>
        <v>312.39</v>
      </c>
      <c r="F138" s="25">
        <f>TRUNC(E138*D138,1)</f>
        <v>312.3</v>
      </c>
      <c r="G138" s="22">
        <v>0</v>
      </c>
      <c r="H138" s="25">
        <f>TRUNC(G138*D138,1)</f>
        <v>0</v>
      </c>
      <c r="I138" s="22">
        <v>0</v>
      </c>
      <c r="J138" s="25">
        <f>TRUNC(I138*D138,1)</f>
        <v>0</v>
      </c>
      <c r="K138" s="22">
        <f t="shared" si="36"/>
        <v>312.3</v>
      </c>
      <c r="L138" s="25">
        <f t="shared" si="36"/>
        <v>312.3</v>
      </c>
      <c r="M138" s="19" t="s">
        <v>52</v>
      </c>
      <c r="N138" s="1" t="s">
        <v>152</v>
      </c>
      <c r="O138" s="1" t="s">
        <v>250</v>
      </c>
      <c r="P138" s="1" t="s">
        <v>64</v>
      </c>
      <c r="Q138" s="1" t="s">
        <v>64</v>
      </c>
      <c r="R138" s="1" t="s">
        <v>64</v>
      </c>
      <c r="S138">
        <v>1</v>
      </c>
      <c r="T138">
        <v>0</v>
      </c>
      <c r="U138">
        <v>0.03</v>
      </c>
      <c r="AV138" s="1" t="s">
        <v>52</v>
      </c>
      <c r="AW138" s="1" t="s">
        <v>392</v>
      </c>
      <c r="AX138" s="1" t="s">
        <v>52</v>
      </c>
      <c r="AY138" s="1" t="s">
        <v>52</v>
      </c>
      <c r="AZ138" s="1" t="s">
        <v>52</v>
      </c>
    </row>
    <row r="139" spans="1:52" ht="30" customHeight="1" x14ac:dyDescent="0.3">
      <c r="A139" s="19" t="s">
        <v>261</v>
      </c>
      <c r="B139" s="19" t="s">
        <v>52</v>
      </c>
      <c r="C139" s="19" t="s">
        <v>52</v>
      </c>
      <c r="D139" s="20"/>
      <c r="E139" s="22"/>
      <c r="F139" s="25">
        <f>TRUNC(SUMIF(N134:N138, N133, F134:F138),0)</f>
        <v>5531</v>
      </c>
      <c r="G139" s="22"/>
      <c r="H139" s="25">
        <f>TRUNC(SUMIF(N134:N138, N133, H134:H138),0)</f>
        <v>10413</v>
      </c>
      <c r="I139" s="22"/>
      <c r="J139" s="25">
        <f>TRUNC(SUMIF(N134:N138, N133, J134:J138),0)</f>
        <v>0</v>
      </c>
      <c r="K139" s="22"/>
      <c r="L139" s="25">
        <f>F139+H139+J139</f>
        <v>15944</v>
      </c>
      <c r="M139" s="19" t="s">
        <v>52</v>
      </c>
      <c r="N139" s="1" t="s">
        <v>108</v>
      </c>
      <c r="O139" s="1" t="s">
        <v>108</v>
      </c>
      <c r="P139" s="1" t="s">
        <v>52</v>
      </c>
      <c r="Q139" s="1" t="s">
        <v>52</v>
      </c>
      <c r="R139" s="1" t="s">
        <v>52</v>
      </c>
      <c r="AV139" s="1" t="s">
        <v>52</v>
      </c>
      <c r="AW139" s="1" t="s">
        <v>52</v>
      </c>
      <c r="AX139" s="1" t="s">
        <v>52</v>
      </c>
      <c r="AY139" s="1" t="s">
        <v>52</v>
      </c>
      <c r="AZ139" s="1" t="s">
        <v>52</v>
      </c>
    </row>
    <row r="140" spans="1:52" ht="30" customHeight="1" x14ac:dyDescent="0.3">
      <c r="A140" s="20"/>
      <c r="B140" s="20"/>
      <c r="C140" s="20"/>
      <c r="D140" s="20"/>
      <c r="E140" s="22"/>
      <c r="F140" s="25"/>
      <c r="G140" s="22"/>
      <c r="H140" s="25"/>
      <c r="I140" s="22"/>
      <c r="J140" s="25"/>
      <c r="K140" s="22"/>
      <c r="L140" s="25"/>
      <c r="M140" s="20"/>
    </row>
    <row r="141" spans="1:52" ht="30" customHeight="1" x14ac:dyDescent="0.3">
      <c r="A141" s="16" t="s">
        <v>393</v>
      </c>
      <c r="B141" s="17"/>
      <c r="C141" s="17"/>
      <c r="D141" s="17"/>
      <c r="E141" s="21"/>
      <c r="F141" s="24"/>
      <c r="G141" s="21"/>
      <c r="H141" s="24"/>
      <c r="I141" s="21"/>
      <c r="J141" s="24"/>
      <c r="K141" s="21"/>
      <c r="L141" s="24"/>
      <c r="M141" s="18"/>
      <c r="N141" s="1" t="s">
        <v>156</v>
      </c>
    </row>
    <row r="142" spans="1:52" ht="30" customHeight="1" x14ac:dyDescent="0.3">
      <c r="A142" s="19" t="s">
        <v>77</v>
      </c>
      <c r="B142" s="19" t="s">
        <v>154</v>
      </c>
      <c r="C142" s="19" t="s">
        <v>60</v>
      </c>
      <c r="D142" s="20">
        <v>1</v>
      </c>
      <c r="E142" s="22">
        <f>단가대비표!O6</f>
        <v>1106</v>
      </c>
      <c r="F142" s="25">
        <f>TRUNC(E142*D142,1)</f>
        <v>1106</v>
      </c>
      <c r="G142" s="22">
        <f>단가대비표!P6</f>
        <v>0</v>
      </c>
      <c r="H142" s="25">
        <f>TRUNC(G142*D142,1)</f>
        <v>0</v>
      </c>
      <c r="I142" s="22">
        <f>단가대비표!V6</f>
        <v>0</v>
      </c>
      <c r="J142" s="25">
        <f>TRUNC(I142*D142,1)</f>
        <v>0</v>
      </c>
      <c r="K142" s="22">
        <f t="shared" ref="K142:L146" si="37">TRUNC(E142+G142+I142,1)</f>
        <v>1106</v>
      </c>
      <c r="L142" s="25">
        <f t="shared" si="37"/>
        <v>1106</v>
      </c>
      <c r="M142" s="19" t="s">
        <v>52</v>
      </c>
      <c r="N142" s="1" t="s">
        <v>156</v>
      </c>
      <c r="O142" s="1" t="s">
        <v>394</v>
      </c>
      <c r="P142" s="1" t="s">
        <v>64</v>
      </c>
      <c r="Q142" s="1" t="s">
        <v>64</v>
      </c>
      <c r="R142" s="1" t="s">
        <v>63</v>
      </c>
      <c r="V142">
        <v>1</v>
      </c>
      <c r="AV142" s="1" t="s">
        <v>52</v>
      </c>
      <c r="AW142" s="1" t="s">
        <v>395</v>
      </c>
      <c r="AX142" s="1" t="s">
        <v>52</v>
      </c>
      <c r="AY142" s="1" t="s">
        <v>52</v>
      </c>
      <c r="AZ142" s="1" t="s">
        <v>52</v>
      </c>
    </row>
    <row r="143" spans="1:52" ht="30" customHeight="1" x14ac:dyDescent="0.3">
      <c r="A143" s="19" t="s">
        <v>77</v>
      </c>
      <c r="B143" s="19" t="s">
        <v>154</v>
      </c>
      <c r="C143" s="19" t="s">
        <v>60</v>
      </c>
      <c r="D143" s="20">
        <v>0.1</v>
      </c>
      <c r="E143" s="22">
        <f>단가대비표!O6</f>
        <v>1106</v>
      </c>
      <c r="F143" s="25">
        <f>TRUNC(E143*D143,1)</f>
        <v>110.6</v>
      </c>
      <c r="G143" s="22">
        <f>단가대비표!P6</f>
        <v>0</v>
      </c>
      <c r="H143" s="25">
        <f>TRUNC(G143*D143,1)</f>
        <v>0</v>
      </c>
      <c r="I143" s="22">
        <f>단가대비표!V6</f>
        <v>0</v>
      </c>
      <c r="J143" s="25">
        <f>TRUNC(I143*D143,1)</f>
        <v>0</v>
      </c>
      <c r="K143" s="22">
        <f t="shared" si="37"/>
        <v>1106</v>
      </c>
      <c r="L143" s="25">
        <f t="shared" si="37"/>
        <v>110.6</v>
      </c>
      <c r="M143" s="19" t="s">
        <v>52</v>
      </c>
      <c r="N143" s="1" t="s">
        <v>156</v>
      </c>
      <c r="O143" s="1" t="s">
        <v>394</v>
      </c>
      <c r="P143" s="1" t="s">
        <v>64</v>
      </c>
      <c r="Q143" s="1" t="s">
        <v>64</v>
      </c>
      <c r="R143" s="1" t="s">
        <v>63</v>
      </c>
      <c r="AV143" s="1" t="s">
        <v>52</v>
      </c>
      <c r="AW143" s="1" t="s">
        <v>395</v>
      </c>
      <c r="AX143" s="1" t="s">
        <v>52</v>
      </c>
      <c r="AY143" s="1" t="s">
        <v>52</v>
      </c>
      <c r="AZ143" s="1" t="s">
        <v>52</v>
      </c>
    </row>
    <row r="144" spans="1:52" ht="30" customHeight="1" x14ac:dyDescent="0.3">
      <c r="A144" s="19" t="s">
        <v>248</v>
      </c>
      <c r="B144" s="19" t="s">
        <v>249</v>
      </c>
      <c r="C144" s="19" t="s">
        <v>245</v>
      </c>
      <c r="D144" s="20">
        <v>1</v>
      </c>
      <c r="E144" s="22">
        <f>TRUNC(SUMIF(V142:V146, RIGHTB(O144, 1), F142:F146)*U144, 2)</f>
        <v>22.12</v>
      </c>
      <c r="F144" s="25">
        <f>TRUNC(E144*D144,1)</f>
        <v>22.1</v>
      </c>
      <c r="G144" s="22">
        <v>0</v>
      </c>
      <c r="H144" s="25">
        <f>TRUNC(G144*D144,1)</f>
        <v>0</v>
      </c>
      <c r="I144" s="22">
        <v>0</v>
      </c>
      <c r="J144" s="25">
        <f>TRUNC(I144*D144,1)</f>
        <v>0</v>
      </c>
      <c r="K144" s="22">
        <f t="shared" si="37"/>
        <v>22.1</v>
      </c>
      <c r="L144" s="25">
        <f t="shared" si="37"/>
        <v>22.1</v>
      </c>
      <c r="M144" s="19" t="s">
        <v>52</v>
      </c>
      <c r="N144" s="1" t="s">
        <v>156</v>
      </c>
      <c r="O144" s="1" t="s">
        <v>246</v>
      </c>
      <c r="P144" s="1" t="s">
        <v>64</v>
      </c>
      <c r="Q144" s="1" t="s">
        <v>64</v>
      </c>
      <c r="R144" s="1" t="s">
        <v>64</v>
      </c>
      <c r="S144">
        <v>0</v>
      </c>
      <c r="T144">
        <v>0</v>
      </c>
      <c r="U144">
        <v>0.02</v>
      </c>
      <c r="AV144" s="1" t="s">
        <v>52</v>
      </c>
      <c r="AW144" s="1" t="s">
        <v>396</v>
      </c>
      <c r="AX144" s="1" t="s">
        <v>52</v>
      </c>
      <c r="AY144" s="1" t="s">
        <v>52</v>
      </c>
      <c r="AZ144" s="1" t="s">
        <v>52</v>
      </c>
    </row>
    <row r="145" spans="1:52" ht="30" customHeight="1" x14ac:dyDescent="0.3">
      <c r="A145" s="19" t="s">
        <v>252</v>
      </c>
      <c r="B145" s="19" t="s">
        <v>253</v>
      </c>
      <c r="C145" s="19" t="s">
        <v>254</v>
      </c>
      <c r="D145" s="20">
        <v>8.9999999999999993E-3</v>
      </c>
      <c r="E145" s="22">
        <f>단가대비표!O47</f>
        <v>0</v>
      </c>
      <c r="F145" s="25">
        <f>TRUNC(E145*D145,1)</f>
        <v>0</v>
      </c>
      <c r="G145" s="22">
        <f>단가대비표!P47</f>
        <v>276108</v>
      </c>
      <c r="H145" s="25">
        <f>TRUNC(G145*D145,1)</f>
        <v>2484.9</v>
      </c>
      <c r="I145" s="22">
        <f>단가대비표!V47</f>
        <v>0</v>
      </c>
      <c r="J145" s="25">
        <f>TRUNC(I145*D145,1)</f>
        <v>0</v>
      </c>
      <c r="K145" s="22">
        <f t="shared" si="37"/>
        <v>276108</v>
      </c>
      <c r="L145" s="25">
        <f t="shared" si="37"/>
        <v>2484.9</v>
      </c>
      <c r="M145" s="19" t="s">
        <v>52</v>
      </c>
      <c r="N145" s="1" t="s">
        <v>156</v>
      </c>
      <c r="O145" s="1" t="s">
        <v>255</v>
      </c>
      <c r="P145" s="1" t="s">
        <v>64</v>
      </c>
      <c r="Q145" s="1" t="s">
        <v>64</v>
      </c>
      <c r="R145" s="1" t="s">
        <v>63</v>
      </c>
      <c r="W145">
        <v>2</v>
      </c>
      <c r="AV145" s="1" t="s">
        <v>52</v>
      </c>
      <c r="AW145" s="1" t="s">
        <v>397</v>
      </c>
      <c r="AX145" s="1" t="s">
        <v>52</v>
      </c>
      <c r="AY145" s="1" t="s">
        <v>52</v>
      </c>
      <c r="AZ145" s="1" t="s">
        <v>52</v>
      </c>
    </row>
    <row r="146" spans="1:52" ht="30" customHeight="1" x14ac:dyDescent="0.3">
      <c r="A146" s="19" t="s">
        <v>257</v>
      </c>
      <c r="B146" s="19" t="s">
        <v>258</v>
      </c>
      <c r="C146" s="19" t="s">
        <v>245</v>
      </c>
      <c r="D146" s="20">
        <v>1</v>
      </c>
      <c r="E146" s="22">
        <f>TRUNC(SUMIF(W142:W146, RIGHTB(O146, 1), H142:H146)*U146, 2)</f>
        <v>74.540000000000006</v>
      </c>
      <c r="F146" s="25">
        <f>TRUNC(E146*D146,1)</f>
        <v>74.5</v>
      </c>
      <c r="G146" s="22">
        <v>0</v>
      </c>
      <c r="H146" s="25">
        <f>TRUNC(G146*D146,1)</f>
        <v>0</v>
      </c>
      <c r="I146" s="22">
        <v>0</v>
      </c>
      <c r="J146" s="25">
        <f>TRUNC(I146*D146,1)</f>
        <v>0</v>
      </c>
      <c r="K146" s="22">
        <f t="shared" si="37"/>
        <v>74.5</v>
      </c>
      <c r="L146" s="25">
        <f t="shared" si="37"/>
        <v>74.5</v>
      </c>
      <c r="M146" s="19" t="s">
        <v>52</v>
      </c>
      <c r="N146" s="1" t="s">
        <v>156</v>
      </c>
      <c r="O146" s="1" t="s">
        <v>250</v>
      </c>
      <c r="P146" s="1" t="s">
        <v>64</v>
      </c>
      <c r="Q146" s="1" t="s">
        <v>64</v>
      </c>
      <c r="R146" s="1" t="s">
        <v>64</v>
      </c>
      <c r="S146">
        <v>1</v>
      </c>
      <c r="T146">
        <v>0</v>
      </c>
      <c r="U146">
        <v>0.03</v>
      </c>
      <c r="AV146" s="1" t="s">
        <v>52</v>
      </c>
      <c r="AW146" s="1" t="s">
        <v>398</v>
      </c>
      <c r="AX146" s="1" t="s">
        <v>52</v>
      </c>
      <c r="AY146" s="1" t="s">
        <v>52</v>
      </c>
      <c r="AZ146" s="1" t="s">
        <v>52</v>
      </c>
    </row>
    <row r="147" spans="1:52" ht="30" customHeight="1" x14ac:dyDescent="0.3">
      <c r="A147" s="19" t="s">
        <v>261</v>
      </c>
      <c r="B147" s="19" t="s">
        <v>52</v>
      </c>
      <c r="C147" s="19" t="s">
        <v>52</v>
      </c>
      <c r="D147" s="20"/>
      <c r="E147" s="22"/>
      <c r="F147" s="25">
        <f>TRUNC(SUMIF(N142:N146, N141, F142:F146),0)</f>
        <v>1313</v>
      </c>
      <c r="G147" s="22"/>
      <c r="H147" s="25">
        <f>TRUNC(SUMIF(N142:N146, N141, H142:H146),0)</f>
        <v>2484</v>
      </c>
      <c r="I147" s="22"/>
      <c r="J147" s="25">
        <f>TRUNC(SUMIF(N142:N146, N141, J142:J146),0)</f>
        <v>0</v>
      </c>
      <c r="K147" s="22"/>
      <c r="L147" s="25">
        <f>F147+H147+J147</f>
        <v>3797</v>
      </c>
      <c r="M147" s="19" t="s">
        <v>52</v>
      </c>
      <c r="N147" s="1" t="s">
        <v>108</v>
      </c>
      <c r="O147" s="1" t="s">
        <v>108</v>
      </c>
      <c r="P147" s="1" t="s">
        <v>52</v>
      </c>
      <c r="Q147" s="1" t="s">
        <v>52</v>
      </c>
      <c r="R147" s="1" t="s">
        <v>52</v>
      </c>
      <c r="AV147" s="1" t="s">
        <v>52</v>
      </c>
      <c r="AW147" s="1" t="s">
        <v>52</v>
      </c>
      <c r="AX147" s="1" t="s">
        <v>52</v>
      </c>
      <c r="AY147" s="1" t="s">
        <v>52</v>
      </c>
      <c r="AZ147" s="1" t="s">
        <v>52</v>
      </c>
    </row>
    <row r="148" spans="1:52" ht="30" customHeight="1" x14ac:dyDescent="0.3">
      <c r="A148" s="20"/>
      <c r="B148" s="20"/>
      <c r="C148" s="20"/>
      <c r="D148" s="20"/>
      <c r="E148" s="22"/>
      <c r="F148" s="25"/>
      <c r="G148" s="22"/>
      <c r="H148" s="25"/>
      <c r="I148" s="22"/>
      <c r="J148" s="25"/>
      <c r="K148" s="22"/>
      <c r="L148" s="25"/>
      <c r="M148" s="20"/>
    </row>
    <row r="149" spans="1:52" ht="30" customHeight="1" x14ac:dyDescent="0.3">
      <c r="A149" s="16" t="s">
        <v>399</v>
      </c>
      <c r="B149" s="17"/>
      <c r="C149" s="17"/>
      <c r="D149" s="17"/>
      <c r="E149" s="21"/>
      <c r="F149" s="24"/>
      <c r="G149" s="21"/>
      <c r="H149" s="24"/>
      <c r="I149" s="21"/>
      <c r="J149" s="24"/>
      <c r="K149" s="21"/>
      <c r="L149" s="24"/>
      <c r="M149" s="18"/>
      <c r="N149" s="1" t="s">
        <v>161</v>
      </c>
    </row>
    <row r="150" spans="1:52" ht="30" customHeight="1" x14ac:dyDescent="0.3">
      <c r="A150" s="19" t="s">
        <v>158</v>
      </c>
      <c r="B150" s="19" t="s">
        <v>159</v>
      </c>
      <c r="C150" s="19" t="s">
        <v>98</v>
      </c>
      <c r="D150" s="20">
        <v>1</v>
      </c>
      <c r="E150" s="22">
        <f>단가대비표!O21</f>
        <v>840</v>
      </c>
      <c r="F150" s="25">
        <f>TRUNC(E150*D150,1)</f>
        <v>840</v>
      </c>
      <c r="G150" s="22">
        <f>단가대비표!P21</f>
        <v>0</v>
      </c>
      <c r="H150" s="25">
        <f>TRUNC(G150*D150,1)</f>
        <v>0</v>
      </c>
      <c r="I150" s="22">
        <f>단가대비표!V21</f>
        <v>0</v>
      </c>
      <c r="J150" s="25">
        <f>TRUNC(I150*D150,1)</f>
        <v>0</v>
      </c>
      <c r="K150" s="22">
        <f t="shared" ref="K150:L152" si="38">TRUNC(E150+G150+I150,1)</f>
        <v>840</v>
      </c>
      <c r="L150" s="25">
        <f t="shared" si="38"/>
        <v>840</v>
      </c>
      <c r="M150" s="19" t="s">
        <v>52</v>
      </c>
      <c r="N150" s="1" t="s">
        <v>161</v>
      </c>
      <c r="O150" s="1" t="s">
        <v>401</v>
      </c>
      <c r="P150" s="1" t="s">
        <v>64</v>
      </c>
      <c r="Q150" s="1" t="s">
        <v>64</v>
      </c>
      <c r="R150" s="1" t="s">
        <v>63</v>
      </c>
      <c r="AV150" s="1" t="s">
        <v>52</v>
      </c>
      <c r="AW150" s="1" t="s">
        <v>402</v>
      </c>
      <c r="AX150" s="1" t="s">
        <v>52</v>
      </c>
      <c r="AY150" s="1" t="s">
        <v>52</v>
      </c>
      <c r="AZ150" s="1" t="s">
        <v>52</v>
      </c>
    </row>
    <row r="151" spans="1:52" ht="30" customHeight="1" x14ac:dyDescent="0.3">
      <c r="A151" s="19" t="s">
        <v>252</v>
      </c>
      <c r="B151" s="19" t="s">
        <v>253</v>
      </c>
      <c r="C151" s="19" t="s">
        <v>254</v>
      </c>
      <c r="D151" s="20">
        <v>0.108</v>
      </c>
      <c r="E151" s="22">
        <f>단가대비표!O47</f>
        <v>0</v>
      </c>
      <c r="F151" s="25">
        <f>TRUNC(E151*D151,1)</f>
        <v>0</v>
      </c>
      <c r="G151" s="22">
        <f>단가대비표!P47</f>
        <v>276108</v>
      </c>
      <c r="H151" s="25">
        <f>TRUNC(G151*D151,1)</f>
        <v>29819.599999999999</v>
      </c>
      <c r="I151" s="22">
        <f>단가대비표!V47</f>
        <v>0</v>
      </c>
      <c r="J151" s="25">
        <f>TRUNC(I151*D151,1)</f>
        <v>0</v>
      </c>
      <c r="K151" s="22">
        <f t="shared" si="38"/>
        <v>276108</v>
      </c>
      <c r="L151" s="25">
        <f t="shared" si="38"/>
        <v>29819.599999999999</v>
      </c>
      <c r="M151" s="19" t="s">
        <v>52</v>
      </c>
      <c r="N151" s="1" t="s">
        <v>161</v>
      </c>
      <c r="O151" s="1" t="s">
        <v>255</v>
      </c>
      <c r="P151" s="1" t="s">
        <v>64</v>
      </c>
      <c r="Q151" s="1" t="s">
        <v>64</v>
      </c>
      <c r="R151" s="1" t="s">
        <v>63</v>
      </c>
      <c r="V151">
        <v>1</v>
      </c>
      <c r="AV151" s="1" t="s">
        <v>52</v>
      </c>
      <c r="AW151" s="1" t="s">
        <v>403</v>
      </c>
      <c r="AX151" s="1" t="s">
        <v>52</v>
      </c>
      <c r="AY151" s="1" t="s">
        <v>52</v>
      </c>
      <c r="AZ151" s="1" t="s">
        <v>52</v>
      </c>
    </row>
    <row r="152" spans="1:52" ht="30" customHeight="1" x14ac:dyDescent="0.3">
      <c r="A152" s="19" t="s">
        <v>257</v>
      </c>
      <c r="B152" s="19" t="s">
        <v>258</v>
      </c>
      <c r="C152" s="19" t="s">
        <v>245</v>
      </c>
      <c r="D152" s="20">
        <v>1</v>
      </c>
      <c r="E152" s="22">
        <f>TRUNC(SUMIF(V150:V152, RIGHTB(O152, 1), H150:H152)*U152, 2)</f>
        <v>894.58</v>
      </c>
      <c r="F152" s="25">
        <f>TRUNC(E152*D152,1)</f>
        <v>894.5</v>
      </c>
      <c r="G152" s="22">
        <v>0</v>
      </c>
      <c r="H152" s="25">
        <f>TRUNC(G152*D152,1)</f>
        <v>0</v>
      </c>
      <c r="I152" s="22">
        <v>0</v>
      </c>
      <c r="J152" s="25">
        <f>TRUNC(I152*D152,1)</f>
        <v>0</v>
      </c>
      <c r="K152" s="22">
        <f t="shared" si="38"/>
        <v>894.5</v>
      </c>
      <c r="L152" s="25">
        <f t="shared" si="38"/>
        <v>894.5</v>
      </c>
      <c r="M152" s="19" t="s">
        <v>52</v>
      </c>
      <c r="N152" s="1" t="s">
        <v>161</v>
      </c>
      <c r="O152" s="1" t="s">
        <v>246</v>
      </c>
      <c r="P152" s="1" t="s">
        <v>64</v>
      </c>
      <c r="Q152" s="1" t="s">
        <v>64</v>
      </c>
      <c r="R152" s="1" t="s">
        <v>64</v>
      </c>
      <c r="S152">
        <v>1</v>
      </c>
      <c r="T152">
        <v>0</v>
      </c>
      <c r="U152">
        <v>0.03</v>
      </c>
      <c r="AV152" s="1" t="s">
        <v>52</v>
      </c>
      <c r="AW152" s="1" t="s">
        <v>404</v>
      </c>
      <c r="AX152" s="1" t="s">
        <v>52</v>
      </c>
      <c r="AY152" s="1" t="s">
        <v>52</v>
      </c>
      <c r="AZ152" s="1" t="s">
        <v>52</v>
      </c>
    </row>
    <row r="153" spans="1:52" ht="30" customHeight="1" x14ac:dyDescent="0.3">
      <c r="A153" s="19" t="s">
        <v>261</v>
      </c>
      <c r="B153" s="19" t="s">
        <v>52</v>
      </c>
      <c r="C153" s="19" t="s">
        <v>52</v>
      </c>
      <c r="D153" s="20"/>
      <c r="E153" s="22"/>
      <c r="F153" s="25">
        <f>TRUNC(SUMIF(N150:N152, N149, F150:F152),0)</f>
        <v>1734</v>
      </c>
      <c r="G153" s="22"/>
      <c r="H153" s="25">
        <f>TRUNC(SUMIF(N150:N152, N149, H150:H152),0)</f>
        <v>29819</v>
      </c>
      <c r="I153" s="22"/>
      <c r="J153" s="25">
        <f>TRUNC(SUMIF(N150:N152, N149, J150:J152),0)</f>
        <v>0</v>
      </c>
      <c r="K153" s="22"/>
      <c r="L153" s="25">
        <f>F153+H153+J153</f>
        <v>31553</v>
      </c>
      <c r="M153" s="19" t="s">
        <v>52</v>
      </c>
      <c r="N153" s="1" t="s">
        <v>108</v>
      </c>
      <c r="O153" s="1" t="s">
        <v>108</v>
      </c>
      <c r="P153" s="1" t="s">
        <v>52</v>
      </c>
      <c r="Q153" s="1" t="s">
        <v>52</v>
      </c>
      <c r="R153" s="1" t="s">
        <v>52</v>
      </c>
      <c r="AV153" s="1" t="s">
        <v>52</v>
      </c>
      <c r="AW153" s="1" t="s">
        <v>52</v>
      </c>
      <c r="AX153" s="1" t="s">
        <v>52</v>
      </c>
      <c r="AY153" s="1" t="s">
        <v>52</v>
      </c>
      <c r="AZ153" s="1" t="s">
        <v>52</v>
      </c>
    </row>
    <row r="154" spans="1:52" ht="30" customHeight="1" x14ac:dyDescent="0.3">
      <c r="A154" s="20"/>
      <c r="B154" s="20"/>
      <c r="C154" s="20"/>
      <c r="D154" s="20"/>
      <c r="E154" s="22"/>
      <c r="F154" s="25"/>
      <c r="G154" s="22"/>
      <c r="H154" s="25"/>
      <c r="I154" s="22"/>
      <c r="J154" s="25"/>
      <c r="K154" s="22"/>
      <c r="L154" s="25"/>
      <c r="M154" s="20"/>
    </row>
    <row r="155" spans="1:52" ht="30" customHeight="1" x14ac:dyDescent="0.3">
      <c r="A155" s="16" t="s">
        <v>405</v>
      </c>
      <c r="B155" s="17"/>
      <c r="C155" s="17"/>
      <c r="D155" s="17"/>
      <c r="E155" s="21"/>
      <c r="F155" s="24"/>
      <c r="G155" s="21"/>
      <c r="H155" s="24"/>
      <c r="I155" s="21"/>
      <c r="J155" s="24"/>
      <c r="K155" s="21"/>
      <c r="L155" s="24"/>
      <c r="M155" s="18"/>
      <c r="N155" s="1" t="s">
        <v>169</v>
      </c>
    </row>
    <row r="156" spans="1:52" ht="30" customHeight="1" x14ac:dyDescent="0.3">
      <c r="A156" s="19" t="s">
        <v>166</v>
      </c>
      <c r="B156" s="19" t="s">
        <v>406</v>
      </c>
      <c r="C156" s="19" t="s">
        <v>98</v>
      </c>
      <c r="D156" s="20">
        <v>1</v>
      </c>
      <c r="E156" s="22">
        <f>단가대비표!O20</f>
        <v>591</v>
      </c>
      <c r="F156" s="25">
        <f>TRUNC(E156*D156,1)</f>
        <v>591</v>
      </c>
      <c r="G156" s="22">
        <f>단가대비표!P20</f>
        <v>0</v>
      </c>
      <c r="H156" s="25">
        <f>TRUNC(G156*D156,1)</f>
        <v>0</v>
      </c>
      <c r="I156" s="22">
        <f>단가대비표!V20</f>
        <v>0</v>
      </c>
      <c r="J156" s="25">
        <f>TRUNC(I156*D156,1)</f>
        <v>0</v>
      </c>
      <c r="K156" s="22">
        <f t="shared" ref="K156:L158" si="39">TRUNC(E156+G156+I156,1)</f>
        <v>591</v>
      </c>
      <c r="L156" s="25">
        <f t="shared" si="39"/>
        <v>591</v>
      </c>
      <c r="M156" s="19" t="s">
        <v>52</v>
      </c>
      <c r="N156" s="1" t="s">
        <v>169</v>
      </c>
      <c r="O156" s="1" t="s">
        <v>407</v>
      </c>
      <c r="P156" s="1" t="s">
        <v>64</v>
      </c>
      <c r="Q156" s="1" t="s">
        <v>64</v>
      </c>
      <c r="R156" s="1" t="s">
        <v>63</v>
      </c>
      <c r="AV156" s="1" t="s">
        <v>52</v>
      </c>
      <c r="AW156" s="1" t="s">
        <v>408</v>
      </c>
      <c r="AX156" s="1" t="s">
        <v>52</v>
      </c>
      <c r="AY156" s="1" t="s">
        <v>52</v>
      </c>
      <c r="AZ156" s="1" t="s">
        <v>52</v>
      </c>
    </row>
    <row r="157" spans="1:52" ht="30" customHeight="1" x14ac:dyDescent="0.3">
      <c r="A157" s="19" t="s">
        <v>252</v>
      </c>
      <c r="B157" s="19" t="s">
        <v>253</v>
      </c>
      <c r="C157" s="19" t="s">
        <v>254</v>
      </c>
      <c r="D157" s="20">
        <v>0.18</v>
      </c>
      <c r="E157" s="22">
        <f>단가대비표!O47</f>
        <v>0</v>
      </c>
      <c r="F157" s="25">
        <f>TRUNC(E157*D157,1)</f>
        <v>0</v>
      </c>
      <c r="G157" s="22">
        <f>단가대비표!P47</f>
        <v>276108</v>
      </c>
      <c r="H157" s="25">
        <f>TRUNC(G157*D157,1)</f>
        <v>49699.4</v>
      </c>
      <c r="I157" s="22">
        <f>단가대비표!V47</f>
        <v>0</v>
      </c>
      <c r="J157" s="25">
        <f>TRUNC(I157*D157,1)</f>
        <v>0</v>
      </c>
      <c r="K157" s="22">
        <f t="shared" si="39"/>
        <v>276108</v>
      </c>
      <c r="L157" s="25">
        <f t="shared" si="39"/>
        <v>49699.4</v>
      </c>
      <c r="M157" s="19" t="s">
        <v>52</v>
      </c>
      <c r="N157" s="1" t="s">
        <v>169</v>
      </c>
      <c r="O157" s="1" t="s">
        <v>255</v>
      </c>
      <c r="P157" s="1" t="s">
        <v>64</v>
      </c>
      <c r="Q157" s="1" t="s">
        <v>64</v>
      </c>
      <c r="R157" s="1" t="s">
        <v>63</v>
      </c>
      <c r="V157">
        <v>1</v>
      </c>
      <c r="AV157" s="1" t="s">
        <v>52</v>
      </c>
      <c r="AW157" s="1" t="s">
        <v>409</v>
      </c>
      <c r="AX157" s="1" t="s">
        <v>52</v>
      </c>
      <c r="AY157" s="1" t="s">
        <v>52</v>
      </c>
      <c r="AZ157" s="1" t="s">
        <v>52</v>
      </c>
    </row>
    <row r="158" spans="1:52" ht="30" customHeight="1" x14ac:dyDescent="0.3">
      <c r="A158" s="19" t="s">
        <v>257</v>
      </c>
      <c r="B158" s="19" t="s">
        <v>258</v>
      </c>
      <c r="C158" s="19" t="s">
        <v>245</v>
      </c>
      <c r="D158" s="20">
        <v>1</v>
      </c>
      <c r="E158" s="22">
        <f>TRUNC(SUMIF(V156:V158, RIGHTB(O158, 1), H156:H158)*U158, 2)</f>
        <v>1490.98</v>
      </c>
      <c r="F158" s="25">
        <f>TRUNC(E158*D158,1)</f>
        <v>1490.9</v>
      </c>
      <c r="G158" s="22">
        <v>0</v>
      </c>
      <c r="H158" s="25">
        <f>TRUNC(G158*D158,1)</f>
        <v>0</v>
      </c>
      <c r="I158" s="22">
        <v>0</v>
      </c>
      <c r="J158" s="25">
        <f>TRUNC(I158*D158,1)</f>
        <v>0</v>
      </c>
      <c r="K158" s="22">
        <f t="shared" si="39"/>
        <v>1490.9</v>
      </c>
      <c r="L158" s="25">
        <f t="shared" si="39"/>
        <v>1490.9</v>
      </c>
      <c r="M158" s="19" t="s">
        <v>52</v>
      </c>
      <c r="N158" s="1" t="s">
        <v>169</v>
      </c>
      <c r="O158" s="1" t="s">
        <v>246</v>
      </c>
      <c r="P158" s="1" t="s">
        <v>64</v>
      </c>
      <c r="Q158" s="1" t="s">
        <v>64</v>
      </c>
      <c r="R158" s="1" t="s">
        <v>64</v>
      </c>
      <c r="S158">
        <v>1</v>
      </c>
      <c r="T158">
        <v>0</v>
      </c>
      <c r="U158">
        <v>0.03</v>
      </c>
      <c r="AV158" s="1" t="s">
        <v>52</v>
      </c>
      <c r="AW158" s="1" t="s">
        <v>410</v>
      </c>
      <c r="AX158" s="1" t="s">
        <v>52</v>
      </c>
      <c r="AY158" s="1" t="s">
        <v>52</v>
      </c>
      <c r="AZ158" s="1" t="s">
        <v>52</v>
      </c>
    </row>
    <row r="159" spans="1:52" ht="30" customHeight="1" x14ac:dyDescent="0.3">
      <c r="A159" s="19" t="s">
        <v>261</v>
      </c>
      <c r="B159" s="19" t="s">
        <v>52</v>
      </c>
      <c r="C159" s="19" t="s">
        <v>52</v>
      </c>
      <c r="D159" s="20"/>
      <c r="E159" s="22"/>
      <c r="F159" s="25">
        <f>TRUNC(SUMIF(N156:N158, N155, F156:F158),0)</f>
        <v>2081</v>
      </c>
      <c r="G159" s="22"/>
      <c r="H159" s="25">
        <f>TRUNC(SUMIF(N156:N158, N155, H156:H158),0)</f>
        <v>49699</v>
      </c>
      <c r="I159" s="22"/>
      <c r="J159" s="25">
        <f>TRUNC(SUMIF(N156:N158, N155, J156:J158),0)</f>
        <v>0</v>
      </c>
      <c r="K159" s="22"/>
      <c r="L159" s="25">
        <f>F159+H159+J159</f>
        <v>51780</v>
      </c>
      <c r="M159" s="19" t="s">
        <v>52</v>
      </c>
      <c r="N159" s="1" t="s">
        <v>108</v>
      </c>
      <c r="O159" s="1" t="s">
        <v>108</v>
      </c>
      <c r="P159" s="1" t="s">
        <v>52</v>
      </c>
      <c r="Q159" s="1" t="s">
        <v>52</v>
      </c>
      <c r="R159" s="1" t="s">
        <v>52</v>
      </c>
      <c r="AV159" s="1" t="s">
        <v>52</v>
      </c>
      <c r="AW159" s="1" t="s">
        <v>52</v>
      </c>
      <c r="AX159" s="1" t="s">
        <v>52</v>
      </c>
      <c r="AY159" s="1" t="s">
        <v>52</v>
      </c>
      <c r="AZ159" s="1" t="s">
        <v>52</v>
      </c>
    </row>
    <row r="160" spans="1:52" ht="30" customHeight="1" x14ac:dyDescent="0.3">
      <c r="A160" s="20"/>
      <c r="B160" s="20"/>
      <c r="C160" s="20"/>
      <c r="D160" s="20"/>
      <c r="E160" s="22"/>
      <c r="F160" s="25"/>
      <c r="G160" s="22"/>
      <c r="H160" s="25"/>
      <c r="I160" s="22"/>
      <c r="J160" s="25"/>
      <c r="K160" s="22"/>
      <c r="L160" s="25"/>
      <c r="M160" s="20"/>
    </row>
    <row r="161" spans="1:52" ht="30" customHeight="1" x14ac:dyDescent="0.3">
      <c r="A161" s="16" t="s">
        <v>411</v>
      </c>
      <c r="B161" s="17"/>
      <c r="C161" s="17"/>
      <c r="D161" s="17"/>
      <c r="E161" s="21"/>
      <c r="F161" s="24"/>
      <c r="G161" s="21"/>
      <c r="H161" s="24"/>
      <c r="I161" s="21"/>
      <c r="J161" s="24"/>
      <c r="K161" s="21"/>
      <c r="L161" s="24"/>
      <c r="M161" s="18"/>
      <c r="N161" s="1" t="s">
        <v>174</v>
      </c>
    </row>
    <row r="162" spans="1:52" ht="30" customHeight="1" x14ac:dyDescent="0.3">
      <c r="A162" s="19" t="s">
        <v>171</v>
      </c>
      <c r="B162" s="19" t="s">
        <v>172</v>
      </c>
      <c r="C162" s="19" t="s">
        <v>98</v>
      </c>
      <c r="D162" s="20">
        <v>1</v>
      </c>
      <c r="E162" s="22">
        <f>단가대비표!O18</f>
        <v>2864</v>
      </c>
      <c r="F162" s="25">
        <f>TRUNC(E162*D162,1)</f>
        <v>2864</v>
      </c>
      <c r="G162" s="22">
        <f>단가대비표!P18</f>
        <v>0</v>
      </c>
      <c r="H162" s="25">
        <f>TRUNC(G162*D162,1)</f>
        <v>0</v>
      </c>
      <c r="I162" s="22">
        <f>단가대비표!V18</f>
        <v>0</v>
      </c>
      <c r="J162" s="25">
        <f>TRUNC(I162*D162,1)</f>
        <v>0</v>
      </c>
      <c r="K162" s="22">
        <f t="shared" ref="K162:L164" si="40">TRUNC(E162+G162+I162,1)</f>
        <v>2864</v>
      </c>
      <c r="L162" s="25">
        <f t="shared" si="40"/>
        <v>2864</v>
      </c>
      <c r="M162" s="19" t="s">
        <v>52</v>
      </c>
      <c r="N162" s="1" t="s">
        <v>174</v>
      </c>
      <c r="O162" s="1" t="s">
        <v>412</v>
      </c>
      <c r="P162" s="1" t="s">
        <v>64</v>
      </c>
      <c r="Q162" s="1" t="s">
        <v>64</v>
      </c>
      <c r="R162" s="1" t="s">
        <v>63</v>
      </c>
      <c r="AV162" s="1" t="s">
        <v>52</v>
      </c>
      <c r="AW162" s="1" t="s">
        <v>413</v>
      </c>
      <c r="AX162" s="1" t="s">
        <v>52</v>
      </c>
      <c r="AY162" s="1" t="s">
        <v>52</v>
      </c>
      <c r="AZ162" s="1" t="s">
        <v>52</v>
      </c>
    </row>
    <row r="163" spans="1:52" ht="30" customHeight="1" x14ac:dyDescent="0.3">
      <c r="A163" s="19" t="s">
        <v>252</v>
      </c>
      <c r="B163" s="19" t="s">
        <v>253</v>
      </c>
      <c r="C163" s="19" t="s">
        <v>254</v>
      </c>
      <c r="D163" s="20">
        <v>3.5999999999999997E-2</v>
      </c>
      <c r="E163" s="22">
        <f>단가대비표!O47</f>
        <v>0</v>
      </c>
      <c r="F163" s="25">
        <f>TRUNC(E163*D163,1)</f>
        <v>0</v>
      </c>
      <c r="G163" s="22">
        <f>단가대비표!P47</f>
        <v>276108</v>
      </c>
      <c r="H163" s="25">
        <f>TRUNC(G163*D163,1)</f>
        <v>9939.7999999999993</v>
      </c>
      <c r="I163" s="22">
        <f>단가대비표!V47</f>
        <v>0</v>
      </c>
      <c r="J163" s="25">
        <f>TRUNC(I163*D163,1)</f>
        <v>0</v>
      </c>
      <c r="K163" s="22">
        <f t="shared" si="40"/>
        <v>276108</v>
      </c>
      <c r="L163" s="25">
        <f t="shared" si="40"/>
        <v>9939.7999999999993</v>
      </c>
      <c r="M163" s="19" t="s">
        <v>52</v>
      </c>
      <c r="N163" s="1" t="s">
        <v>174</v>
      </c>
      <c r="O163" s="1" t="s">
        <v>255</v>
      </c>
      <c r="P163" s="1" t="s">
        <v>64</v>
      </c>
      <c r="Q163" s="1" t="s">
        <v>64</v>
      </c>
      <c r="R163" s="1" t="s">
        <v>63</v>
      </c>
      <c r="V163">
        <v>1</v>
      </c>
      <c r="AV163" s="1" t="s">
        <v>52</v>
      </c>
      <c r="AW163" s="1" t="s">
        <v>414</v>
      </c>
      <c r="AX163" s="1" t="s">
        <v>52</v>
      </c>
      <c r="AY163" s="1" t="s">
        <v>52</v>
      </c>
      <c r="AZ163" s="1" t="s">
        <v>52</v>
      </c>
    </row>
    <row r="164" spans="1:52" ht="30" customHeight="1" x14ac:dyDescent="0.3">
      <c r="A164" s="19" t="s">
        <v>257</v>
      </c>
      <c r="B164" s="19" t="s">
        <v>258</v>
      </c>
      <c r="C164" s="19" t="s">
        <v>245</v>
      </c>
      <c r="D164" s="20">
        <v>1</v>
      </c>
      <c r="E164" s="22">
        <f>TRUNC(SUMIF(V162:V164, RIGHTB(O164, 1), H162:H164)*U164, 2)</f>
        <v>298.19</v>
      </c>
      <c r="F164" s="25">
        <f>TRUNC(E164*D164,1)</f>
        <v>298.10000000000002</v>
      </c>
      <c r="G164" s="22">
        <v>0</v>
      </c>
      <c r="H164" s="25">
        <f>TRUNC(G164*D164,1)</f>
        <v>0</v>
      </c>
      <c r="I164" s="22">
        <v>0</v>
      </c>
      <c r="J164" s="25">
        <f>TRUNC(I164*D164,1)</f>
        <v>0</v>
      </c>
      <c r="K164" s="22">
        <f t="shared" si="40"/>
        <v>298.10000000000002</v>
      </c>
      <c r="L164" s="25">
        <f t="shared" si="40"/>
        <v>298.10000000000002</v>
      </c>
      <c r="M164" s="19" t="s">
        <v>52</v>
      </c>
      <c r="N164" s="1" t="s">
        <v>174</v>
      </c>
      <c r="O164" s="1" t="s">
        <v>246</v>
      </c>
      <c r="P164" s="1" t="s">
        <v>64</v>
      </c>
      <c r="Q164" s="1" t="s">
        <v>64</v>
      </c>
      <c r="R164" s="1" t="s">
        <v>64</v>
      </c>
      <c r="S164">
        <v>1</v>
      </c>
      <c r="T164">
        <v>0</v>
      </c>
      <c r="U164">
        <v>0.03</v>
      </c>
      <c r="AV164" s="1" t="s">
        <v>52</v>
      </c>
      <c r="AW164" s="1" t="s">
        <v>415</v>
      </c>
      <c r="AX164" s="1" t="s">
        <v>52</v>
      </c>
      <c r="AY164" s="1" t="s">
        <v>52</v>
      </c>
      <c r="AZ164" s="1" t="s">
        <v>52</v>
      </c>
    </row>
    <row r="165" spans="1:52" ht="30" customHeight="1" x14ac:dyDescent="0.3">
      <c r="A165" s="19" t="s">
        <v>261</v>
      </c>
      <c r="B165" s="19" t="s">
        <v>52</v>
      </c>
      <c r="C165" s="19" t="s">
        <v>52</v>
      </c>
      <c r="D165" s="20"/>
      <c r="E165" s="22"/>
      <c r="F165" s="25">
        <f>TRUNC(SUMIF(N162:N164, N161, F162:F164),0)</f>
        <v>3162</v>
      </c>
      <c r="G165" s="22"/>
      <c r="H165" s="25">
        <f>TRUNC(SUMIF(N162:N164, N161, H162:H164),0)</f>
        <v>9939</v>
      </c>
      <c r="I165" s="22"/>
      <c r="J165" s="25">
        <f>TRUNC(SUMIF(N162:N164, N161, J162:J164),0)</f>
        <v>0</v>
      </c>
      <c r="K165" s="22"/>
      <c r="L165" s="25">
        <f>F165+H165+J165</f>
        <v>13101</v>
      </c>
      <c r="M165" s="19" t="s">
        <v>52</v>
      </c>
      <c r="N165" s="1" t="s">
        <v>108</v>
      </c>
      <c r="O165" s="1" t="s">
        <v>108</v>
      </c>
      <c r="P165" s="1" t="s">
        <v>52</v>
      </c>
      <c r="Q165" s="1" t="s">
        <v>52</v>
      </c>
      <c r="R165" s="1" t="s">
        <v>52</v>
      </c>
      <c r="AV165" s="1" t="s">
        <v>52</v>
      </c>
      <c r="AW165" s="1" t="s">
        <v>52</v>
      </c>
      <c r="AX165" s="1" t="s">
        <v>52</v>
      </c>
      <c r="AY165" s="1" t="s">
        <v>52</v>
      </c>
      <c r="AZ165" s="1" t="s">
        <v>52</v>
      </c>
    </row>
    <row r="166" spans="1:52" ht="30" customHeight="1" x14ac:dyDescent="0.3">
      <c r="A166" s="20"/>
      <c r="B166" s="20"/>
      <c r="C166" s="20"/>
      <c r="D166" s="20"/>
      <c r="E166" s="22"/>
      <c r="F166" s="25"/>
      <c r="G166" s="22"/>
      <c r="H166" s="25"/>
      <c r="I166" s="22"/>
      <c r="J166" s="25"/>
      <c r="K166" s="22"/>
      <c r="L166" s="25"/>
      <c r="M166" s="20"/>
    </row>
    <row r="167" spans="1:52" ht="30" customHeight="1" x14ac:dyDescent="0.3">
      <c r="A167" s="16" t="s">
        <v>416</v>
      </c>
      <c r="B167" s="17"/>
      <c r="C167" s="17"/>
      <c r="D167" s="17"/>
      <c r="E167" s="21"/>
      <c r="F167" s="24"/>
      <c r="G167" s="21"/>
      <c r="H167" s="24"/>
      <c r="I167" s="21"/>
      <c r="J167" s="24"/>
      <c r="K167" s="21"/>
      <c r="L167" s="24"/>
      <c r="M167" s="18"/>
      <c r="N167" s="1" t="s">
        <v>178</v>
      </c>
    </row>
    <row r="168" spans="1:52" ht="30" customHeight="1" x14ac:dyDescent="0.3">
      <c r="A168" s="19" t="s">
        <v>171</v>
      </c>
      <c r="B168" s="19" t="s">
        <v>176</v>
      </c>
      <c r="C168" s="19" t="s">
        <v>98</v>
      </c>
      <c r="D168" s="20">
        <v>1</v>
      </c>
      <c r="E168" s="22">
        <f>단가대비표!O19</f>
        <v>2856</v>
      </c>
      <c r="F168" s="25">
        <f>TRUNC(E168*D168,1)</f>
        <v>2856</v>
      </c>
      <c r="G168" s="22">
        <f>단가대비표!P19</f>
        <v>0</v>
      </c>
      <c r="H168" s="25">
        <f>TRUNC(G168*D168,1)</f>
        <v>0</v>
      </c>
      <c r="I168" s="22">
        <f>단가대비표!V19</f>
        <v>0</v>
      </c>
      <c r="J168" s="25">
        <f>TRUNC(I168*D168,1)</f>
        <v>0</v>
      </c>
      <c r="K168" s="22">
        <f t="shared" ref="K168:L170" si="41">TRUNC(E168+G168+I168,1)</f>
        <v>2856</v>
      </c>
      <c r="L168" s="25">
        <f t="shared" si="41"/>
        <v>2856</v>
      </c>
      <c r="M168" s="19" t="s">
        <v>52</v>
      </c>
      <c r="N168" s="1" t="s">
        <v>178</v>
      </c>
      <c r="O168" s="1" t="s">
        <v>417</v>
      </c>
      <c r="P168" s="1" t="s">
        <v>64</v>
      </c>
      <c r="Q168" s="1" t="s">
        <v>64</v>
      </c>
      <c r="R168" s="1" t="s">
        <v>63</v>
      </c>
      <c r="AV168" s="1" t="s">
        <v>52</v>
      </c>
      <c r="AW168" s="1" t="s">
        <v>418</v>
      </c>
      <c r="AX168" s="1" t="s">
        <v>52</v>
      </c>
      <c r="AY168" s="1" t="s">
        <v>52</v>
      </c>
      <c r="AZ168" s="1" t="s">
        <v>52</v>
      </c>
    </row>
    <row r="169" spans="1:52" ht="30" customHeight="1" x14ac:dyDescent="0.3">
      <c r="A169" s="19" t="s">
        <v>252</v>
      </c>
      <c r="B169" s="19" t="s">
        <v>253</v>
      </c>
      <c r="C169" s="19" t="s">
        <v>254</v>
      </c>
      <c r="D169" s="20">
        <v>0.19800000000000001</v>
      </c>
      <c r="E169" s="22">
        <f>단가대비표!O47</f>
        <v>0</v>
      </c>
      <c r="F169" s="25">
        <f>TRUNC(E169*D169,1)</f>
        <v>0</v>
      </c>
      <c r="G169" s="22">
        <f>단가대비표!P47</f>
        <v>276108</v>
      </c>
      <c r="H169" s="25">
        <f>TRUNC(G169*D169,1)</f>
        <v>54669.3</v>
      </c>
      <c r="I169" s="22">
        <f>단가대비표!V47</f>
        <v>0</v>
      </c>
      <c r="J169" s="25">
        <f>TRUNC(I169*D169,1)</f>
        <v>0</v>
      </c>
      <c r="K169" s="22">
        <f t="shared" si="41"/>
        <v>276108</v>
      </c>
      <c r="L169" s="25">
        <f t="shared" si="41"/>
        <v>54669.3</v>
      </c>
      <c r="M169" s="19" t="s">
        <v>52</v>
      </c>
      <c r="N169" s="1" t="s">
        <v>178</v>
      </c>
      <c r="O169" s="1" t="s">
        <v>255</v>
      </c>
      <c r="P169" s="1" t="s">
        <v>64</v>
      </c>
      <c r="Q169" s="1" t="s">
        <v>64</v>
      </c>
      <c r="R169" s="1" t="s">
        <v>63</v>
      </c>
      <c r="V169">
        <v>1</v>
      </c>
      <c r="AV169" s="1" t="s">
        <v>52</v>
      </c>
      <c r="AW169" s="1" t="s">
        <v>419</v>
      </c>
      <c r="AX169" s="1" t="s">
        <v>52</v>
      </c>
      <c r="AY169" s="1" t="s">
        <v>52</v>
      </c>
      <c r="AZ169" s="1" t="s">
        <v>52</v>
      </c>
    </row>
    <row r="170" spans="1:52" ht="30" customHeight="1" x14ac:dyDescent="0.3">
      <c r="A170" s="19" t="s">
        <v>257</v>
      </c>
      <c r="B170" s="19" t="s">
        <v>258</v>
      </c>
      <c r="C170" s="19" t="s">
        <v>245</v>
      </c>
      <c r="D170" s="20">
        <v>1</v>
      </c>
      <c r="E170" s="22">
        <f>TRUNC(SUMIF(V168:V170, RIGHTB(O170, 1), H168:H170)*U170, 2)</f>
        <v>1640.07</v>
      </c>
      <c r="F170" s="25">
        <f>TRUNC(E170*D170,1)</f>
        <v>1640</v>
      </c>
      <c r="G170" s="22">
        <v>0</v>
      </c>
      <c r="H170" s="25">
        <f>TRUNC(G170*D170,1)</f>
        <v>0</v>
      </c>
      <c r="I170" s="22">
        <v>0</v>
      </c>
      <c r="J170" s="25">
        <f>TRUNC(I170*D170,1)</f>
        <v>0</v>
      </c>
      <c r="K170" s="22">
        <f t="shared" si="41"/>
        <v>1640</v>
      </c>
      <c r="L170" s="25">
        <f t="shared" si="41"/>
        <v>1640</v>
      </c>
      <c r="M170" s="19" t="s">
        <v>52</v>
      </c>
      <c r="N170" s="1" t="s">
        <v>178</v>
      </c>
      <c r="O170" s="1" t="s">
        <v>246</v>
      </c>
      <c r="P170" s="1" t="s">
        <v>64</v>
      </c>
      <c r="Q170" s="1" t="s">
        <v>64</v>
      </c>
      <c r="R170" s="1" t="s">
        <v>64</v>
      </c>
      <c r="S170">
        <v>1</v>
      </c>
      <c r="T170">
        <v>0</v>
      </c>
      <c r="U170">
        <v>0.03</v>
      </c>
      <c r="AV170" s="1" t="s">
        <v>52</v>
      </c>
      <c r="AW170" s="1" t="s">
        <v>420</v>
      </c>
      <c r="AX170" s="1" t="s">
        <v>52</v>
      </c>
      <c r="AY170" s="1" t="s">
        <v>52</v>
      </c>
      <c r="AZ170" s="1" t="s">
        <v>52</v>
      </c>
    </row>
    <row r="171" spans="1:52" ht="30" customHeight="1" x14ac:dyDescent="0.3">
      <c r="A171" s="19" t="s">
        <v>261</v>
      </c>
      <c r="B171" s="19" t="s">
        <v>52</v>
      </c>
      <c r="C171" s="19" t="s">
        <v>52</v>
      </c>
      <c r="D171" s="20"/>
      <c r="E171" s="22"/>
      <c r="F171" s="25">
        <f>TRUNC(SUMIF(N168:N170, N167, F168:F170),0)</f>
        <v>4496</v>
      </c>
      <c r="G171" s="22"/>
      <c r="H171" s="25">
        <f>TRUNC(SUMIF(N168:N170, N167, H168:H170),0)</f>
        <v>54669</v>
      </c>
      <c r="I171" s="22"/>
      <c r="J171" s="25">
        <f>TRUNC(SUMIF(N168:N170, N167, J168:J170),0)</f>
        <v>0</v>
      </c>
      <c r="K171" s="22"/>
      <c r="L171" s="25">
        <f>F171+H171+J171</f>
        <v>59165</v>
      </c>
      <c r="M171" s="19" t="s">
        <v>52</v>
      </c>
      <c r="N171" s="1" t="s">
        <v>108</v>
      </c>
      <c r="O171" s="1" t="s">
        <v>108</v>
      </c>
      <c r="P171" s="1" t="s">
        <v>52</v>
      </c>
      <c r="Q171" s="1" t="s">
        <v>52</v>
      </c>
      <c r="R171" s="1" t="s">
        <v>52</v>
      </c>
      <c r="AV171" s="1" t="s">
        <v>52</v>
      </c>
      <c r="AW171" s="1" t="s">
        <v>52</v>
      </c>
      <c r="AX171" s="1" t="s">
        <v>52</v>
      </c>
      <c r="AY171" s="1" t="s">
        <v>52</v>
      </c>
      <c r="AZ171" s="1" t="s">
        <v>52</v>
      </c>
    </row>
    <row r="172" spans="1:52" ht="30" customHeight="1" x14ac:dyDescent="0.3">
      <c r="A172" s="20"/>
      <c r="B172" s="20"/>
      <c r="C172" s="20"/>
      <c r="D172" s="20"/>
      <c r="E172" s="22"/>
      <c r="F172" s="25"/>
      <c r="G172" s="22"/>
      <c r="H172" s="25"/>
      <c r="I172" s="22"/>
      <c r="J172" s="25"/>
      <c r="K172" s="22"/>
      <c r="L172" s="25"/>
      <c r="M172" s="20"/>
    </row>
    <row r="173" spans="1:52" ht="30" customHeight="1" x14ac:dyDescent="0.3">
      <c r="A173" s="16" t="s">
        <v>421</v>
      </c>
      <c r="B173" s="17"/>
      <c r="C173" s="17"/>
      <c r="D173" s="17"/>
      <c r="E173" s="21"/>
      <c r="F173" s="24"/>
      <c r="G173" s="21"/>
      <c r="H173" s="24"/>
      <c r="I173" s="21"/>
      <c r="J173" s="24"/>
      <c r="K173" s="21"/>
      <c r="L173" s="24"/>
      <c r="M173" s="18"/>
      <c r="N173" s="1" t="s">
        <v>183</v>
      </c>
    </row>
    <row r="174" spans="1:52" ht="30" customHeight="1" x14ac:dyDescent="0.3">
      <c r="A174" s="19" t="s">
        <v>194</v>
      </c>
      <c r="B174" s="19" t="s">
        <v>422</v>
      </c>
      <c r="C174" s="19" t="s">
        <v>98</v>
      </c>
      <c r="D174" s="20">
        <v>0.7</v>
      </c>
      <c r="E174" s="22">
        <f>단가대비표!O33</f>
        <v>6176</v>
      </c>
      <c r="F174" s="25">
        <f t="shared" ref="F174:F180" si="42">TRUNC(E174*D174,1)</f>
        <v>4323.2</v>
      </c>
      <c r="G174" s="22">
        <f>단가대비표!P33</f>
        <v>0</v>
      </c>
      <c r="H174" s="25">
        <f t="shared" ref="H174:H180" si="43">TRUNC(G174*D174,1)</f>
        <v>0</v>
      </c>
      <c r="I174" s="22">
        <f>단가대비표!V33</f>
        <v>0</v>
      </c>
      <c r="J174" s="25">
        <f t="shared" ref="J174:J180" si="44">TRUNC(I174*D174,1)</f>
        <v>0</v>
      </c>
      <c r="K174" s="22">
        <f t="shared" ref="K174:L180" si="45">TRUNC(E174+G174+I174,1)</f>
        <v>6176</v>
      </c>
      <c r="L174" s="25">
        <f t="shared" si="45"/>
        <v>4323.2</v>
      </c>
      <c r="M174" s="19" t="s">
        <v>52</v>
      </c>
      <c r="N174" s="1" t="s">
        <v>183</v>
      </c>
      <c r="O174" s="1" t="s">
        <v>423</v>
      </c>
      <c r="P174" s="1" t="s">
        <v>64</v>
      </c>
      <c r="Q174" s="1" t="s">
        <v>64</v>
      </c>
      <c r="R174" s="1" t="s">
        <v>63</v>
      </c>
      <c r="AV174" s="1" t="s">
        <v>52</v>
      </c>
      <c r="AW174" s="1" t="s">
        <v>424</v>
      </c>
      <c r="AX174" s="1" t="s">
        <v>52</v>
      </c>
      <c r="AY174" s="1" t="s">
        <v>52</v>
      </c>
      <c r="AZ174" s="1" t="s">
        <v>52</v>
      </c>
    </row>
    <row r="175" spans="1:52" ht="30" customHeight="1" x14ac:dyDescent="0.3">
      <c r="A175" s="19" t="s">
        <v>425</v>
      </c>
      <c r="B175" s="19" t="s">
        <v>426</v>
      </c>
      <c r="C175" s="19" t="s">
        <v>98</v>
      </c>
      <c r="D175" s="20">
        <v>2</v>
      </c>
      <c r="E175" s="22">
        <f>단가대비표!O16</f>
        <v>160</v>
      </c>
      <c r="F175" s="25">
        <f t="shared" si="42"/>
        <v>320</v>
      </c>
      <c r="G175" s="22">
        <f>단가대비표!P16</f>
        <v>0</v>
      </c>
      <c r="H175" s="25">
        <f t="shared" si="43"/>
        <v>0</v>
      </c>
      <c r="I175" s="22">
        <f>단가대비표!V16</f>
        <v>0</v>
      </c>
      <c r="J175" s="25">
        <f t="shared" si="44"/>
        <v>0</v>
      </c>
      <c r="K175" s="22">
        <f t="shared" si="45"/>
        <v>160</v>
      </c>
      <c r="L175" s="25">
        <f t="shared" si="45"/>
        <v>320</v>
      </c>
      <c r="M175" s="19" t="s">
        <v>52</v>
      </c>
      <c r="N175" s="1" t="s">
        <v>183</v>
      </c>
      <c r="O175" s="1" t="s">
        <v>427</v>
      </c>
      <c r="P175" s="1" t="s">
        <v>64</v>
      </c>
      <c r="Q175" s="1" t="s">
        <v>64</v>
      </c>
      <c r="R175" s="1" t="s">
        <v>63</v>
      </c>
      <c r="AV175" s="1" t="s">
        <v>52</v>
      </c>
      <c r="AW175" s="1" t="s">
        <v>428</v>
      </c>
      <c r="AX175" s="1" t="s">
        <v>52</v>
      </c>
      <c r="AY175" s="1" t="s">
        <v>52</v>
      </c>
      <c r="AZ175" s="1" t="s">
        <v>52</v>
      </c>
    </row>
    <row r="176" spans="1:52" ht="30" customHeight="1" x14ac:dyDescent="0.3">
      <c r="A176" s="19" t="s">
        <v>272</v>
      </c>
      <c r="B176" s="19" t="s">
        <v>273</v>
      </c>
      <c r="C176" s="19" t="s">
        <v>98</v>
      </c>
      <c r="D176" s="20">
        <v>2</v>
      </c>
      <c r="E176" s="22">
        <f>단가대비표!O14</f>
        <v>21.3</v>
      </c>
      <c r="F176" s="25">
        <f t="shared" si="42"/>
        <v>42.6</v>
      </c>
      <c r="G176" s="22">
        <f>단가대비표!P14</f>
        <v>0</v>
      </c>
      <c r="H176" s="25">
        <f t="shared" si="43"/>
        <v>0</v>
      </c>
      <c r="I176" s="22">
        <f>단가대비표!V14</f>
        <v>0</v>
      </c>
      <c r="J176" s="25">
        <f t="shared" si="44"/>
        <v>0</v>
      </c>
      <c r="K176" s="22">
        <f t="shared" si="45"/>
        <v>21.3</v>
      </c>
      <c r="L176" s="25">
        <f t="shared" si="45"/>
        <v>42.6</v>
      </c>
      <c r="M176" s="19" t="s">
        <v>52</v>
      </c>
      <c r="N176" s="1" t="s">
        <v>183</v>
      </c>
      <c r="O176" s="1" t="s">
        <v>274</v>
      </c>
      <c r="P176" s="1" t="s">
        <v>64</v>
      </c>
      <c r="Q176" s="1" t="s">
        <v>64</v>
      </c>
      <c r="R176" s="1" t="s">
        <v>63</v>
      </c>
      <c r="AV176" s="1" t="s">
        <v>52</v>
      </c>
      <c r="AW176" s="1" t="s">
        <v>429</v>
      </c>
      <c r="AX176" s="1" t="s">
        <v>52</v>
      </c>
      <c r="AY176" s="1" t="s">
        <v>52</v>
      </c>
      <c r="AZ176" s="1" t="s">
        <v>52</v>
      </c>
    </row>
    <row r="177" spans="1:52" ht="30" customHeight="1" x14ac:dyDescent="0.3">
      <c r="A177" s="19" t="s">
        <v>276</v>
      </c>
      <c r="B177" s="19" t="s">
        <v>277</v>
      </c>
      <c r="C177" s="19" t="s">
        <v>278</v>
      </c>
      <c r="D177" s="20">
        <v>2</v>
      </c>
      <c r="E177" s="22">
        <f>단가대비표!O15</f>
        <v>9.3000000000000007</v>
      </c>
      <c r="F177" s="25">
        <f t="shared" si="42"/>
        <v>18.600000000000001</v>
      </c>
      <c r="G177" s="22">
        <f>단가대비표!P15</f>
        <v>0</v>
      </c>
      <c r="H177" s="25">
        <f t="shared" si="43"/>
        <v>0</v>
      </c>
      <c r="I177" s="22">
        <f>단가대비표!V15</f>
        <v>0</v>
      </c>
      <c r="J177" s="25">
        <f t="shared" si="44"/>
        <v>0</v>
      </c>
      <c r="K177" s="22">
        <f t="shared" si="45"/>
        <v>9.3000000000000007</v>
      </c>
      <c r="L177" s="25">
        <f t="shared" si="45"/>
        <v>18.600000000000001</v>
      </c>
      <c r="M177" s="19" t="s">
        <v>52</v>
      </c>
      <c r="N177" s="1" t="s">
        <v>183</v>
      </c>
      <c r="O177" s="1" t="s">
        <v>279</v>
      </c>
      <c r="P177" s="1" t="s">
        <v>64</v>
      </c>
      <c r="Q177" s="1" t="s">
        <v>64</v>
      </c>
      <c r="R177" s="1" t="s">
        <v>63</v>
      </c>
      <c r="AV177" s="1" t="s">
        <v>52</v>
      </c>
      <c r="AW177" s="1" t="s">
        <v>430</v>
      </c>
      <c r="AX177" s="1" t="s">
        <v>52</v>
      </c>
      <c r="AY177" s="1" t="s">
        <v>52</v>
      </c>
      <c r="AZ177" s="1" t="s">
        <v>52</v>
      </c>
    </row>
    <row r="178" spans="1:52" ht="30" customHeight="1" x14ac:dyDescent="0.3">
      <c r="A178" s="19" t="s">
        <v>194</v>
      </c>
      <c r="B178" s="19" t="s">
        <v>431</v>
      </c>
      <c r="C178" s="19" t="s">
        <v>98</v>
      </c>
      <c r="D178" s="20">
        <v>2</v>
      </c>
      <c r="E178" s="22">
        <f>단가대비표!O34</f>
        <v>1800</v>
      </c>
      <c r="F178" s="25">
        <f t="shared" si="42"/>
        <v>3600</v>
      </c>
      <c r="G178" s="22">
        <f>단가대비표!P34</f>
        <v>0</v>
      </c>
      <c r="H178" s="25">
        <f t="shared" si="43"/>
        <v>0</v>
      </c>
      <c r="I178" s="22">
        <f>단가대비표!V34</f>
        <v>0</v>
      </c>
      <c r="J178" s="25">
        <f t="shared" si="44"/>
        <v>0</v>
      </c>
      <c r="K178" s="22">
        <f t="shared" si="45"/>
        <v>1800</v>
      </c>
      <c r="L178" s="25">
        <f t="shared" si="45"/>
        <v>3600</v>
      </c>
      <c r="M178" s="19" t="s">
        <v>52</v>
      </c>
      <c r="N178" s="1" t="s">
        <v>183</v>
      </c>
      <c r="O178" s="1" t="s">
        <v>432</v>
      </c>
      <c r="P178" s="1" t="s">
        <v>64</v>
      </c>
      <c r="Q178" s="1" t="s">
        <v>64</v>
      </c>
      <c r="R178" s="1" t="s">
        <v>63</v>
      </c>
      <c r="AV178" s="1" t="s">
        <v>52</v>
      </c>
      <c r="AW178" s="1" t="s">
        <v>433</v>
      </c>
      <c r="AX178" s="1" t="s">
        <v>52</v>
      </c>
      <c r="AY178" s="1" t="s">
        <v>52</v>
      </c>
      <c r="AZ178" s="1" t="s">
        <v>52</v>
      </c>
    </row>
    <row r="179" spans="1:52" ht="30" customHeight="1" x14ac:dyDescent="0.3">
      <c r="A179" s="19" t="s">
        <v>252</v>
      </c>
      <c r="B179" s="19" t="s">
        <v>253</v>
      </c>
      <c r="C179" s="19" t="s">
        <v>254</v>
      </c>
      <c r="D179" s="20">
        <v>7.1999999999999995E-2</v>
      </c>
      <c r="E179" s="22">
        <f>단가대비표!O47</f>
        <v>0</v>
      </c>
      <c r="F179" s="25">
        <f t="shared" si="42"/>
        <v>0</v>
      </c>
      <c r="G179" s="22">
        <f>단가대비표!P47</f>
        <v>276108</v>
      </c>
      <c r="H179" s="25">
        <f t="shared" si="43"/>
        <v>19879.7</v>
      </c>
      <c r="I179" s="22">
        <f>단가대비표!V47</f>
        <v>0</v>
      </c>
      <c r="J179" s="25">
        <f t="shared" si="44"/>
        <v>0</v>
      </c>
      <c r="K179" s="22">
        <f t="shared" si="45"/>
        <v>276108</v>
      </c>
      <c r="L179" s="25">
        <f t="shared" si="45"/>
        <v>19879.7</v>
      </c>
      <c r="M179" s="19" t="s">
        <v>52</v>
      </c>
      <c r="N179" s="1" t="s">
        <v>183</v>
      </c>
      <c r="O179" s="1" t="s">
        <v>255</v>
      </c>
      <c r="P179" s="1" t="s">
        <v>64</v>
      </c>
      <c r="Q179" s="1" t="s">
        <v>64</v>
      </c>
      <c r="R179" s="1" t="s">
        <v>63</v>
      </c>
      <c r="V179">
        <v>1</v>
      </c>
      <c r="AV179" s="1" t="s">
        <v>52</v>
      </c>
      <c r="AW179" s="1" t="s">
        <v>434</v>
      </c>
      <c r="AX179" s="1" t="s">
        <v>52</v>
      </c>
      <c r="AY179" s="1" t="s">
        <v>52</v>
      </c>
      <c r="AZ179" s="1" t="s">
        <v>52</v>
      </c>
    </row>
    <row r="180" spans="1:52" ht="30" customHeight="1" x14ac:dyDescent="0.3">
      <c r="A180" s="19" t="s">
        <v>257</v>
      </c>
      <c r="B180" s="19" t="s">
        <v>258</v>
      </c>
      <c r="C180" s="19" t="s">
        <v>245</v>
      </c>
      <c r="D180" s="20">
        <v>1</v>
      </c>
      <c r="E180" s="22">
        <f>TRUNC(SUMIF(V174:V180, RIGHTB(O180, 1), H174:H180)*U180, 2)</f>
        <v>596.39</v>
      </c>
      <c r="F180" s="25">
        <f t="shared" si="42"/>
        <v>596.29999999999995</v>
      </c>
      <c r="G180" s="22">
        <v>0</v>
      </c>
      <c r="H180" s="25">
        <f t="shared" si="43"/>
        <v>0</v>
      </c>
      <c r="I180" s="22">
        <v>0</v>
      </c>
      <c r="J180" s="25">
        <f t="shared" si="44"/>
        <v>0</v>
      </c>
      <c r="K180" s="22">
        <f t="shared" si="45"/>
        <v>596.29999999999995</v>
      </c>
      <c r="L180" s="25">
        <f t="shared" si="45"/>
        <v>596.29999999999995</v>
      </c>
      <c r="M180" s="19" t="s">
        <v>52</v>
      </c>
      <c r="N180" s="1" t="s">
        <v>183</v>
      </c>
      <c r="O180" s="1" t="s">
        <v>246</v>
      </c>
      <c r="P180" s="1" t="s">
        <v>64</v>
      </c>
      <c r="Q180" s="1" t="s">
        <v>64</v>
      </c>
      <c r="R180" s="1" t="s">
        <v>64</v>
      </c>
      <c r="S180">
        <v>1</v>
      </c>
      <c r="T180">
        <v>0</v>
      </c>
      <c r="U180">
        <v>0.03</v>
      </c>
      <c r="AV180" s="1" t="s">
        <v>52</v>
      </c>
      <c r="AW180" s="1" t="s">
        <v>435</v>
      </c>
      <c r="AX180" s="1" t="s">
        <v>52</v>
      </c>
      <c r="AY180" s="1" t="s">
        <v>52</v>
      </c>
      <c r="AZ180" s="1" t="s">
        <v>52</v>
      </c>
    </row>
    <row r="181" spans="1:52" ht="30" customHeight="1" x14ac:dyDescent="0.3">
      <c r="A181" s="19" t="s">
        <v>261</v>
      </c>
      <c r="B181" s="19" t="s">
        <v>52</v>
      </c>
      <c r="C181" s="19" t="s">
        <v>52</v>
      </c>
      <c r="D181" s="20"/>
      <c r="E181" s="22"/>
      <c r="F181" s="25">
        <f>TRUNC(SUMIF(N174:N180, N173, F174:F180),0)</f>
        <v>8900</v>
      </c>
      <c r="G181" s="22"/>
      <c r="H181" s="25">
        <f>TRUNC(SUMIF(N174:N180, N173, H174:H180),0)</f>
        <v>19879</v>
      </c>
      <c r="I181" s="22"/>
      <c r="J181" s="25">
        <f>TRUNC(SUMIF(N174:N180, N173, J174:J180),0)</f>
        <v>0</v>
      </c>
      <c r="K181" s="22"/>
      <c r="L181" s="25">
        <f>F181+H181+J181</f>
        <v>28779</v>
      </c>
      <c r="M181" s="19" t="s">
        <v>52</v>
      </c>
      <c r="N181" s="1" t="s">
        <v>108</v>
      </c>
      <c r="O181" s="1" t="s">
        <v>108</v>
      </c>
      <c r="P181" s="1" t="s">
        <v>52</v>
      </c>
      <c r="Q181" s="1" t="s">
        <v>52</v>
      </c>
      <c r="R181" s="1" t="s">
        <v>52</v>
      </c>
      <c r="AV181" s="1" t="s">
        <v>52</v>
      </c>
      <c r="AW181" s="1" t="s">
        <v>52</v>
      </c>
      <c r="AX181" s="1" t="s">
        <v>52</v>
      </c>
      <c r="AY181" s="1" t="s">
        <v>52</v>
      </c>
      <c r="AZ181" s="1" t="s">
        <v>52</v>
      </c>
    </row>
    <row r="182" spans="1:52" ht="30" customHeight="1" x14ac:dyDescent="0.3">
      <c r="A182" s="20"/>
      <c r="B182" s="20"/>
      <c r="C182" s="20"/>
      <c r="D182" s="20"/>
      <c r="E182" s="22"/>
      <c r="F182" s="25"/>
      <c r="G182" s="22"/>
      <c r="H182" s="25"/>
      <c r="I182" s="22"/>
      <c r="J182" s="25"/>
      <c r="K182" s="22"/>
      <c r="L182" s="25"/>
      <c r="M182" s="20"/>
    </row>
    <row r="183" spans="1:52" ht="30" customHeight="1" x14ac:dyDescent="0.3">
      <c r="A183" s="16" t="s">
        <v>436</v>
      </c>
      <c r="B183" s="17"/>
      <c r="C183" s="17"/>
      <c r="D183" s="17"/>
      <c r="E183" s="21"/>
      <c r="F183" s="24"/>
      <c r="G183" s="21"/>
      <c r="H183" s="24"/>
      <c r="I183" s="21"/>
      <c r="J183" s="24"/>
      <c r="K183" s="21"/>
      <c r="L183" s="24"/>
      <c r="M183" s="18"/>
      <c r="N183" s="1" t="s">
        <v>188</v>
      </c>
    </row>
    <row r="184" spans="1:52" ht="30" customHeight="1" x14ac:dyDescent="0.3">
      <c r="A184" s="19" t="s">
        <v>185</v>
      </c>
      <c r="B184" s="19" t="s">
        <v>186</v>
      </c>
      <c r="C184" s="19" t="s">
        <v>60</v>
      </c>
      <c r="D184" s="20">
        <v>1.05</v>
      </c>
      <c r="E184" s="22">
        <f>단가대비표!O26</f>
        <v>15650</v>
      </c>
      <c r="F184" s="25">
        <f>TRUNC(E184*D184,1)</f>
        <v>16432.5</v>
      </c>
      <c r="G184" s="22">
        <f>단가대비표!P26</f>
        <v>0</v>
      </c>
      <c r="H184" s="25">
        <f>TRUNC(G184*D184,1)</f>
        <v>0</v>
      </c>
      <c r="I184" s="22">
        <f>단가대비표!V26</f>
        <v>0</v>
      </c>
      <c r="J184" s="25">
        <f>TRUNC(I184*D184,1)</f>
        <v>0</v>
      </c>
      <c r="K184" s="22">
        <f t="shared" ref="K184:L186" si="46">TRUNC(E184+G184+I184,1)</f>
        <v>15650</v>
      </c>
      <c r="L184" s="25">
        <f t="shared" si="46"/>
        <v>16432.5</v>
      </c>
      <c r="M184" s="19" t="s">
        <v>52</v>
      </c>
      <c r="N184" s="1" t="s">
        <v>188</v>
      </c>
      <c r="O184" s="1" t="s">
        <v>438</v>
      </c>
      <c r="P184" s="1" t="s">
        <v>64</v>
      </c>
      <c r="Q184" s="1" t="s">
        <v>64</v>
      </c>
      <c r="R184" s="1" t="s">
        <v>63</v>
      </c>
      <c r="AV184" s="1" t="s">
        <v>52</v>
      </c>
      <c r="AW184" s="1" t="s">
        <v>439</v>
      </c>
      <c r="AX184" s="1" t="s">
        <v>52</v>
      </c>
      <c r="AY184" s="1" t="s">
        <v>52</v>
      </c>
      <c r="AZ184" s="1" t="s">
        <v>52</v>
      </c>
    </row>
    <row r="185" spans="1:52" ht="30" customHeight="1" x14ac:dyDescent="0.3">
      <c r="A185" s="19" t="s">
        <v>252</v>
      </c>
      <c r="B185" s="19" t="s">
        <v>253</v>
      </c>
      <c r="C185" s="19" t="s">
        <v>254</v>
      </c>
      <c r="D185" s="20">
        <v>0.36</v>
      </c>
      <c r="E185" s="22">
        <f>단가대비표!O47</f>
        <v>0</v>
      </c>
      <c r="F185" s="25">
        <f>TRUNC(E185*D185,1)</f>
        <v>0</v>
      </c>
      <c r="G185" s="22">
        <f>단가대비표!P47</f>
        <v>276108</v>
      </c>
      <c r="H185" s="25">
        <f>TRUNC(G185*D185,1)</f>
        <v>99398.8</v>
      </c>
      <c r="I185" s="22">
        <f>단가대비표!V47</f>
        <v>0</v>
      </c>
      <c r="J185" s="25">
        <f>TRUNC(I185*D185,1)</f>
        <v>0</v>
      </c>
      <c r="K185" s="22">
        <f t="shared" si="46"/>
        <v>276108</v>
      </c>
      <c r="L185" s="25">
        <f t="shared" si="46"/>
        <v>99398.8</v>
      </c>
      <c r="M185" s="19" t="s">
        <v>52</v>
      </c>
      <c r="N185" s="1" t="s">
        <v>188</v>
      </c>
      <c r="O185" s="1" t="s">
        <v>255</v>
      </c>
      <c r="P185" s="1" t="s">
        <v>64</v>
      </c>
      <c r="Q185" s="1" t="s">
        <v>64</v>
      </c>
      <c r="R185" s="1" t="s">
        <v>63</v>
      </c>
      <c r="V185">
        <v>1</v>
      </c>
      <c r="AV185" s="1" t="s">
        <v>52</v>
      </c>
      <c r="AW185" s="1" t="s">
        <v>440</v>
      </c>
      <c r="AX185" s="1" t="s">
        <v>52</v>
      </c>
      <c r="AY185" s="1" t="s">
        <v>52</v>
      </c>
      <c r="AZ185" s="1" t="s">
        <v>52</v>
      </c>
    </row>
    <row r="186" spans="1:52" ht="30" customHeight="1" x14ac:dyDescent="0.3">
      <c r="A186" s="19" t="s">
        <v>257</v>
      </c>
      <c r="B186" s="19" t="s">
        <v>258</v>
      </c>
      <c r="C186" s="19" t="s">
        <v>245</v>
      </c>
      <c r="D186" s="20">
        <v>1</v>
      </c>
      <c r="E186" s="22">
        <f>TRUNC(SUMIF(V184:V186, RIGHTB(O186, 1), H184:H186)*U186, 2)</f>
        <v>2981.96</v>
      </c>
      <c r="F186" s="25">
        <f>TRUNC(E186*D186,1)</f>
        <v>2981.9</v>
      </c>
      <c r="G186" s="22">
        <v>0</v>
      </c>
      <c r="H186" s="25">
        <f>TRUNC(G186*D186,1)</f>
        <v>0</v>
      </c>
      <c r="I186" s="22">
        <v>0</v>
      </c>
      <c r="J186" s="25">
        <f>TRUNC(I186*D186,1)</f>
        <v>0</v>
      </c>
      <c r="K186" s="22">
        <f t="shared" si="46"/>
        <v>2981.9</v>
      </c>
      <c r="L186" s="25">
        <f t="shared" si="46"/>
        <v>2981.9</v>
      </c>
      <c r="M186" s="19" t="s">
        <v>52</v>
      </c>
      <c r="N186" s="1" t="s">
        <v>188</v>
      </c>
      <c r="O186" s="1" t="s">
        <v>246</v>
      </c>
      <c r="P186" s="1" t="s">
        <v>64</v>
      </c>
      <c r="Q186" s="1" t="s">
        <v>64</v>
      </c>
      <c r="R186" s="1" t="s">
        <v>64</v>
      </c>
      <c r="S186">
        <v>1</v>
      </c>
      <c r="T186">
        <v>0</v>
      </c>
      <c r="U186">
        <v>0.03</v>
      </c>
      <c r="AV186" s="1" t="s">
        <v>52</v>
      </c>
      <c r="AW186" s="1" t="s">
        <v>441</v>
      </c>
      <c r="AX186" s="1" t="s">
        <v>52</v>
      </c>
      <c r="AY186" s="1" t="s">
        <v>52</v>
      </c>
      <c r="AZ186" s="1" t="s">
        <v>52</v>
      </c>
    </row>
    <row r="187" spans="1:52" ht="30" customHeight="1" x14ac:dyDescent="0.3">
      <c r="A187" s="19" t="s">
        <v>261</v>
      </c>
      <c r="B187" s="19" t="s">
        <v>52</v>
      </c>
      <c r="C187" s="19" t="s">
        <v>52</v>
      </c>
      <c r="D187" s="20"/>
      <c r="E187" s="22"/>
      <c r="F187" s="25">
        <f>TRUNC(SUMIF(N184:N186, N183, F184:F186),0)</f>
        <v>19414</v>
      </c>
      <c r="G187" s="22"/>
      <c r="H187" s="25">
        <f>TRUNC(SUMIF(N184:N186, N183, H184:H186),0)</f>
        <v>99398</v>
      </c>
      <c r="I187" s="22"/>
      <c r="J187" s="25">
        <f>TRUNC(SUMIF(N184:N186, N183, J184:J186),0)</f>
        <v>0</v>
      </c>
      <c r="K187" s="22"/>
      <c r="L187" s="25">
        <f>F187+H187+J187</f>
        <v>118812</v>
      </c>
      <c r="M187" s="19" t="s">
        <v>52</v>
      </c>
      <c r="N187" s="1" t="s">
        <v>108</v>
      </c>
      <c r="O187" s="1" t="s">
        <v>108</v>
      </c>
      <c r="P187" s="1" t="s">
        <v>52</v>
      </c>
      <c r="Q187" s="1" t="s">
        <v>52</v>
      </c>
      <c r="R187" s="1" t="s">
        <v>52</v>
      </c>
      <c r="AV187" s="1" t="s">
        <v>52</v>
      </c>
      <c r="AW187" s="1" t="s">
        <v>52</v>
      </c>
      <c r="AX187" s="1" t="s">
        <v>52</v>
      </c>
      <c r="AY187" s="1" t="s">
        <v>52</v>
      </c>
      <c r="AZ187" s="1" t="s">
        <v>52</v>
      </c>
    </row>
    <row r="188" spans="1:52" ht="30" customHeight="1" x14ac:dyDescent="0.3">
      <c r="A188" s="20"/>
      <c r="B188" s="20"/>
      <c r="C188" s="20"/>
      <c r="D188" s="20"/>
      <c r="E188" s="22"/>
      <c r="F188" s="25"/>
      <c r="G188" s="22"/>
      <c r="H188" s="25"/>
      <c r="I188" s="22"/>
      <c r="J188" s="25"/>
      <c r="K188" s="22"/>
      <c r="L188" s="25"/>
      <c r="M188" s="20"/>
    </row>
    <row r="189" spans="1:52" ht="30" customHeight="1" x14ac:dyDescent="0.3">
      <c r="A189" s="16" t="s">
        <v>442</v>
      </c>
      <c r="B189" s="17"/>
      <c r="C189" s="17"/>
      <c r="D189" s="17"/>
      <c r="E189" s="21"/>
      <c r="F189" s="24"/>
      <c r="G189" s="21"/>
      <c r="H189" s="24"/>
      <c r="I189" s="21"/>
      <c r="J189" s="24"/>
      <c r="K189" s="21"/>
      <c r="L189" s="24"/>
      <c r="M189" s="18"/>
      <c r="N189" s="1" t="s">
        <v>192</v>
      </c>
    </row>
    <row r="190" spans="1:52" ht="30" customHeight="1" x14ac:dyDescent="0.3">
      <c r="A190" s="19" t="s">
        <v>443</v>
      </c>
      <c r="B190" s="19" t="s">
        <v>186</v>
      </c>
      <c r="C190" s="19" t="s">
        <v>60</v>
      </c>
      <c r="D190" s="20">
        <v>1.05</v>
      </c>
      <c r="E190" s="22">
        <f>단가대비표!O27</f>
        <v>48860</v>
      </c>
      <c r="F190" s="25">
        <f>TRUNC(E190*D190,1)</f>
        <v>51303</v>
      </c>
      <c r="G190" s="22">
        <f>단가대비표!P27</f>
        <v>0</v>
      </c>
      <c r="H190" s="25">
        <f>TRUNC(G190*D190,1)</f>
        <v>0</v>
      </c>
      <c r="I190" s="22">
        <f>단가대비표!V27</f>
        <v>0</v>
      </c>
      <c r="J190" s="25">
        <f>TRUNC(I190*D190,1)</f>
        <v>0</v>
      </c>
      <c r="K190" s="22">
        <f t="shared" ref="K190:L192" si="47">TRUNC(E190+G190+I190,1)</f>
        <v>48860</v>
      </c>
      <c r="L190" s="25">
        <f t="shared" si="47"/>
        <v>51303</v>
      </c>
      <c r="M190" s="19" t="s">
        <v>444</v>
      </c>
      <c r="N190" s="1" t="s">
        <v>192</v>
      </c>
      <c r="O190" s="1" t="s">
        <v>445</v>
      </c>
      <c r="P190" s="1" t="s">
        <v>64</v>
      </c>
      <c r="Q190" s="1" t="s">
        <v>64</v>
      </c>
      <c r="R190" s="1" t="s">
        <v>63</v>
      </c>
      <c r="AV190" s="1" t="s">
        <v>52</v>
      </c>
      <c r="AW190" s="1" t="s">
        <v>446</v>
      </c>
      <c r="AX190" s="1" t="s">
        <v>52</v>
      </c>
      <c r="AY190" s="1" t="s">
        <v>52</v>
      </c>
      <c r="AZ190" s="1" t="s">
        <v>52</v>
      </c>
    </row>
    <row r="191" spans="1:52" ht="30" customHeight="1" x14ac:dyDescent="0.3">
      <c r="A191" s="19" t="s">
        <v>252</v>
      </c>
      <c r="B191" s="19" t="s">
        <v>253</v>
      </c>
      <c r="C191" s="19" t="s">
        <v>254</v>
      </c>
      <c r="D191" s="20">
        <v>7.1999999999999995E-2</v>
      </c>
      <c r="E191" s="22">
        <f>단가대비표!O47</f>
        <v>0</v>
      </c>
      <c r="F191" s="25">
        <f>TRUNC(E191*D191,1)</f>
        <v>0</v>
      </c>
      <c r="G191" s="22">
        <f>단가대비표!P47</f>
        <v>276108</v>
      </c>
      <c r="H191" s="25">
        <f>TRUNC(G191*D191,1)</f>
        <v>19879.7</v>
      </c>
      <c r="I191" s="22">
        <f>단가대비표!V47</f>
        <v>0</v>
      </c>
      <c r="J191" s="25">
        <f>TRUNC(I191*D191,1)</f>
        <v>0</v>
      </c>
      <c r="K191" s="22">
        <f t="shared" si="47"/>
        <v>276108</v>
      </c>
      <c r="L191" s="25">
        <f t="shared" si="47"/>
        <v>19879.7</v>
      </c>
      <c r="M191" s="19" t="s">
        <v>52</v>
      </c>
      <c r="N191" s="1" t="s">
        <v>192</v>
      </c>
      <c r="O191" s="1" t="s">
        <v>255</v>
      </c>
      <c r="P191" s="1" t="s">
        <v>64</v>
      </c>
      <c r="Q191" s="1" t="s">
        <v>64</v>
      </c>
      <c r="R191" s="1" t="s">
        <v>63</v>
      </c>
      <c r="V191">
        <v>1</v>
      </c>
      <c r="AV191" s="1" t="s">
        <v>52</v>
      </c>
      <c r="AW191" s="1" t="s">
        <v>447</v>
      </c>
      <c r="AX191" s="1" t="s">
        <v>52</v>
      </c>
      <c r="AY191" s="1" t="s">
        <v>52</v>
      </c>
      <c r="AZ191" s="1" t="s">
        <v>52</v>
      </c>
    </row>
    <row r="192" spans="1:52" ht="30" customHeight="1" x14ac:dyDescent="0.3">
      <c r="A192" s="19" t="s">
        <v>257</v>
      </c>
      <c r="B192" s="19" t="s">
        <v>258</v>
      </c>
      <c r="C192" s="19" t="s">
        <v>245</v>
      </c>
      <c r="D192" s="20">
        <v>1</v>
      </c>
      <c r="E192" s="22">
        <f>TRUNC(SUMIF(V190:V192, RIGHTB(O192, 1), H190:H192)*U192, 2)</f>
        <v>596.39</v>
      </c>
      <c r="F192" s="25">
        <f>TRUNC(E192*D192,1)</f>
        <v>596.29999999999995</v>
      </c>
      <c r="G192" s="22">
        <v>0</v>
      </c>
      <c r="H192" s="25">
        <f>TRUNC(G192*D192,1)</f>
        <v>0</v>
      </c>
      <c r="I192" s="22">
        <v>0</v>
      </c>
      <c r="J192" s="25">
        <f>TRUNC(I192*D192,1)</f>
        <v>0</v>
      </c>
      <c r="K192" s="22">
        <f t="shared" si="47"/>
        <v>596.29999999999995</v>
      </c>
      <c r="L192" s="25">
        <f t="shared" si="47"/>
        <v>596.29999999999995</v>
      </c>
      <c r="M192" s="19" t="s">
        <v>52</v>
      </c>
      <c r="N192" s="1" t="s">
        <v>192</v>
      </c>
      <c r="O192" s="1" t="s">
        <v>246</v>
      </c>
      <c r="P192" s="1" t="s">
        <v>64</v>
      </c>
      <c r="Q192" s="1" t="s">
        <v>64</v>
      </c>
      <c r="R192" s="1" t="s">
        <v>64</v>
      </c>
      <c r="S192">
        <v>1</v>
      </c>
      <c r="T192">
        <v>0</v>
      </c>
      <c r="U192">
        <v>0.03</v>
      </c>
      <c r="AV192" s="1" t="s">
        <v>52</v>
      </c>
      <c r="AW192" s="1" t="s">
        <v>448</v>
      </c>
      <c r="AX192" s="1" t="s">
        <v>52</v>
      </c>
      <c r="AY192" s="1" t="s">
        <v>52</v>
      </c>
      <c r="AZ192" s="1" t="s">
        <v>52</v>
      </c>
    </row>
    <row r="193" spans="1:52" ht="30" customHeight="1" x14ac:dyDescent="0.3">
      <c r="A193" s="19" t="s">
        <v>261</v>
      </c>
      <c r="B193" s="19" t="s">
        <v>52</v>
      </c>
      <c r="C193" s="19" t="s">
        <v>52</v>
      </c>
      <c r="D193" s="20"/>
      <c r="E193" s="22"/>
      <c r="F193" s="25">
        <f>TRUNC(SUMIF(N190:N192, N189, F190:F192),0)</f>
        <v>51899</v>
      </c>
      <c r="G193" s="22"/>
      <c r="H193" s="25">
        <f>TRUNC(SUMIF(N190:N192, N189, H190:H192),0)</f>
        <v>19879</v>
      </c>
      <c r="I193" s="22"/>
      <c r="J193" s="25">
        <f>TRUNC(SUMIF(N190:N192, N189, J190:J192),0)</f>
        <v>0</v>
      </c>
      <c r="K193" s="22"/>
      <c r="L193" s="25">
        <f>F193+H193+J193</f>
        <v>71778</v>
      </c>
      <c r="M193" s="19" t="s">
        <v>52</v>
      </c>
      <c r="N193" s="1" t="s">
        <v>108</v>
      </c>
      <c r="O193" s="1" t="s">
        <v>108</v>
      </c>
      <c r="P193" s="1" t="s">
        <v>52</v>
      </c>
      <c r="Q193" s="1" t="s">
        <v>52</v>
      </c>
      <c r="R193" s="1" t="s">
        <v>52</v>
      </c>
      <c r="AV193" s="1" t="s">
        <v>52</v>
      </c>
      <c r="AW193" s="1" t="s">
        <v>52</v>
      </c>
      <c r="AX193" s="1" t="s">
        <v>52</v>
      </c>
      <c r="AY193" s="1" t="s">
        <v>52</v>
      </c>
      <c r="AZ193" s="1" t="s">
        <v>52</v>
      </c>
    </row>
    <row r="194" spans="1:52" ht="30" customHeight="1" x14ac:dyDescent="0.3">
      <c r="A194" s="20"/>
      <c r="B194" s="20"/>
      <c r="C194" s="20"/>
      <c r="D194" s="20"/>
      <c r="E194" s="22"/>
      <c r="F194" s="25"/>
      <c r="G194" s="22"/>
      <c r="H194" s="25"/>
      <c r="I194" s="22"/>
      <c r="J194" s="25"/>
      <c r="K194" s="22"/>
      <c r="L194" s="25"/>
      <c r="M194" s="20"/>
    </row>
    <row r="195" spans="1:52" ht="30" customHeight="1" x14ac:dyDescent="0.3">
      <c r="A195" s="16" t="s">
        <v>449</v>
      </c>
      <c r="B195" s="17"/>
      <c r="C195" s="17"/>
      <c r="D195" s="17"/>
      <c r="E195" s="21"/>
      <c r="F195" s="24"/>
      <c r="G195" s="21"/>
      <c r="H195" s="24"/>
      <c r="I195" s="21"/>
      <c r="J195" s="24"/>
      <c r="K195" s="21"/>
      <c r="L195" s="24"/>
      <c r="M195" s="18"/>
      <c r="N195" s="1" t="s">
        <v>197</v>
      </c>
    </row>
    <row r="196" spans="1:52" ht="30" customHeight="1" x14ac:dyDescent="0.3">
      <c r="A196" s="19" t="s">
        <v>194</v>
      </c>
      <c r="B196" s="19" t="s">
        <v>195</v>
      </c>
      <c r="C196" s="19" t="s">
        <v>98</v>
      </c>
      <c r="D196" s="20">
        <v>1</v>
      </c>
      <c r="E196" s="22">
        <f>단가대비표!O28</f>
        <v>24017</v>
      </c>
      <c r="F196" s="25">
        <f>TRUNC(E196*D196,1)</f>
        <v>24017</v>
      </c>
      <c r="G196" s="22">
        <f>단가대비표!P28</f>
        <v>0</v>
      </c>
      <c r="H196" s="25">
        <f>TRUNC(G196*D196,1)</f>
        <v>0</v>
      </c>
      <c r="I196" s="22">
        <f>단가대비표!V28</f>
        <v>0</v>
      </c>
      <c r="J196" s="25">
        <f>TRUNC(I196*D196,1)</f>
        <v>0</v>
      </c>
      <c r="K196" s="22">
        <f t="shared" ref="K196:L198" si="48">TRUNC(E196+G196+I196,1)</f>
        <v>24017</v>
      </c>
      <c r="L196" s="25">
        <f t="shared" si="48"/>
        <v>24017</v>
      </c>
      <c r="M196" s="19" t="s">
        <v>52</v>
      </c>
      <c r="N196" s="1" t="s">
        <v>197</v>
      </c>
      <c r="O196" s="1" t="s">
        <v>450</v>
      </c>
      <c r="P196" s="1" t="s">
        <v>64</v>
      </c>
      <c r="Q196" s="1" t="s">
        <v>64</v>
      </c>
      <c r="R196" s="1" t="s">
        <v>63</v>
      </c>
      <c r="AV196" s="1" t="s">
        <v>52</v>
      </c>
      <c r="AW196" s="1" t="s">
        <v>451</v>
      </c>
      <c r="AX196" s="1" t="s">
        <v>52</v>
      </c>
      <c r="AY196" s="1" t="s">
        <v>52</v>
      </c>
      <c r="AZ196" s="1" t="s">
        <v>52</v>
      </c>
    </row>
    <row r="197" spans="1:52" ht="30" customHeight="1" x14ac:dyDescent="0.3">
      <c r="A197" s="19" t="s">
        <v>252</v>
      </c>
      <c r="B197" s="19" t="s">
        <v>253</v>
      </c>
      <c r="C197" s="19" t="s">
        <v>254</v>
      </c>
      <c r="D197" s="20">
        <v>0.36</v>
      </c>
      <c r="E197" s="22">
        <f>단가대비표!O47</f>
        <v>0</v>
      </c>
      <c r="F197" s="25">
        <f>TRUNC(E197*D197,1)</f>
        <v>0</v>
      </c>
      <c r="G197" s="22">
        <f>단가대비표!P47</f>
        <v>276108</v>
      </c>
      <c r="H197" s="25">
        <f>TRUNC(G197*D197,1)</f>
        <v>99398.8</v>
      </c>
      <c r="I197" s="22">
        <f>단가대비표!V47</f>
        <v>0</v>
      </c>
      <c r="J197" s="25">
        <f>TRUNC(I197*D197,1)</f>
        <v>0</v>
      </c>
      <c r="K197" s="22">
        <f t="shared" si="48"/>
        <v>276108</v>
      </c>
      <c r="L197" s="25">
        <f t="shared" si="48"/>
        <v>99398.8</v>
      </c>
      <c r="M197" s="19" t="s">
        <v>52</v>
      </c>
      <c r="N197" s="1" t="s">
        <v>197</v>
      </c>
      <c r="O197" s="1" t="s">
        <v>255</v>
      </c>
      <c r="P197" s="1" t="s">
        <v>64</v>
      </c>
      <c r="Q197" s="1" t="s">
        <v>64</v>
      </c>
      <c r="R197" s="1" t="s">
        <v>63</v>
      </c>
      <c r="V197">
        <v>1</v>
      </c>
      <c r="AV197" s="1" t="s">
        <v>52</v>
      </c>
      <c r="AW197" s="1" t="s">
        <v>452</v>
      </c>
      <c r="AX197" s="1" t="s">
        <v>52</v>
      </c>
      <c r="AY197" s="1" t="s">
        <v>52</v>
      </c>
      <c r="AZ197" s="1" t="s">
        <v>52</v>
      </c>
    </row>
    <row r="198" spans="1:52" ht="30" customHeight="1" x14ac:dyDescent="0.3">
      <c r="A198" s="19" t="s">
        <v>257</v>
      </c>
      <c r="B198" s="19" t="s">
        <v>258</v>
      </c>
      <c r="C198" s="19" t="s">
        <v>245</v>
      </c>
      <c r="D198" s="20">
        <v>1</v>
      </c>
      <c r="E198" s="22">
        <f>TRUNC(SUMIF(V196:V198, RIGHTB(O198, 1), H196:H198)*U198, 2)</f>
        <v>2981.96</v>
      </c>
      <c r="F198" s="25">
        <f>TRUNC(E198*D198,1)</f>
        <v>2981.9</v>
      </c>
      <c r="G198" s="22">
        <v>0</v>
      </c>
      <c r="H198" s="25">
        <f>TRUNC(G198*D198,1)</f>
        <v>0</v>
      </c>
      <c r="I198" s="22">
        <v>0</v>
      </c>
      <c r="J198" s="25">
        <f>TRUNC(I198*D198,1)</f>
        <v>0</v>
      </c>
      <c r="K198" s="22">
        <f t="shared" si="48"/>
        <v>2981.9</v>
      </c>
      <c r="L198" s="25">
        <f t="shared" si="48"/>
        <v>2981.9</v>
      </c>
      <c r="M198" s="19" t="s">
        <v>52</v>
      </c>
      <c r="N198" s="1" t="s">
        <v>197</v>
      </c>
      <c r="O198" s="1" t="s">
        <v>246</v>
      </c>
      <c r="P198" s="1" t="s">
        <v>64</v>
      </c>
      <c r="Q198" s="1" t="s">
        <v>64</v>
      </c>
      <c r="R198" s="1" t="s">
        <v>64</v>
      </c>
      <c r="S198">
        <v>1</v>
      </c>
      <c r="T198">
        <v>0</v>
      </c>
      <c r="U198">
        <v>0.03</v>
      </c>
      <c r="AV198" s="1" t="s">
        <v>52</v>
      </c>
      <c r="AW198" s="1" t="s">
        <v>453</v>
      </c>
      <c r="AX198" s="1" t="s">
        <v>52</v>
      </c>
      <c r="AY198" s="1" t="s">
        <v>52</v>
      </c>
      <c r="AZ198" s="1" t="s">
        <v>52</v>
      </c>
    </row>
    <row r="199" spans="1:52" ht="30" customHeight="1" x14ac:dyDescent="0.3">
      <c r="A199" s="19" t="s">
        <v>261</v>
      </c>
      <c r="B199" s="19" t="s">
        <v>52</v>
      </c>
      <c r="C199" s="19" t="s">
        <v>52</v>
      </c>
      <c r="D199" s="20"/>
      <c r="E199" s="22"/>
      <c r="F199" s="25">
        <f>TRUNC(SUMIF(N196:N198, N195, F196:F198),0)</f>
        <v>26998</v>
      </c>
      <c r="G199" s="22"/>
      <c r="H199" s="25">
        <f>TRUNC(SUMIF(N196:N198, N195, H196:H198),0)</f>
        <v>99398</v>
      </c>
      <c r="I199" s="22"/>
      <c r="J199" s="25">
        <f>TRUNC(SUMIF(N196:N198, N195, J196:J198),0)</f>
        <v>0</v>
      </c>
      <c r="K199" s="22"/>
      <c r="L199" s="25">
        <f>F199+H199+J199</f>
        <v>126396</v>
      </c>
      <c r="M199" s="19" t="s">
        <v>52</v>
      </c>
      <c r="N199" s="1" t="s">
        <v>108</v>
      </c>
      <c r="O199" s="1" t="s">
        <v>108</v>
      </c>
      <c r="P199" s="1" t="s">
        <v>52</v>
      </c>
      <c r="Q199" s="1" t="s">
        <v>52</v>
      </c>
      <c r="R199" s="1" t="s">
        <v>52</v>
      </c>
      <c r="AV199" s="1" t="s">
        <v>52</v>
      </c>
      <c r="AW199" s="1" t="s">
        <v>52</v>
      </c>
      <c r="AX199" s="1" t="s">
        <v>52</v>
      </c>
      <c r="AY199" s="1" t="s">
        <v>52</v>
      </c>
      <c r="AZ199" s="1" t="s">
        <v>52</v>
      </c>
    </row>
    <row r="200" spans="1:52" ht="30" customHeight="1" x14ac:dyDescent="0.3">
      <c r="A200" s="20"/>
      <c r="B200" s="20"/>
      <c r="C200" s="20"/>
      <c r="D200" s="20"/>
      <c r="E200" s="22"/>
      <c r="F200" s="25"/>
      <c r="G200" s="22"/>
      <c r="H200" s="25"/>
      <c r="I200" s="22"/>
      <c r="J200" s="25"/>
      <c r="K200" s="22"/>
      <c r="L200" s="25"/>
      <c r="M200" s="20"/>
    </row>
    <row r="201" spans="1:52" ht="30" customHeight="1" x14ac:dyDescent="0.3">
      <c r="A201" s="16" t="s">
        <v>454</v>
      </c>
      <c r="B201" s="17"/>
      <c r="C201" s="17"/>
      <c r="D201" s="17"/>
      <c r="E201" s="21"/>
      <c r="F201" s="24"/>
      <c r="G201" s="21"/>
      <c r="H201" s="24"/>
      <c r="I201" s="21"/>
      <c r="J201" s="24"/>
      <c r="K201" s="21"/>
      <c r="L201" s="24"/>
      <c r="M201" s="18"/>
      <c r="N201" s="1" t="s">
        <v>201</v>
      </c>
    </row>
    <row r="202" spans="1:52" ht="30" customHeight="1" x14ac:dyDescent="0.3">
      <c r="A202" s="19" t="s">
        <v>194</v>
      </c>
      <c r="B202" s="19" t="s">
        <v>199</v>
      </c>
      <c r="C202" s="19" t="s">
        <v>98</v>
      </c>
      <c r="D202" s="20">
        <v>1</v>
      </c>
      <c r="E202" s="22">
        <f>단가대비표!O29</f>
        <v>38885</v>
      </c>
      <c r="F202" s="25">
        <f>TRUNC(E202*D202,1)</f>
        <v>38885</v>
      </c>
      <c r="G202" s="22">
        <f>단가대비표!P29</f>
        <v>0</v>
      </c>
      <c r="H202" s="25">
        <f>TRUNC(G202*D202,1)</f>
        <v>0</v>
      </c>
      <c r="I202" s="22">
        <f>단가대비표!V29</f>
        <v>0</v>
      </c>
      <c r="J202" s="25">
        <f>TRUNC(I202*D202,1)</f>
        <v>0</v>
      </c>
      <c r="K202" s="22">
        <f t="shared" ref="K202:L204" si="49">TRUNC(E202+G202+I202,1)</f>
        <v>38885</v>
      </c>
      <c r="L202" s="25">
        <f t="shared" si="49"/>
        <v>38885</v>
      </c>
      <c r="M202" s="19" t="s">
        <v>52</v>
      </c>
      <c r="N202" s="1" t="s">
        <v>201</v>
      </c>
      <c r="O202" s="1" t="s">
        <v>455</v>
      </c>
      <c r="P202" s="1" t="s">
        <v>64</v>
      </c>
      <c r="Q202" s="1" t="s">
        <v>64</v>
      </c>
      <c r="R202" s="1" t="s">
        <v>63</v>
      </c>
      <c r="AV202" s="1" t="s">
        <v>52</v>
      </c>
      <c r="AW202" s="1" t="s">
        <v>456</v>
      </c>
      <c r="AX202" s="1" t="s">
        <v>52</v>
      </c>
      <c r="AY202" s="1" t="s">
        <v>52</v>
      </c>
      <c r="AZ202" s="1" t="s">
        <v>52</v>
      </c>
    </row>
    <row r="203" spans="1:52" ht="30" customHeight="1" x14ac:dyDescent="0.3">
      <c r="A203" s="19" t="s">
        <v>252</v>
      </c>
      <c r="B203" s="19" t="s">
        <v>253</v>
      </c>
      <c r="C203" s="19" t="s">
        <v>254</v>
      </c>
      <c r="D203" s="20">
        <v>0.36</v>
      </c>
      <c r="E203" s="22">
        <f>단가대비표!O47</f>
        <v>0</v>
      </c>
      <c r="F203" s="25">
        <f>TRUNC(E203*D203,1)</f>
        <v>0</v>
      </c>
      <c r="G203" s="22">
        <f>단가대비표!P47</f>
        <v>276108</v>
      </c>
      <c r="H203" s="25">
        <f>TRUNC(G203*D203,1)</f>
        <v>99398.8</v>
      </c>
      <c r="I203" s="22">
        <f>단가대비표!V47</f>
        <v>0</v>
      </c>
      <c r="J203" s="25">
        <f>TRUNC(I203*D203,1)</f>
        <v>0</v>
      </c>
      <c r="K203" s="22">
        <f t="shared" si="49"/>
        <v>276108</v>
      </c>
      <c r="L203" s="25">
        <f t="shared" si="49"/>
        <v>99398.8</v>
      </c>
      <c r="M203" s="19" t="s">
        <v>52</v>
      </c>
      <c r="N203" s="1" t="s">
        <v>201</v>
      </c>
      <c r="O203" s="1" t="s">
        <v>255</v>
      </c>
      <c r="P203" s="1" t="s">
        <v>64</v>
      </c>
      <c r="Q203" s="1" t="s">
        <v>64</v>
      </c>
      <c r="R203" s="1" t="s">
        <v>63</v>
      </c>
      <c r="V203">
        <v>1</v>
      </c>
      <c r="AV203" s="1" t="s">
        <v>52</v>
      </c>
      <c r="AW203" s="1" t="s">
        <v>457</v>
      </c>
      <c r="AX203" s="1" t="s">
        <v>52</v>
      </c>
      <c r="AY203" s="1" t="s">
        <v>52</v>
      </c>
      <c r="AZ203" s="1" t="s">
        <v>52</v>
      </c>
    </row>
    <row r="204" spans="1:52" ht="30" customHeight="1" x14ac:dyDescent="0.3">
      <c r="A204" s="19" t="s">
        <v>257</v>
      </c>
      <c r="B204" s="19" t="s">
        <v>258</v>
      </c>
      <c r="C204" s="19" t="s">
        <v>245</v>
      </c>
      <c r="D204" s="20">
        <v>1</v>
      </c>
      <c r="E204" s="22">
        <f>TRUNC(SUMIF(V202:V204, RIGHTB(O204, 1), H202:H204)*U204, 2)</f>
        <v>2981.96</v>
      </c>
      <c r="F204" s="25">
        <f>TRUNC(E204*D204,1)</f>
        <v>2981.9</v>
      </c>
      <c r="G204" s="22">
        <v>0</v>
      </c>
      <c r="H204" s="25">
        <f>TRUNC(G204*D204,1)</f>
        <v>0</v>
      </c>
      <c r="I204" s="22">
        <v>0</v>
      </c>
      <c r="J204" s="25">
        <f>TRUNC(I204*D204,1)</f>
        <v>0</v>
      </c>
      <c r="K204" s="22">
        <f t="shared" si="49"/>
        <v>2981.9</v>
      </c>
      <c r="L204" s="25">
        <f t="shared" si="49"/>
        <v>2981.9</v>
      </c>
      <c r="M204" s="19" t="s">
        <v>52</v>
      </c>
      <c r="N204" s="1" t="s">
        <v>201</v>
      </c>
      <c r="O204" s="1" t="s">
        <v>246</v>
      </c>
      <c r="P204" s="1" t="s">
        <v>64</v>
      </c>
      <c r="Q204" s="1" t="s">
        <v>64</v>
      </c>
      <c r="R204" s="1" t="s">
        <v>64</v>
      </c>
      <c r="S204">
        <v>1</v>
      </c>
      <c r="T204">
        <v>0</v>
      </c>
      <c r="U204">
        <v>0.03</v>
      </c>
      <c r="AV204" s="1" t="s">
        <v>52</v>
      </c>
      <c r="AW204" s="1" t="s">
        <v>458</v>
      </c>
      <c r="AX204" s="1" t="s">
        <v>52</v>
      </c>
      <c r="AY204" s="1" t="s">
        <v>52</v>
      </c>
      <c r="AZ204" s="1" t="s">
        <v>52</v>
      </c>
    </row>
    <row r="205" spans="1:52" ht="30" customHeight="1" x14ac:dyDescent="0.3">
      <c r="A205" s="19" t="s">
        <v>261</v>
      </c>
      <c r="B205" s="19" t="s">
        <v>52</v>
      </c>
      <c r="C205" s="19" t="s">
        <v>52</v>
      </c>
      <c r="D205" s="20"/>
      <c r="E205" s="22"/>
      <c r="F205" s="25">
        <f>TRUNC(SUMIF(N202:N204, N201, F202:F204),0)</f>
        <v>41866</v>
      </c>
      <c r="G205" s="22"/>
      <c r="H205" s="25">
        <f>TRUNC(SUMIF(N202:N204, N201, H202:H204),0)</f>
        <v>99398</v>
      </c>
      <c r="I205" s="22"/>
      <c r="J205" s="25">
        <f>TRUNC(SUMIF(N202:N204, N201, J202:J204),0)</f>
        <v>0</v>
      </c>
      <c r="K205" s="22"/>
      <c r="L205" s="25">
        <f>F205+H205+J205</f>
        <v>141264</v>
      </c>
      <c r="M205" s="19" t="s">
        <v>52</v>
      </c>
      <c r="N205" s="1" t="s">
        <v>108</v>
      </c>
      <c r="O205" s="1" t="s">
        <v>108</v>
      </c>
      <c r="P205" s="1" t="s">
        <v>52</v>
      </c>
      <c r="Q205" s="1" t="s">
        <v>52</v>
      </c>
      <c r="R205" s="1" t="s">
        <v>52</v>
      </c>
      <c r="AV205" s="1" t="s">
        <v>52</v>
      </c>
      <c r="AW205" s="1" t="s">
        <v>52</v>
      </c>
      <c r="AX205" s="1" t="s">
        <v>52</v>
      </c>
      <c r="AY205" s="1" t="s">
        <v>52</v>
      </c>
      <c r="AZ205" s="1" t="s">
        <v>52</v>
      </c>
    </row>
    <row r="206" spans="1:52" ht="30" customHeight="1" x14ac:dyDescent="0.3">
      <c r="A206" s="20"/>
      <c r="B206" s="20"/>
      <c r="C206" s="20"/>
      <c r="D206" s="20"/>
      <c r="E206" s="22"/>
      <c r="F206" s="25"/>
      <c r="G206" s="22"/>
      <c r="H206" s="25"/>
      <c r="I206" s="22"/>
      <c r="J206" s="25"/>
      <c r="K206" s="22"/>
      <c r="L206" s="25"/>
      <c r="M206" s="20"/>
    </row>
    <row r="207" spans="1:52" ht="30" customHeight="1" x14ac:dyDescent="0.3">
      <c r="A207" s="16" t="s">
        <v>459</v>
      </c>
      <c r="B207" s="17"/>
      <c r="C207" s="17"/>
      <c r="D207" s="17"/>
      <c r="E207" s="21"/>
      <c r="F207" s="24"/>
      <c r="G207" s="21"/>
      <c r="H207" s="24"/>
      <c r="I207" s="21"/>
      <c r="J207" s="24"/>
      <c r="K207" s="21"/>
      <c r="L207" s="24"/>
      <c r="M207" s="18"/>
      <c r="N207" s="1" t="s">
        <v>215</v>
      </c>
    </row>
    <row r="208" spans="1:52" ht="30" customHeight="1" x14ac:dyDescent="0.3">
      <c r="A208" s="19" t="s">
        <v>460</v>
      </c>
      <c r="B208" s="19" t="s">
        <v>461</v>
      </c>
      <c r="C208" s="19" t="s">
        <v>462</v>
      </c>
      <c r="D208" s="20">
        <v>2.2000000000000001E-3</v>
      </c>
      <c r="E208" s="22">
        <f>일위대가목록!E32</f>
        <v>119515</v>
      </c>
      <c r="F208" s="25">
        <f>TRUNC(E208*D208,1)</f>
        <v>262.89999999999998</v>
      </c>
      <c r="G208" s="22">
        <f>일위대가목록!F32</f>
        <v>113980</v>
      </c>
      <c r="H208" s="25">
        <f>TRUNC(G208*D208,1)</f>
        <v>250.7</v>
      </c>
      <c r="I208" s="22">
        <f>일위대가목록!G32</f>
        <v>0</v>
      </c>
      <c r="J208" s="25">
        <f>TRUNC(I208*D208,1)</f>
        <v>0</v>
      </c>
      <c r="K208" s="22">
        <f t="shared" ref="K208:L211" si="50">TRUNC(E208+G208+I208,1)</f>
        <v>233495</v>
      </c>
      <c r="L208" s="25">
        <f t="shared" si="50"/>
        <v>513.6</v>
      </c>
      <c r="M208" s="19" t="s">
        <v>463</v>
      </c>
      <c r="N208" s="1" t="s">
        <v>215</v>
      </c>
      <c r="O208" s="1" t="s">
        <v>464</v>
      </c>
      <c r="P208" s="1" t="s">
        <v>63</v>
      </c>
      <c r="Q208" s="1" t="s">
        <v>64</v>
      </c>
      <c r="R208" s="1" t="s">
        <v>64</v>
      </c>
      <c r="AV208" s="1" t="s">
        <v>52</v>
      </c>
      <c r="AW208" s="1" t="s">
        <v>465</v>
      </c>
      <c r="AX208" s="1" t="s">
        <v>52</v>
      </c>
      <c r="AY208" s="1" t="s">
        <v>52</v>
      </c>
      <c r="AZ208" s="1" t="s">
        <v>52</v>
      </c>
    </row>
    <row r="209" spans="1:52" ht="30" customHeight="1" x14ac:dyDescent="0.3">
      <c r="A209" s="19" t="s">
        <v>466</v>
      </c>
      <c r="B209" s="19" t="s">
        <v>467</v>
      </c>
      <c r="C209" s="19" t="s">
        <v>468</v>
      </c>
      <c r="D209" s="20">
        <v>5.1999999999999998E-2</v>
      </c>
      <c r="E209" s="22">
        <f>일위대가목록!E33</f>
        <v>1371</v>
      </c>
      <c r="F209" s="25">
        <f>TRUNC(E209*D209,1)</f>
        <v>71.2</v>
      </c>
      <c r="G209" s="22">
        <f>일위대가목록!F33</f>
        <v>45715</v>
      </c>
      <c r="H209" s="25">
        <f>TRUNC(G209*D209,1)</f>
        <v>2377.1</v>
      </c>
      <c r="I209" s="22">
        <f>일위대가목록!G33</f>
        <v>0</v>
      </c>
      <c r="J209" s="25">
        <f>TRUNC(I209*D209,1)</f>
        <v>0</v>
      </c>
      <c r="K209" s="22">
        <f t="shared" si="50"/>
        <v>47086</v>
      </c>
      <c r="L209" s="25">
        <f t="shared" si="50"/>
        <v>2448.3000000000002</v>
      </c>
      <c r="M209" s="19" t="s">
        <v>469</v>
      </c>
      <c r="N209" s="1" t="s">
        <v>215</v>
      </c>
      <c r="O209" s="1" t="s">
        <v>470</v>
      </c>
      <c r="P209" s="1" t="s">
        <v>63</v>
      </c>
      <c r="Q209" s="1" t="s">
        <v>64</v>
      </c>
      <c r="R209" s="1" t="s">
        <v>64</v>
      </c>
      <c r="AV209" s="1" t="s">
        <v>52</v>
      </c>
      <c r="AW209" s="1" t="s">
        <v>471</v>
      </c>
      <c r="AX209" s="1" t="s">
        <v>52</v>
      </c>
      <c r="AY209" s="1" t="s">
        <v>52</v>
      </c>
      <c r="AZ209" s="1" t="s">
        <v>52</v>
      </c>
    </row>
    <row r="210" spans="1:52" ht="30" customHeight="1" x14ac:dyDescent="0.3">
      <c r="A210" s="19" t="s">
        <v>472</v>
      </c>
      <c r="B210" s="19" t="s">
        <v>253</v>
      </c>
      <c r="C210" s="19" t="s">
        <v>254</v>
      </c>
      <c r="D210" s="20">
        <v>0.08</v>
      </c>
      <c r="E210" s="22">
        <f>단가대비표!O45</f>
        <v>0</v>
      </c>
      <c r="F210" s="25">
        <f>TRUNC(E210*D210,1)</f>
        <v>0</v>
      </c>
      <c r="G210" s="22">
        <f>단가대비표!P45</f>
        <v>172698</v>
      </c>
      <c r="H210" s="25">
        <f>TRUNC(G210*D210,1)</f>
        <v>13815.8</v>
      </c>
      <c r="I210" s="22">
        <f>단가대비표!V45</f>
        <v>0</v>
      </c>
      <c r="J210" s="25">
        <f>TRUNC(I210*D210,1)</f>
        <v>0</v>
      </c>
      <c r="K210" s="22">
        <f t="shared" si="50"/>
        <v>172698</v>
      </c>
      <c r="L210" s="25">
        <f t="shared" si="50"/>
        <v>13815.8</v>
      </c>
      <c r="M210" s="19" t="s">
        <v>52</v>
      </c>
      <c r="N210" s="1" t="s">
        <v>215</v>
      </c>
      <c r="O210" s="1" t="s">
        <v>473</v>
      </c>
      <c r="P210" s="1" t="s">
        <v>64</v>
      </c>
      <c r="Q210" s="1" t="s">
        <v>64</v>
      </c>
      <c r="R210" s="1" t="s">
        <v>63</v>
      </c>
      <c r="V210">
        <v>1</v>
      </c>
      <c r="AV210" s="1" t="s">
        <v>52</v>
      </c>
      <c r="AW210" s="1" t="s">
        <v>474</v>
      </c>
      <c r="AX210" s="1" t="s">
        <v>52</v>
      </c>
      <c r="AY210" s="1" t="s">
        <v>52</v>
      </c>
      <c r="AZ210" s="1" t="s">
        <v>52</v>
      </c>
    </row>
    <row r="211" spans="1:52" ht="30" customHeight="1" x14ac:dyDescent="0.3">
      <c r="A211" s="19" t="s">
        <v>257</v>
      </c>
      <c r="B211" s="19" t="s">
        <v>258</v>
      </c>
      <c r="C211" s="19" t="s">
        <v>245</v>
      </c>
      <c r="D211" s="20">
        <v>1</v>
      </c>
      <c r="E211" s="22">
        <f>TRUNC(SUMIF(V208:V211, RIGHTB(O211, 1), H208:H211)*U211, 2)</f>
        <v>414.47</v>
      </c>
      <c r="F211" s="25">
        <f>TRUNC(E211*D211,1)</f>
        <v>414.4</v>
      </c>
      <c r="G211" s="22">
        <v>0</v>
      </c>
      <c r="H211" s="25">
        <f>TRUNC(G211*D211,1)</f>
        <v>0</v>
      </c>
      <c r="I211" s="22">
        <v>0</v>
      </c>
      <c r="J211" s="25">
        <f>TRUNC(I211*D211,1)</f>
        <v>0</v>
      </c>
      <c r="K211" s="22">
        <f t="shared" si="50"/>
        <v>414.4</v>
      </c>
      <c r="L211" s="25">
        <f t="shared" si="50"/>
        <v>414.4</v>
      </c>
      <c r="M211" s="19" t="s">
        <v>52</v>
      </c>
      <c r="N211" s="1" t="s">
        <v>215</v>
      </c>
      <c r="O211" s="1" t="s">
        <v>246</v>
      </c>
      <c r="P211" s="1" t="s">
        <v>64</v>
      </c>
      <c r="Q211" s="1" t="s">
        <v>64</v>
      </c>
      <c r="R211" s="1" t="s">
        <v>64</v>
      </c>
      <c r="S211">
        <v>1</v>
      </c>
      <c r="T211">
        <v>0</v>
      </c>
      <c r="U211">
        <v>0.03</v>
      </c>
      <c r="AV211" s="1" t="s">
        <v>52</v>
      </c>
      <c r="AW211" s="1" t="s">
        <v>475</v>
      </c>
      <c r="AX211" s="1" t="s">
        <v>52</v>
      </c>
      <c r="AY211" s="1" t="s">
        <v>52</v>
      </c>
      <c r="AZ211" s="1" t="s">
        <v>52</v>
      </c>
    </row>
    <row r="212" spans="1:52" ht="30" customHeight="1" x14ac:dyDescent="0.3">
      <c r="A212" s="19" t="s">
        <v>261</v>
      </c>
      <c r="B212" s="19" t="s">
        <v>52</v>
      </c>
      <c r="C212" s="19" t="s">
        <v>52</v>
      </c>
      <c r="D212" s="20"/>
      <c r="E212" s="22"/>
      <c r="F212" s="25">
        <f>TRUNC(SUMIF(N208:N211, N207, F208:F211),0)</f>
        <v>748</v>
      </c>
      <c r="G212" s="22"/>
      <c r="H212" s="25">
        <f>TRUNC(SUMIF(N208:N211, N207, H208:H211),0)</f>
        <v>16443</v>
      </c>
      <c r="I212" s="22"/>
      <c r="J212" s="25">
        <f>TRUNC(SUMIF(N208:N211, N207, J208:J211),0)</f>
        <v>0</v>
      </c>
      <c r="K212" s="22"/>
      <c r="L212" s="25">
        <f>F212+H212+J212</f>
        <v>17191</v>
      </c>
      <c r="M212" s="19" t="s">
        <v>52</v>
      </c>
      <c r="N212" s="1" t="s">
        <v>108</v>
      </c>
      <c r="O212" s="1" t="s">
        <v>108</v>
      </c>
      <c r="P212" s="1" t="s">
        <v>52</v>
      </c>
      <c r="Q212" s="1" t="s">
        <v>52</v>
      </c>
      <c r="R212" s="1" t="s">
        <v>52</v>
      </c>
      <c r="AV212" s="1" t="s">
        <v>52</v>
      </c>
      <c r="AW212" s="1" t="s">
        <v>52</v>
      </c>
      <c r="AX212" s="1" t="s">
        <v>52</v>
      </c>
      <c r="AY212" s="1" t="s">
        <v>52</v>
      </c>
      <c r="AZ212" s="1" t="s">
        <v>52</v>
      </c>
    </row>
    <row r="213" spans="1:52" ht="30" customHeight="1" x14ac:dyDescent="0.3">
      <c r="A213" s="20"/>
      <c r="B213" s="20"/>
      <c r="C213" s="20"/>
      <c r="D213" s="20"/>
      <c r="E213" s="22"/>
      <c r="F213" s="25"/>
      <c r="G213" s="22"/>
      <c r="H213" s="25"/>
      <c r="I213" s="22"/>
      <c r="J213" s="25"/>
      <c r="K213" s="22"/>
      <c r="L213" s="25"/>
      <c r="M213" s="20"/>
    </row>
    <row r="214" spans="1:52" ht="30" customHeight="1" x14ac:dyDescent="0.3">
      <c r="A214" s="16" t="s">
        <v>476</v>
      </c>
      <c r="B214" s="17"/>
      <c r="C214" s="17"/>
      <c r="D214" s="17"/>
      <c r="E214" s="21"/>
      <c r="F214" s="24"/>
      <c r="G214" s="21"/>
      <c r="H214" s="24"/>
      <c r="I214" s="21"/>
      <c r="J214" s="24"/>
      <c r="K214" s="21"/>
      <c r="L214" s="24"/>
      <c r="M214" s="18"/>
      <c r="N214" s="1" t="s">
        <v>464</v>
      </c>
    </row>
    <row r="215" spans="1:52" ht="30" customHeight="1" x14ac:dyDescent="0.3">
      <c r="A215" s="19" t="s">
        <v>478</v>
      </c>
      <c r="B215" s="19" t="s">
        <v>479</v>
      </c>
      <c r="C215" s="19" t="s">
        <v>480</v>
      </c>
      <c r="D215" s="20">
        <v>510</v>
      </c>
      <c r="E215" s="22">
        <f>단가대비표!O12</f>
        <v>154.54</v>
      </c>
      <c r="F215" s="25">
        <f>TRUNC(E215*D215,1)</f>
        <v>78815.399999999994</v>
      </c>
      <c r="G215" s="22">
        <f>단가대비표!P12</f>
        <v>0</v>
      </c>
      <c r="H215" s="25">
        <f>TRUNC(G215*D215,1)</f>
        <v>0</v>
      </c>
      <c r="I215" s="22">
        <f>단가대비표!V12</f>
        <v>0</v>
      </c>
      <c r="J215" s="25">
        <f>TRUNC(I215*D215,1)</f>
        <v>0</v>
      </c>
      <c r="K215" s="22">
        <f t="shared" ref="K215:L217" si="51">TRUNC(E215+G215+I215,1)</f>
        <v>154.5</v>
      </c>
      <c r="L215" s="25">
        <f t="shared" si="51"/>
        <v>78815.399999999994</v>
      </c>
      <c r="M215" s="19" t="s">
        <v>52</v>
      </c>
      <c r="N215" s="1" t="s">
        <v>464</v>
      </c>
      <c r="O215" s="1" t="s">
        <v>481</v>
      </c>
      <c r="P215" s="1" t="s">
        <v>64</v>
      </c>
      <c r="Q215" s="1" t="s">
        <v>64</v>
      </c>
      <c r="R215" s="1" t="s">
        <v>63</v>
      </c>
      <c r="AV215" s="1" t="s">
        <v>52</v>
      </c>
      <c r="AW215" s="1" t="s">
        <v>482</v>
      </c>
      <c r="AX215" s="1" t="s">
        <v>52</v>
      </c>
      <c r="AY215" s="1" t="s">
        <v>52</v>
      </c>
      <c r="AZ215" s="1" t="s">
        <v>52</v>
      </c>
    </row>
    <row r="216" spans="1:52" ht="30" customHeight="1" x14ac:dyDescent="0.3">
      <c r="A216" s="19" t="s">
        <v>483</v>
      </c>
      <c r="B216" s="19" t="s">
        <v>484</v>
      </c>
      <c r="C216" s="19" t="s">
        <v>462</v>
      </c>
      <c r="D216" s="20">
        <v>1.1000000000000001</v>
      </c>
      <c r="E216" s="22">
        <f>단가대비표!O5</f>
        <v>37000</v>
      </c>
      <c r="F216" s="25">
        <f>TRUNC(E216*D216,1)</f>
        <v>40700</v>
      </c>
      <c r="G216" s="22">
        <f>단가대비표!P5</f>
        <v>0</v>
      </c>
      <c r="H216" s="25">
        <f>TRUNC(G216*D216,1)</f>
        <v>0</v>
      </c>
      <c r="I216" s="22">
        <f>단가대비표!V5</f>
        <v>0</v>
      </c>
      <c r="J216" s="25">
        <f>TRUNC(I216*D216,1)</f>
        <v>0</v>
      </c>
      <c r="K216" s="22">
        <f t="shared" si="51"/>
        <v>37000</v>
      </c>
      <c r="L216" s="25">
        <f t="shared" si="51"/>
        <v>40700</v>
      </c>
      <c r="M216" s="19" t="s">
        <v>52</v>
      </c>
      <c r="N216" s="1" t="s">
        <v>464</v>
      </c>
      <c r="O216" s="1" t="s">
        <v>485</v>
      </c>
      <c r="P216" s="1" t="s">
        <v>64</v>
      </c>
      <c r="Q216" s="1" t="s">
        <v>64</v>
      </c>
      <c r="R216" s="1" t="s">
        <v>63</v>
      </c>
      <c r="AV216" s="1" t="s">
        <v>52</v>
      </c>
      <c r="AW216" s="1" t="s">
        <v>486</v>
      </c>
      <c r="AX216" s="1" t="s">
        <v>52</v>
      </c>
      <c r="AY216" s="1" t="s">
        <v>52</v>
      </c>
      <c r="AZ216" s="1" t="s">
        <v>52</v>
      </c>
    </row>
    <row r="217" spans="1:52" ht="30" customHeight="1" x14ac:dyDescent="0.3">
      <c r="A217" s="19" t="s">
        <v>472</v>
      </c>
      <c r="B217" s="19" t="s">
        <v>253</v>
      </c>
      <c r="C217" s="19" t="s">
        <v>254</v>
      </c>
      <c r="D217" s="20">
        <v>0.66</v>
      </c>
      <c r="E217" s="22">
        <f>단가대비표!O45</f>
        <v>0</v>
      </c>
      <c r="F217" s="25">
        <f>TRUNC(E217*D217,1)</f>
        <v>0</v>
      </c>
      <c r="G217" s="22">
        <f>단가대비표!P45</f>
        <v>172698</v>
      </c>
      <c r="H217" s="25">
        <f>TRUNC(G217*D217,1)</f>
        <v>113980.6</v>
      </c>
      <c r="I217" s="22">
        <f>단가대비표!V45</f>
        <v>0</v>
      </c>
      <c r="J217" s="25">
        <f>TRUNC(I217*D217,1)</f>
        <v>0</v>
      </c>
      <c r="K217" s="22">
        <f t="shared" si="51"/>
        <v>172698</v>
      </c>
      <c r="L217" s="25">
        <f t="shared" si="51"/>
        <v>113980.6</v>
      </c>
      <c r="M217" s="19" t="s">
        <v>52</v>
      </c>
      <c r="N217" s="1" t="s">
        <v>464</v>
      </c>
      <c r="O217" s="1" t="s">
        <v>473</v>
      </c>
      <c r="P217" s="1" t="s">
        <v>64</v>
      </c>
      <c r="Q217" s="1" t="s">
        <v>64</v>
      </c>
      <c r="R217" s="1" t="s">
        <v>63</v>
      </c>
      <c r="AV217" s="1" t="s">
        <v>52</v>
      </c>
      <c r="AW217" s="1" t="s">
        <v>487</v>
      </c>
      <c r="AX217" s="1" t="s">
        <v>52</v>
      </c>
      <c r="AY217" s="1" t="s">
        <v>52</v>
      </c>
      <c r="AZ217" s="1" t="s">
        <v>52</v>
      </c>
    </row>
    <row r="218" spans="1:52" ht="30" customHeight="1" x14ac:dyDescent="0.3">
      <c r="A218" s="19" t="s">
        <v>261</v>
      </c>
      <c r="B218" s="19" t="s">
        <v>52</v>
      </c>
      <c r="C218" s="19" t="s">
        <v>52</v>
      </c>
      <c r="D218" s="20"/>
      <c r="E218" s="22"/>
      <c r="F218" s="25">
        <f>TRUNC(SUMIF(N215:N217, N214, F215:F217),0)</f>
        <v>119515</v>
      </c>
      <c r="G218" s="22"/>
      <c r="H218" s="25">
        <f>TRUNC(SUMIF(N215:N217, N214, H215:H217),0)</f>
        <v>113980</v>
      </c>
      <c r="I218" s="22"/>
      <c r="J218" s="25">
        <f>TRUNC(SUMIF(N215:N217, N214, J215:J217),0)</f>
        <v>0</v>
      </c>
      <c r="K218" s="22"/>
      <c r="L218" s="25">
        <f>F218+H218+J218</f>
        <v>233495</v>
      </c>
      <c r="M218" s="19" t="s">
        <v>52</v>
      </c>
      <c r="N218" s="1" t="s">
        <v>108</v>
      </c>
      <c r="O218" s="1" t="s">
        <v>108</v>
      </c>
      <c r="P218" s="1" t="s">
        <v>52</v>
      </c>
      <c r="Q218" s="1" t="s">
        <v>52</v>
      </c>
      <c r="R218" s="1" t="s">
        <v>52</v>
      </c>
      <c r="AV218" s="1" t="s">
        <v>52</v>
      </c>
      <c r="AW218" s="1" t="s">
        <v>52</v>
      </c>
      <c r="AX218" s="1" t="s">
        <v>52</v>
      </c>
      <c r="AY218" s="1" t="s">
        <v>52</v>
      </c>
      <c r="AZ218" s="1" t="s">
        <v>52</v>
      </c>
    </row>
    <row r="219" spans="1:52" ht="30" customHeight="1" x14ac:dyDescent="0.3">
      <c r="A219" s="20"/>
      <c r="B219" s="20"/>
      <c r="C219" s="20"/>
      <c r="D219" s="20"/>
      <c r="E219" s="22"/>
      <c r="F219" s="25"/>
      <c r="G219" s="22"/>
      <c r="H219" s="25"/>
      <c r="I219" s="22"/>
      <c r="J219" s="25"/>
      <c r="K219" s="22"/>
      <c r="L219" s="25"/>
      <c r="M219" s="20"/>
    </row>
    <row r="220" spans="1:52" ht="30" customHeight="1" x14ac:dyDescent="0.3">
      <c r="A220" s="16" t="s">
        <v>488</v>
      </c>
      <c r="B220" s="17"/>
      <c r="C220" s="17"/>
      <c r="D220" s="17"/>
      <c r="E220" s="21"/>
      <c r="F220" s="24"/>
      <c r="G220" s="21"/>
      <c r="H220" s="24"/>
      <c r="I220" s="21"/>
      <c r="J220" s="24"/>
      <c r="K220" s="21"/>
      <c r="L220" s="24"/>
      <c r="M220" s="18"/>
      <c r="N220" s="1" t="s">
        <v>470</v>
      </c>
    </row>
    <row r="221" spans="1:52" ht="30" customHeight="1" x14ac:dyDescent="0.3">
      <c r="A221" s="19" t="s">
        <v>472</v>
      </c>
      <c r="B221" s="19" t="s">
        <v>253</v>
      </c>
      <c r="C221" s="19" t="s">
        <v>254</v>
      </c>
      <c r="D221" s="20">
        <v>5.2999999999999999E-2</v>
      </c>
      <c r="E221" s="22">
        <f>단가대비표!O45</f>
        <v>0</v>
      </c>
      <c r="F221" s="25">
        <f>TRUNC(E221*D221,1)</f>
        <v>0</v>
      </c>
      <c r="G221" s="22">
        <f>단가대비표!P45</f>
        <v>172698</v>
      </c>
      <c r="H221" s="25">
        <f>TRUNC(G221*D221,1)</f>
        <v>9152.9</v>
      </c>
      <c r="I221" s="22">
        <f>단가대비표!V45</f>
        <v>0</v>
      </c>
      <c r="J221" s="25">
        <f>TRUNC(I221*D221,1)</f>
        <v>0</v>
      </c>
      <c r="K221" s="22">
        <f t="shared" ref="K221:L223" si="52">TRUNC(E221+G221+I221,1)</f>
        <v>172698</v>
      </c>
      <c r="L221" s="25">
        <f t="shared" si="52"/>
        <v>9152.9</v>
      </c>
      <c r="M221" s="19" t="s">
        <v>52</v>
      </c>
      <c r="N221" s="1" t="s">
        <v>470</v>
      </c>
      <c r="O221" s="1" t="s">
        <v>473</v>
      </c>
      <c r="P221" s="1" t="s">
        <v>64</v>
      </c>
      <c r="Q221" s="1" t="s">
        <v>64</v>
      </c>
      <c r="R221" s="1" t="s">
        <v>63</v>
      </c>
      <c r="V221">
        <v>1</v>
      </c>
      <c r="AV221" s="1" t="s">
        <v>52</v>
      </c>
      <c r="AW221" s="1" t="s">
        <v>490</v>
      </c>
      <c r="AX221" s="1" t="s">
        <v>52</v>
      </c>
      <c r="AY221" s="1" t="s">
        <v>52</v>
      </c>
      <c r="AZ221" s="1" t="s">
        <v>52</v>
      </c>
    </row>
    <row r="222" spans="1:52" ht="30" customHeight="1" x14ac:dyDescent="0.3">
      <c r="A222" s="19" t="s">
        <v>491</v>
      </c>
      <c r="B222" s="19" t="s">
        <v>253</v>
      </c>
      <c r="C222" s="19" t="s">
        <v>254</v>
      </c>
      <c r="D222" s="20">
        <v>0.13100000000000001</v>
      </c>
      <c r="E222" s="22">
        <f>단가대비표!O46</f>
        <v>0</v>
      </c>
      <c r="F222" s="25">
        <f>TRUNC(E222*D222,1)</f>
        <v>0</v>
      </c>
      <c r="G222" s="22">
        <f>단가대비표!P46</f>
        <v>279102</v>
      </c>
      <c r="H222" s="25">
        <f>TRUNC(G222*D222,1)</f>
        <v>36562.300000000003</v>
      </c>
      <c r="I222" s="22">
        <f>단가대비표!V46</f>
        <v>0</v>
      </c>
      <c r="J222" s="25">
        <f>TRUNC(I222*D222,1)</f>
        <v>0</v>
      </c>
      <c r="K222" s="22">
        <f t="shared" si="52"/>
        <v>279102</v>
      </c>
      <c r="L222" s="25">
        <f t="shared" si="52"/>
        <v>36562.300000000003</v>
      </c>
      <c r="M222" s="19" t="s">
        <v>52</v>
      </c>
      <c r="N222" s="1" t="s">
        <v>470</v>
      </c>
      <c r="O222" s="1" t="s">
        <v>492</v>
      </c>
      <c r="P222" s="1" t="s">
        <v>64</v>
      </c>
      <c r="Q222" s="1" t="s">
        <v>64</v>
      </c>
      <c r="R222" s="1" t="s">
        <v>63</v>
      </c>
      <c r="V222">
        <v>1</v>
      </c>
      <c r="AV222" s="1" t="s">
        <v>52</v>
      </c>
      <c r="AW222" s="1" t="s">
        <v>493</v>
      </c>
      <c r="AX222" s="1" t="s">
        <v>52</v>
      </c>
      <c r="AY222" s="1" t="s">
        <v>52</v>
      </c>
      <c r="AZ222" s="1" t="s">
        <v>52</v>
      </c>
    </row>
    <row r="223" spans="1:52" ht="30" customHeight="1" x14ac:dyDescent="0.3">
      <c r="A223" s="19" t="s">
        <v>257</v>
      </c>
      <c r="B223" s="19" t="s">
        <v>258</v>
      </c>
      <c r="C223" s="19" t="s">
        <v>245</v>
      </c>
      <c r="D223" s="20">
        <v>1</v>
      </c>
      <c r="E223" s="22">
        <f>TRUNC(SUMIF(V221:V223, RIGHTB(O223, 1), H221:H223)*U223, 2)</f>
        <v>1371.45</v>
      </c>
      <c r="F223" s="25">
        <f>TRUNC(E223*D223,1)</f>
        <v>1371.4</v>
      </c>
      <c r="G223" s="22">
        <v>0</v>
      </c>
      <c r="H223" s="25">
        <f>TRUNC(G223*D223,1)</f>
        <v>0</v>
      </c>
      <c r="I223" s="22">
        <v>0</v>
      </c>
      <c r="J223" s="25">
        <f>TRUNC(I223*D223,1)</f>
        <v>0</v>
      </c>
      <c r="K223" s="22">
        <f t="shared" si="52"/>
        <v>1371.4</v>
      </c>
      <c r="L223" s="25">
        <f t="shared" si="52"/>
        <v>1371.4</v>
      </c>
      <c r="M223" s="19" t="s">
        <v>52</v>
      </c>
      <c r="N223" s="1" t="s">
        <v>470</v>
      </c>
      <c r="O223" s="1" t="s">
        <v>246</v>
      </c>
      <c r="P223" s="1" t="s">
        <v>64</v>
      </c>
      <c r="Q223" s="1" t="s">
        <v>64</v>
      </c>
      <c r="R223" s="1" t="s">
        <v>64</v>
      </c>
      <c r="S223">
        <v>1</v>
      </c>
      <c r="T223">
        <v>0</v>
      </c>
      <c r="U223">
        <v>0.03</v>
      </c>
      <c r="AV223" s="1" t="s">
        <v>52</v>
      </c>
      <c r="AW223" s="1" t="s">
        <v>494</v>
      </c>
      <c r="AX223" s="1" t="s">
        <v>52</v>
      </c>
      <c r="AY223" s="1" t="s">
        <v>52</v>
      </c>
      <c r="AZ223" s="1" t="s">
        <v>52</v>
      </c>
    </row>
    <row r="224" spans="1:52" ht="30" customHeight="1" x14ac:dyDescent="0.3">
      <c r="A224" s="19" t="s">
        <v>261</v>
      </c>
      <c r="B224" s="19" t="s">
        <v>52</v>
      </c>
      <c r="C224" s="19" t="s">
        <v>52</v>
      </c>
      <c r="D224" s="20"/>
      <c r="E224" s="22"/>
      <c r="F224" s="25">
        <f>TRUNC(SUMIF(N221:N223, N220, F221:F223),0)</f>
        <v>1371</v>
      </c>
      <c r="G224" s="22"/>
      <c r="H224" s="25">
        <f>TRUNC(SUMIF(N221:N223, N220, H221:H223),0)</f>
        <v>45715</v>
      </c>
      <c r="I224" s="22"/>
      <c r="J224" s="25">
        <f>TRUNC(SUMIF(N221:N223, N220, J221:J223),0)</f>
        <v>0</v>
      </c>
      <c r="K224" s="22"/>
      <c r="L224" s="25">
        <f>F224+H224+J224</f>
        <v>47086</v>
      </c>
      <c r="M224" s="19" t="s">
        <v>52</v>
      </c>
      <c r="N224" s="1" t="s">
        <v>108</v>
      </c>
      <c r="O224" s="1" t="s">
        <v>108</v>
      </c>
      <c r="P224" s="1" t="s">
        <v>52</v>
      </c>
      <c r="Q224" s="1" t="s">
        <v>52</v>
      </c>
      <c r="R224" s="1" t="s">
        <v>52</v>
      </c>
      <c r="AV224" s="1" t="s">
        <v>52</v>
      </c>
      <c r="AW224" s="1" t="s">
        <v>52</v>
      </c>
      <c r="AX224" s="1" t="s">
        <v>52</v>
      </c>
      <c r="AY224" s="1" t="s">
        <v>52</v>
      </c>
      <c r="AZ224" s="1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48"/>
  <sheetViews>
    <sheetView topLeftCell="B37" workbookViewId="0">
      <selection activeCell="P49" sqref="P49"/>
    </sheetView>
  </sheetViews>
  <sheetFormatPr defaultRowHeight="16.5" x14ac:dyDescent="0.3"/>
  <cols>
    <col min="1" max="1" width="47.375" hidden="1" customWidth="1"/>
    <col min="2" max="2" width="31.25" bestFit="1" customWidth="1"/>
    <col min="3" max="3" width="34.625" bestFit="1" customWidth="1"/>
    <col min="4" max="4" width="5.5" bestFit="1" customWidth="1"/>
    <col min="5" max="5" width="11.25" bestFit="1" customWidth="1"/>
    <col min="6" max="6" width="6.625" bestFit="1" customWidth="1"/>
    <col min="7" max="7" width="10.25" bestFit="1" customWidth="1"/>
    <col min="8" max="8" width="6.625" bestFit="1" customWidth="1"/>
    <col min="9" max="9" width="10.25" bestFit="1" customWidth="1"/>
    <col min="10" max="10" width="6.625" bestFit="1" customWidth="1"/>
    <col min="11" max="11" width="11.75" bestFit="1" customWidth="1"/>
    <col min="12" max="12" width="14.375" bestFit="1" customWidth="1"/>
    <col min="13" max="13" width="10.375" bestFit="1" customWidth="1"/>
    <col min="14" max="14" width="6.625" bestFit="1" customWidth="1"/>
    <col min="15" max="15" width="11.75" bestFit="1" customWidth="1"/>
    <col min="16" max="16" width="10.25" bestFit="1" customWidth="1"/>
    <col min="17" max="17" width="11.25" bestFit="1" customWidth="1"/>
    <col min="18" max="19" width="9.25" bestFit="1" customWidth="1"/>
    <col min="20" max="21" width="10.375" bestFit="1" customWidth="1"/>
    <col min="22" max="22" width="9.25" bestFit="1" customWidth="1"/>
    <col min="23" max="23" width="7.875" bestFit="1" customWidth="1"/>
    <col min="24" max="24" width="6.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187" t="s">
        <v>495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</row>
    <row r="2" spans="1:28" ht="30" customHeight="1" x14ac:dyDescent="0.3">
      <c r="A2" s="184" t="s">
        <v>1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</row>
    <row r="3" spans="1:28" ht="30" customHeight="1" x14ac:dyDescent="0.3">
      <c r="A3" s="185" t="s">
        <v>218</v>
      </c>
      <c r="B3" s="185" t="s">
        <v>2</v>
      </c>
      <c r="C3" s="185" t="s">
        <v>496</v>
      </c>
      <c r="D3" s="185" t="s">
        <v>4</v>
      </c>
      <c r="E3" s="185" t="s">
        <v>6</v>
      </c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 t="s">
        <v>220</v>
      </c>
      <c r="Q3" s="185" t="s">
        <v>221</v>
      </c>
      <c r="R3" s="185"/>
      <c r="S3" s="185"/>
      <c r="T3" s="185"/>
      <c r="U3" s="185"/>
      <c r="V3" s="185"/>
      <c r="W3" s="185" t="s">
        <v>223</v>
      </c>
      <c r="X3" s="185" t="s">
        <v>12</v>
      </c>
      <c r="Y3" s="184" t="s">
        <v>504</v>
      </c>
      <c r="Z3" s="184" t="s">
        <v>505</v>
      </c>
      <c r="AA3" s="184" t="s">
        <v>506</v>
      </c>
      <c r="AB3" s="184" t="s">
        <v>48</v>
      </c>
    </row>
    <row r="4" spans="1:28" ht="30" customHeight="1" x14ac:dyDescent="0.3">
      <c r="A4" s="185"/>
      <c r="B4" s="185"/>
      <c r="C4" s="185"/>
      <c r="D4" s="185"/>
      <c r="E4" s="7" t="s">
        <v>497</v>
      </c>
      <c r="F4" s="7" t="s">
        <v>498</v>
      </c>
      <c r="G4" s="7" t="s">
        <v>499</v>
      </c>
      <c r="H4" s="7" t="s">
        <v>498</v>
      </c>
      <c r="I4" s="7" t="s">
        <v>500</v>
      </c>
      <c r="J4" s="7" t="s">
        <v>498</v>
      </c>
      <c r="K4" s="7" t="s">
        <v>501</v>
      </c>
      <c r="L4" s="7" t="s">
        <v>498</v>
      </c>
      <c r="M4" s="7" t="s">
        <v>502</v>
      </c>
      <c r="N4" s="7" t="s">
        <v>498</v>
      </c>
      <c r="O4" s="7" t="s">
        <v>503</v>
      </c>
      <c r="P4" s="185"/>
      <c r="Q4" s="7" t="s">
        <v>497</v>
      </c>
      <c r="R4" s="7" t="s">
        <v>499</v>
      </c>
      <c r="S4" s="7" t="s">
        <v>500</v>
      </c>
      <c r="T4" s="7" t="s">
        <v>501</v>
      </c>
      <c r="U4" s="7" t="s">
        <v>502</v>
      </c>
      <c r="V4" s="7" t="s">
        <v>503</v>
      </c>
      <c r="W4" s="185"/>
      <c r="X4" s="185"/>
      <c r="Y4" s="184"/>
      <c r="Z4" s="184"/>
      <c r="AA4" s="184"/>
      <c r="AB4" s="184"/>
    </row>
    <row r="5" spans="1:28" ht="30" customHeight="1" x14ac:dyDescent="0.3">
      <c r="A5" s="13" t="s">
        <v>485</v>
      </c>
      <c r="B5" s="13" t="s">
        <v>483</v>
      </c>
      <c r="C5" s="13" t="s">
        <v>484</v>
      </c>
      <c r="D5" s="26" t="s">
        <v>462</v>
      </c>
      <c r="E5" s="27">
        <v>0</v>
      </c>
      <c r="F5" s="13" t="s">
        <v>52</v>
      </c>
      <c r="G5" s="27">
        <v>0</v>
      </c>
      <c r="H5" s="13" t="s">
        <v>52</v>
      </c>
      <c r="I5" s="27">
        <v>37000</v>
      </c>
      <c r="J5" s="13" t="s">
        <v>507</v>
      </c>
      <c r="K5" s="27">
        <v>0</v>
      </c>
      <c r="L5" s="13" t="s">
        <v>52</v>
      </c>
      <c r="M5" s="27">
        <v>0</v>
      </c>
      <c r="N5" s="13" t="s">
        <v>52</v>
      </c>
      <c r="O5" s="27">
        <f t="shared" ref="O5:O44" si="0">SMALL(E5:M5,COUNTIF(E5:M5,0)+1)</f>
        <v>37000</v>
      </c>
      <c r="P5" s="27">
        <v>0</v>
      </c>
      <c r="Q5" s="27">
        <v>0</v>
      </c>
      <c r="R5" s="27">
        <v>0</v>
      </c>
      <c r="S5" s="27">
        <v>0</v>
      </c>
      <c r="T5" s="27">
        <v>0</v>
      </c>
      <c r="U5" s="27">
        <v>0</v>
      </c>
      <c r="V5" s="27">
        <v>0</v>
      </c>
      <c r="W5" s="13" t="s">
        <v>508</v>
      </c>
      <c r="X5" s="13" t="s">
        <v>52</v>
      </c>
      <c r="Y5" s="1" t="s">
        <v>52</v>
      </c>
      <c r="Z5" s="1" t="s">
        <v>52</v>
      </c>
      <c r="AA5" s="28"/>
      <c r="AB5" s="1" t="s">
        <v>52</v>
      </c>
    </row>
    <row r="6" spans="1:28" ht="30" customHeight="1" x14ac:dyDescent="0.3">
      <c r="A6" s="13" t="s">
        <v>394</v>
      </c>
      <c r="B6" s="13" t="s">
        <v>77</v>
      </c>
      <c r="C6" s="13" t="s">
        <v>154</v>
      </c>
      <c r="D6" s="26" t="s">
        <v>60</v>
      </c>
      <c r="E6" s="27">
        <v>1106</v>
      </c>
      <c r="F6" s="13" t="s">
        <v>52</v>
      </c>
      <c r="G6" s="27">
        <v>1666</v>
      </c>
      <c r="H6" s="13" t="s">
        <v>509</v>
      </c>
      <c r="I6" s="27">
        <v>1681</v>
      </c>
      <c r="J6" s="13" t="s">
        <v>510</v>
      </c>
      <c r="K6" s="27">
        <v>0</v>
      </c>
      <c r="L6" s="13" t="s">
        <v>52</v>
      </c>
      <c r="M6" s="27">
        <v>0</v>
      </c>
      <c r="N6" s="13" t="s">
        <v>52</v>
      </c>
      <c r="O6" s="27">
        <f t="shared" si="0"/>
        <v>1106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13" t="s">
        <v>511</v>
      </c>
      <c r="X6" s="13" t="s">
        <v>52</v>
      </c>
      <c r="Y6" s="1" t="s">
        <v>52</v>
      </c>
      <c r="Z6" s="1" t="s">
        <v>52</v>
      </c>
      <c r="AA6" s="28"/>
      <c r="AB6" s="1" t="s">
        <v>52</v>
      </c>
    </row>
    <row r="7" spans="1:28" ht="30" customHeight="1" x14ac:dyDescent="0.3">
      <c r="A7" s="13" t="s">
        <v>298</v>
      </c>
      <c r="B7" s="13" t="s">
        <v>77</v>
      </c>
      <c r="C7" s="13" t="s">
        <v>78</v>
      </c>
      <c r="D7" s="26" t="s">
        <v>60</v>
      </c>
      <c r="E7" s="27">
        <v>2545</v>
      </c>
      <c r="F7" s="13" t="s">
        <v>52</v>
      </c>
      <c r="G7" s="27">
        <v>3597</v>
      </c>
      <c r="H7" s="13" t="s">
        <v>509</v>
      </c>
      <c r="I7" s="27">
        <v>3864</v>
      </c>
      <c r="J7" s="13" t="s">
        <v>510</v>
      </c>
      <c r="K7" s="27">
        <v>0</v>
      </c>
      <c r="L7" s="13" t="s">
        <v>52</v>
      </c>
      <c r="M7" s="27">
        <v>0</v>
      </c>
      <c r="N7" s="13" t="s">
        <v>52</v>
      </c>
      <c r="O7" s="27">
        <f t="shared" si="0"/>
        <v>2545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13" t="s">
        <v>512</v>
      </c>
      <c r="X7" s="13" t="s">
        <v>52</v>
      </c>
      <c r="Y7" s="1" t="s">
        <v>52</v>
      </c>
      <c r="Z7" s="1" t="s">
        <v>52</v>
      </c>
      <c r="AA7" s="28"/>
      <c r="AB7" s="1" t="s">
        <v>52</v>
      </c>
    </row>
    <row r="8" spans="1:28" ht="30" customHeight="1" x14ac:dyDescent="0.3">
      <c r="A8" s="13" t="s">
        <v>382</v>
      </c>
      <c r="B8" s="13" t="s">
        <v>72</v>
      </c>
      <c r="C8" s="13" t="s">
        <v>146</v>
      </c>
      <c r="D8" s="26" t="s">
        <v>60</v>
      </c>
      <c r="E8" s="27">
        <v>2820</v>
      </c>
      <c r="F8" s="13" t="s">
        <v>52</v>
      </c>
      <c r="G8" s="27">
        <v>3756</v>
      </c>
      <c r="H8" s="13" t="s">
        <v>513</v>
      </c>
      <c r="I8" s="27">
        <v>3639</v>
      </c>
      <c r="J8" s="13" t="s">
        <v>514</v>
      </c>
      <c r="K8" s="27">
        <v>0</v>
      </c>
      <c r="L8" s="13" t="s">
        <v>52</v>
      </c>
      <c r="M8" s="27">
        <v>0</v>
      </c>
      <c r="N8" s="13" t="s">
        <v>52</v>
      </c>
      <c r="O8" s="27">
        <f t="shared" si="0"/>
        <v>2820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13" t="s">
        <v>515</v>
      </c>
      <c r="X8" s="13" t="s">
        <v>52</v>
      </c>
      <c r="Y8" s="1" t="s">
        <v>52</v>
      </c>
      <c r="Z8" s="1" t="s">
        <v>52</v>
      </c>
      <c r="AA8" s="28"/>
      <c r="AB8" s="1" t="s">
        <v>52</v>
      </c>
    </row>
    <row r="9" spans="1:28" ht="30" customHeight="1" x14ac:dyDescent="0.3">
      <c r="A9" s="13" t="s">
        <v>388</v>
      </c>
      <c r="B9" s="13" t="s">
        <v>72</v>
      </c>
      <c r="C9" s="13" t="s">
        <v>150</v>
      </c>
      <c r="D9" s="26" t="s">
        <v>60</v>
      </c>
      <c r="E9" s="27">
        <v>4878</v>
      </c>
      <c r="F9" s="13" t="s">
        <v>52</v>
      </c>
      <c r="G9" s="27">
        <v>6533</v>
      </c>
      <c r="H9" s="13" t="s">
        <v>513</v>
      </c>
      <c r="I9" s="27">
        <v>6346</v>
      </c>
      <c r="J9" s="13" t="s">
        <v>514</v>
      </c>
      <c r="K9" s="27">
        <v>0</v>
      </c>
      <c r="L9" s="13" t="s">
        <v>52</v>
      </c>
      <c r="M9" s="27">
        <v>0</v>
      </c>
      <c r="N9" s="13" t="s">
        <v>52</v>
      </c>
      <c r="O9" s="27">
        <f t="shared" si="0"/>
        <v>4878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13" t="s">
        <v>516</v>
      </c>
      <c r="X9" s="13" t="s">
        <v>52</v>
      </c>
      <c r="Y9" s="1" t="s">
        <v>52</v>
      </c>
      <c r="Z9" s="1" t="s">
        <v>52</v>
      </c>
      <c r="AA9" s="28"/>
      <c r="AB9" s="1" t="s">
        <v>52</v>
      </c>
    </row>
    <row r="10" spans="1:28" ht="30" customHeight="1" x14ac:dyDescent="0.3">
      <c r="A10" s="13" t="s">
        <v>289</v>
      </c>
      <c r="B10" s="13" t="s">
        <v>72</v>
      </c>
      <c r="C10" s="13" t="s">
        <v>73</v>
      </c>
      <c r="D10" s="26" t="s">
        <v>60</v>
      </c>
      <c r="E10" s="27">
        <v>25670</v>
      </c>
      <c r="F10" s="13" t="s">
        <v>52</v>
      </c>
      <c r="G10" s="27">
        <v>32848</v>
      </c>
      <c r="H10" s="13" t="s">
        <v>513</v>
      </c>
      <c r="I10" s="27">
        <v>34125</v>
      </c>
      <c r="J10" s="13" t="s">
        <v>514</v>
      </c>
      <c r="K10" s="27">
        <v>0</v>
      </c>
      <c r="L10" s="13" t="s">
        <v>52</v>
      </c>
      <c r="M10" s="27">
        <v>0</v>
      </c>
      <c r="N10" s="13" t="s">
        <v>52</v>
      </c>
      <c r="O10" s="27">
        <f t="shared" si="0"/>
        <v>25670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13" t="s">
        <v>517</v>
      </c>
      <c r="X10" s="13" t="s">
        <v>52</v>
      </c>
      <c r="Y10" s="1" t="s">
        <v>52</v>
      </c>
      <c r="Z10" s="1" t="s">
        <v>52</v>
      </c>
      <c r="AA10" s="28"/>
      <c r="AB10" s="1" t="s">
        <v>52</v>
      </c>
    </row>
    <row r="11" spans="1:28" ht="30" customHeight="1" x14ac:dyDescent="0.3">
      <c r="A11" s="13" t="s">
        <v>375</v>
      </c>
      <c r="B11" s="13" t="s">
        <v>141</v>
      </c>
      <c r="C11" s="13" t="s">
        <v>142</v>
      </c>
      <c r="D11" s="26" t="s">
        <v>60</v>
      </c>
      <c r="E11" s="27">
        <v>551</v>
      </c>
      <c r="F11" s="13" t="s">
        <v>52</v>
      </c>
      <c r="G11" s="27">
        <v>601</v>
      </c>
      <c r="H11" s="13" t="s">
        <v>513</v>
      </c>
      <c r="I11" s="27">
        <v>878</v>
      </c>
      <c r="J11" s="13" t="s">
        <v>510</v>
      </c>
      <c r="K11" s="27">
        <v>0</v>
      </c>
      <c r="L11" s="13" t="s">
        <v>52</v>
      </c>
      <c r="M11" s="27">
        <v>0</v>
      </c>
      <c r="N11" s="13" t="s">
        <v>52</v>
      </c>
      <c r="O11" s="27">
        <f t="shared" si="0"/>
        <v>551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13" t="s">
        <v>518</v>
      </c>
      <c r="X11" s="13" t="s">
        <v>52</v>
      </c>
      <c r="Y11" s="1" t="s">
        <v>52</v>
      </c>
      <c r="Z11" s="1" t="s">
        <v>52</v>
      </c>
      <c r="AA11" s="28"/>
      <c r="AB11" s="1" t="s">
        <v>52</v>
      </c>
    </row>
    <row r="12" spans="1:28" ht="30" customHeight="1" x14ac:dyDescent="0.3">
      <c r="A12" s="13" t="s">
        <v>481</v>
      </c>
      <c r="B12" s="13" t="s">
        <v>478</v>
      </c>
      <c r="C12" s="13" t="s">
        <v>479</v>
      </c>
      <c r="D12" s="26" t="s">
        <v>480</v>
      </c>
      <c r="E12" s="27">
        <v>0</v>
      </c>
      <c r="F12" s="13" t="s">
        <v>52</v>
      </c>
      <c r="G12" s="27">
        <v>154.54</v>
      </c>
      <c r="H12" s="13" t="s">
        <v>519</v>
      </c>
      <c r="I12" s="27">
        <v>163.63</v>
      </c>
      <c r="J12" s="13" t="s">
        <v>520</v>
      </c>
      <c r="K12" s="27">
        <v>0</v>
      </c>
      <c r="L12" s="13" t="s">
        <v>52</v>
      </c>
      <c r="M12" s="27">
        <v>0</v>
      </c>
      <c r="N12" s="13" t="s">
        <v>52</v>
      </c>
      <c r="O12" s="27">
        <f t="shared" si="0"/>
        <v>154.54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13" t="s">
        <v>521</v>
      </c>
      <c r="X12" s="13" t="s">
        <v>52</v>
      </c>
      <c r="Y12" s="1" t="s">
        <v>52</v>
      </c>
      <c r="Z12" s="1" t="s">
        <v>52</v>
      </c>
      <c r="AA12" s="28"/>
      <c r="AB12" s="1" t="s">
        <v>52</v>
      </c>
    </row>
    <row r="13" spans="1:28" ht="30" customHeight="1" x14ac:dyDescent="0.3">
      <c r="A13" s="13" t="s">
        <v>266</v>
      </c>
      <c r="B13" s="13" t="s">
        <v>264</v>
      </c>
      <c r="C13" s="13" t="s">
        <v>265</v>
      </c>
      <c r="D13" s="26" t="s">
        <v>98</v>
      </c>
      <c r="E13" s="27">
        <v>0</v>
      </c>
      <c r="F13" s="13" t="s">
        <v>52</v>
      </c>
      <c r="G13" s="27">
        <v>1450</v>
      </c>
      <c r="H13" s="13" t="s">
        <v>522</v>
      </c>
      <c r="I13" s="27">
        <v>0</v>
      </c>
      <c r="J13" s="13" t="s">
        <v>52</v>
      </c>
      <c r="K13" s="27">
        <v>0</v>
      </c>
      <c r="L13" s="13" t="s">
        <v>52</v>
      </c>
      <c r="M13" s="27">
        <v>0</v>
      </c>
      <c r="N13" s="13" t="s">
        <v>52</v>
      </c>
      <c r="O13" s="27">
        <f t="shared" si="0"/>
        <v>1450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13" t="s">
        <v>523</v>
      </c>
      <c r="X13" s="13" t="s">
        <v>52</v>
      </c>
      <c r="Y13" s="1" t="s">
        <v>52</v>
      </c>
      <c r="Z13" s="1" t="s">
        <v>52</v>
      </c>
      <c r="AA13" s="28"/>
      <c r="AB13" s="1" t="s">
        <v>52</v>
      </c>
    </row>
    <row r="14" spans="1:28" ht="30" customHeight="1" x14ac:dyDescent="0.3">
      <c r="A14" s="13" t="s">
        <v>274</v>
      </c>
      <c r="B14" s="13" t="s">
        <v>272</v>
      </c>
      <c r="C14" s="13" t="s">
        <v>273</v>
      </c>
      <c r="D14" s="26" t="s">
        <v>98</v>
      </c>
      <c r="E14" s="27">
        <v>0</v>
      </c>
      <c r="F14" s="13" t="s">
        <v>52</v>
      </c>
      <c r="G14" s="27">
        <v>25.4</v>
      </c>
      <c r="H14" s="13" t="s">
        <v>524</v>
      </c>
      <c r="I14" s="27">
        <v>21.3</v>
      </c>
      <c r="J14" s="13" t="s">
        <v>525</v>
      </c>
      <c r="K14" s="27">
        <v>0</v>
      </c>
      <c r="L14" s="13" t="s">
        <v>52</v>
      </c>
      <c r="M14" s="27">
        <v>0</v>
      </c>
      <c r="N14" s="13" t="s">
        <v>52</v>
      </c>
      <c r="O14" s="27">
        <f t="shared" si="0"/>
        <v>21.3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13" t="s">
        <v>526</v>
      </c>
      <c r="X14" s="13" t="s">
        <v>52</v>
      </c>
      <c r="Y14" s="1" t="s">
        <v>52</v>
      </c>
      <c r="Z14" s="1" t="s">
        <v>52</v>
      </c>
      <c r="AA14" s="28"/>
      <c r="AB14" s="1" t="s">
        <v>52</v>
      </c>
    </row>
    <row r="15" spans="1:28" ht="30" customHeight="1" x14ac:dyDescent="0.3">
      <c r="A15" s="13" t="s">
        <v>279</v>
      </c>
      <c r="B15" s="13" t="s">
        <v>276</v>
      </c>
      <c r="C15" s="13" t="s">
        <v>277</v>
      </c>
      <c r="D15" s="26" t="s">
        <v>278</v>
      </c>
      <c r="E15" s="27">
        <v>0</v>
      </c>
      <c r="F15" s="13" t="s">
        <v>52</v>
      </c>
      <c r="G15" s="27">
        <v>11</v>
      </c>
      <c r="H15" s="13" t="s">
        <v>527</v>
      </c>
      <c r="I15" s="27">
        <v>9.3000000000000007</v>
      </c>
      <c r="J15" s="13" t="s">
        <v>525</v>
      </c>
      <c r="K15" s="27">
        <v>0</v>
      </c>
      <c r="L15" s="13" t="s">
        <v>52</v>
      </c>
      <c r="M15" s="27">
        <v>0</v>
      </c>
      <c r="N15" s="13" t="s">
        <v>52</v>
      </c>
      <c r="O15" s="27">
        <f t="shared" si="0"/>
        <v>9.3000000000000007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13" t="s">
        <v>528</v>
      </c>
      <c r="X15" s="13" t="s">
        <v>52</v>
      </c>
      <c r="Y15" s="1" t="s">
        <v>52</v>
      </c>
      <c r="Z15" s="1" t="s">
        <v>52</v>
      </c>
      <c r="AA15" s="28"/>
      <c r="AB15" s="1" t="s">
        <v>52</v>
      </c>
    </row>
    <row r="16" spans="1:28" ht="30" customHeight="1" x14ac:dyDescent="0.3">
      <c r="A16" s="13" t="s">
        <v>427</v>
      </c>
      <c r="B16" s="13" t="s">
        <v>425</v>
      </c>
      <c r="C16" s="13" t="s">
        <v>426</v>
      </c>
      <c r="D16" s="26" t="s">
        <v>98</v>
      </c>
      <c r="E16" s="27">
        <v>0</v>
      </c>
      <c r="F16" s="13" t="s">
        <v>52</v>
      </c>
      <c r="G16" s="27">
        <v>180</v>
      </c>
      <c r="H16" s="13" t="s">
        <v>527</v>
      </c>
      <c r="I16" s="27">
        <v>160</v>
      </c>
      <c r="J16" s="13" t="s">
        <v>529</v>
      </c>
      <c r="K16" s="27">
        <v>0</v>
      </c>
      <c r="L16" s="13" t="s">
        <v>52</v>
      </c>
      <c r="M16" s="27">
        <v>0</v>
      </c>
      <c r="N16" s="13" t="s">
        <v>52</v>
      </c>
      <c r="O16" s="27">
        <f t="shared" si="0"/>
        <v>160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13" t="s">
        <v>530</v>
      </c>
      <c r="X16" s="13" t="s">
        <v>52</v>
      </c>
      <c r="Y16" s="1" t="s">
        <v>52</v>
      </c>
      <c r="Z16" s="1" t="s">
        <v>52</v>
      </c>
      <c r="AA16" s="28"/>
      <c r="AB16" s="1" t="s">
        <v>52</v>
      </c>
    </row>
    <row r="17" spans="1:28" ht="30" customHeight="1" x14ac:dyDescent="0.3">
      <c r="A17" s="13" t="s">
        <v>270</v>
      </c>
      <c r="B17" s="13" t="s">
        <v>268</v>
      </c>
      <c r="C17" s="13" t="s">
        <v>269</v>
      </c>
      <c r="D17" s="26" t="s">
        <v>98</v>
      </c>
      <c r="E17" s="27">
        <v>0</v>
      </c>
      <c r="F17" s="13" t="s">
        <v>52</v>
      </c>
      <c r="G17" s="27">
        <v>143</v>
      </c>
      <c r="H17" s="13" t="s">
        <v>527</v>
      </c>
      <c r="I17" s="27">
        <v>0</v>
      </c>
      <c r="J17" s="13" t="s">
        <v>52</v>
      </c>
      <c r="K17" s="27">
        <v>0</v>
      </c>
      <c r="L17" s="13" t="s">
        <v>52</v>
      </c>
      <c r="M17" s="27">
        <v>0</v>
      </c>
      <c r="N17" s="13" t="s">
        <v>52</v>
      </c>
      <c r="O17" s="27">
        <f t="shared" si="0"/>
        <v>143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13" t="s">
        <v>531</v>
      </c>
      <c r="X17" s="13" t="s">
        <v>52</v>
      </c>
      <c r="Y17" s="1" t="s">
        <v>52</v>
      </c>
      <c r="Z17" s="1" t="s">
        <v>52</v>
      </c>
      <c r="AA17" s="28"/>
      <c r="AB17" s="1" t="s">
        <v>52</v>
      </c>
    </row>
    <row r="18" spans="1:28" ht="30" customHeight="1" x14ac:dyDescent="0.3">
      <c r="A18" s="13" t="s">
        <v>412</v>
      </c>
      <c r="B18" s="13" t="s">
        <v>171</v>
      </c>
      <c r="C18" s="13" t="s">
        <v>172</v>
      </c>
      <c r="D18" s="26" t="s">
        <v>98</v>
      </c>
      <c r="E18" s="27">
        <v>2864</v>
      </c>
      <c r="F18" s="13" t="s">
        <v>52</v>
      </c>
      <c r="G18" s="27">
        <v>5800</v>
      </c>
      <c r="H18" s="13" t="s">
        <v>532</v>
      </c>
      <c r="I18" s="27">
        <v>3520</v>
      </c>
      <c r="J18" s="13" t="s">
        <v>533</v>
      </c>
      <c r="K18" s="27">
        <v>0</v>
      </c>
      <c r="L18" s="13" t="s">
        <v>52</v>
      </c>
      <c r="M18" s="27">
        <v>0</v>
      </c>
      <c r="N18" s="13" t="s">
        <v>52</v>
      </c>
      <c r="O18" s="27">
        <f t="shared" si="0"/>
        <v>2864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13" t="s">
        <v>534</v>
      </c>
      <c r="X18" s="13" t="s">
        <v>52</v>
      </c>
      <c r="Y18" s="1" t="s">
        <v>52</v>
      </c>
      <c r="Z18" s="1" t="s">
        <v>52</v>
      </c>
      <c r="AA18" s="28"/>
      <c r="AB18" s="1" t="s">
        <v>52</v>
      </c>
    </row>
    <row r="19" spans="1:28" ht="30" customHeight="1" x14ac:dyDescent="0.3">
      <c r="A19" s="13" t="s">
        <v>417</v>
      </c>
      <c r="B19" s="13" t="s">
        <v>171</v>
      </c>
      <c r="C19" s="13" t="s">
        <v>176</v>
      </c>
      <c r="D19" s="26" t="s">
        <v>98</v>
      </c>
      <c r="E19" s="27">
        <v>2856</v>
      </c>
      <c r="F19" s="13" t="s">
        <v>52</v>
      </c>
      <c r="G19" s="27">
        <v>7510</v>
      </c>
      <c r="H19" s="13" t="s">
        <v>532</v>
      </c>
      <c r="I19" s="27">
        <v>3360</v>
      </c>
      <c r="J19" s="13" t="s">
        <v>533</v>
      </c>
      <c r="K19" s="27">
        <v>0</v>
      </c>
      <c r="L19" s="13" t="s">
        <v>52</v>
      </c>
      <c r="M19" s="27">
        <v>0</v>
      </c>
      <c r="N19" s="13" t="s">
        <v>52</v>
      </c>
      <c r="O19" s="27">
        <f t="shared" si="0"/>
        <v>2856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13" t="s">
        <v>535</v>
      </c>
      <c r="X19" s="13" t="s">
        <v>52</v>
      </c>
      <c r="Y19" s="1" t="s">
        <v>52</v>
      </c>
      <c r="Z19" s="1" t="s">
        <v>52</v>
      </c>
      <c r="AA19" s="28"/>
      <c r="AB19" s="1" t="s">
        <v>52</v>
      </c>
    </row>
    <row r="20" spans="1:28" ht="30" customHeight="1" x14ac:dyDescent="0.3">
      <c r="A20" s="13" t="s">
        <v>407</v>
      </c>
      <c r="B20" s="13" t="s">
        <v>166</v>
      </c>
      <c r="C20" s="13" t="s">
        <v>406</v>
      </c>
      <c r="D20" s="26" t="s">
        <v>98</v>
      </c>
      <c r="E20" s="27">
        <v>591</v>
      </c>
      <c r="F20" s="13" t="s">
        <v>52</v>
      </c>
      <c r="G20" s="27">
        <v>650</v>
      </c>
      <c r="H20" s="13" t="s">
        <v>532</v>
      </c>
      <c r="I20" s="27">
        <v>700</v>
      </c>
      <c r="J20" s="13" t="s">
        <v>533</v>
      </c>
      <c r="K20" s="27">
        <v>0</v>
      </c>
      <c r="L20" s="13" t="s">
        <v>52</v>
      </c>
      <c r="M20" s="27">
        <v>0</v>
      </c>
      <c r="N20" s="13" t="s">
        <v>52</v>
      </c>
      <c r="O20" s="27">
        <f t="shared" si="0"/>
        <v>591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13" t="s">
        <v>536</v>
      </c>
      <c r="X20" s="13" t="s">
        <v>52</v>
      </c>
      <c r="Y20" s="1" t="s">
        <v>52</v>
      </c>
      <c r="Z20" s="1" t="s">
        <v>52</v>
      </c>
      <c r="AA20" s="28"/>
      <c r="AB20" s="1" t="s">
        <v>52</v>
      </c>
    </row>
    <row r="21" spans="1:28" ht="30" customHeight="1" x14ac:dyDescent="0.3">
      <c r="A21" s="13" t="s">
        <v>401</v>
      </c>
      <c r="B21" s="13" t="s">
        <v>158</v>
      </c>
      <c r="C21" s="13" t="s">
        <v>159</v>
      </c>
      <c r="D21" s="26" t="s">
        <v>98</v>
      </c>
      <c r="E21" s="27">
        <v>0</v>
      </c>
      <c r="F21" s="13" t="s">
        <v>52</v>
      </c>
      <c r="G21" s="27">
        <v>840</v>
      </c>
      <c r="H21" s="13" t="s">
        <v>537</v>
      </c>
      <c r="I21" s="27">
        <v>0</v>
      </c>
      <c r="J21" s="13" t="s">
        <v>52</v>
      </c>
      <c r="K21" s="27">
        <v>0</v>
      </c>
      <c r="L21" s="13" t="s">
        <v>52</v>
      </c>
      <c r="M21" s="27">
        <v>0</v>
      </c>
      <c r="N21" s="13" t="s">
        <v>52</v>
      </c>
      <c r="O21" s="27">
        <f t="shared" si="0"/>
        <v>840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13" t="s">
        <v>538</v>
      </c>
      <c r="X21" s="13" t="s">
        <v>52</v>
      </c>
      <c r="Y21" s="1" t="s">
        <v>52</v>
      </c>
      <c r="Z21" s="1" t="s">
        <v>52</v>
      </c>
      <c r="AA21" s="28"/>
      <c r="AB21" s="1" t="s">
        <v>52</v>
      </c>
    </row>
    <row r="22" spans="1:28" ht="30" customHeight="1" x14ac:dyDescent="0.3">
      <c r="A22" s="13" t="s">
        <v>164</v>
      </c>
      <c r="B22" s="13" t="s">
        <v>158</v>
      </c>
      <c r="C22" s="13" t="s">
        <v>163</v>
      </c>
      <c r="D22" s="26" t="s">
        <v>98</v>
      </c>
      <c r="E22" s="27">
        <v>0</v>
      </c>
      <c r="F22" s="13" t="s">
        <v>52</v>
      </c>
      <c r="G22" s="27">
        <v>240</v>
      </c>
      <c r="H22" s="13" t="s">
        <v>537</v>
      </c>
      <c r="I22" s="27">
        <v>0</v>
      </c>
      <c r="J22" s="13" t="s">
        <v>52</v>
      </c>
      <c r="K22" s="27">
        <v>0</v>
      </c>
      <c r="L22" s="13" t="s">
        <v>52</v>
      </c>
      <c r="M22" s="27">
        <v>0</v>
      </c>
      <c r="N22" s="13" t="s">
        <v>52</v>
      </c>
      <c r="O22" s="27">
        <f t="shared" si="0"/>
        <v>240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13" t="s">
        <v>539</v>
      </c>
      <c r="X22" s="13" t="s">
        <v>52</v>
      </c>
      <c r="Y22" s="1" t="s">
        <v>52</v>
      </c>
      <c r="Z22" s="1" t="s">
        <v>52</v>
      </c>
      <c r="AA22" s="28"/>
      <c r="AB22" s="1" t="s">
        <v>52</v>
      </c>
    </row>
    <row r="23" spans="1:28" ht="30" customHeight="1" x14ac:dyDescent="0.3">
      <c r="A23" s="13" t="s">
        <v>321</v>
      </c>
      <c r="B23" s="13" t="s">
        <v>102</v>
      </c>
      <c r="C23" s="13" t="s">
        <v>103</v>
      </c>
      <c r="D23" s="26" t="s">
        <v>278</v>
      </c>
      <c r="E23" s="27">
        <v>0</v>
      </c>
      <c r="F23" s="13" t="s">
        <v>52</v>
      </c>
      <c r="G23" s="27">
        <v>936</v>
      </c>
      <c r="H23" s="13" t="s">
        <v>540</v>
      </c>
      <c r="I23" s="27">
        <v>923</v>
      </c>
      <c r="J23" s="13" t="s">
        <v>541</v>
      </c>
      <c r="K23" s="27">
        <v>0</v>
      </c>
      <c r="L23" s="13" t="s">
        <v>52</v>
      </c>
      <c r="M23" s="27">
        <v>0</v>
      </c>
      <c r="N23" s="13" t="s">
        <v>52</v>
      </c>
      <c r="O23" s="27">
        <f t="shared" si="0"/>
        <v>923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13" t="s">
        <v>542</v>
      </c>
      <c r="X23" s="13" t="s">
        <v>52</v>
      </c>
      <c r="Y23" s="1" t="s">
        <v>52</v>
      </c>
      <c r="Z23" s="1" t="s">
        <v>52</v>
      </c>
      <c r="AA23" s="28"/>
      <c r="AB23" s="1" t="s">
        <v>52</v>
      </c>
    </row>
    <row r="24" spans="1:28" ht="30" customHeight="1" x14ac:dyDescent="0.3">
      <c r="A24" s="13" t="s">
        <v>316</v>
      </c>
      <c r="B24" s="13" t="s">
        <v>96</v>
      </c>
      <c r="C24" s="13" t="s">
        <v>97</v>
      </c>
      <c r="D24" s="26" t="s">
        <v>278</v>
      </c>
      <c r="E24" s="27">
        <v>126</v>
      </c>
      <c r="F24" s="13" t="s">
        <v>52</v>
      </c>
      <c r="G24" s="27">
        <v>150</v>
      </c>
      <c r="H24" s="13" t="s">
        <v>540</v>
      </c>
      <c r="I24" s="27">
        <v>0</v>
      </c>
      <c r="J24" s="13" t="s">
        <v>52</v>
      </c>
      <c r="K24" s="27">
        <v>0</v>
      </c>
      <c r="L24" s="13" t="s">
        <v>52</v>
      </c>
      <c r="M24" s="27">
        <v>0</v>
      </c>
      <c r="N24" s="13" t="s">
        <v>52</v>
      </c>
      <c r="O24" s="27">
        <f t="shared" si="0"/>
        <v>126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13" t="s">
        <v>543</v>
      </c>
      <c r="X24" s="13" t="s">
        <v>52</v>
      </c>
      <c r="Y24" s="1" t="s">
        <v>52</v>
      </c>
      <c r="Z24" s="1" t="s">
        <v>52</v>
      </c>
      <c r="AA24" s="28"/>
      <c r="AB24" s="1" t="s">
        <v>52</v>
      </c>
    </row>
    <row r="25" spans="1:28" ht="30" customHeight="1" x14ac:dyDescent="0.3">
      <c r="A25" s="13" t="s">
        <v>310</v>
      </c>
      <c r="B25" s="13" t="s">
        <v>91</v>
      </c>
      <c r="C25" s="13" t="s">
        <v>309</v>
      </c>
      <c r="D25" s="26" t="s">
        <v>93</v>
      </c>
      <c r="E25" s="27">
        <v>0</v>
      </c>
      <c r="F25" s="13" t="s">
        <v>52</v>
      </c>
      <c r="G25" s="27">
        <v>129300</v>
      </c>
      <c r="H25" s="13" t="s">
        <v>544</v>
      </c>
      <c r="I25" s="27">
        <v>129300</v>
      </c>
      <c r="J25" s="13" t="s">
        <v>545</v>
      </c>
      <c r="K25" s="27">
        <v>0</v>
      </c>
      <c r="L25" s="13" t="s">
        <v>52</v>
      </c>
      <c r="M25" s="27">
        <v>0</v>
      </c>
      <c r="N25" s="13" t="s">
        <v>52</v>
      </c>
      <c r="O25" s="27">
        <f t="shared" si="0"/>
        <v>129300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13" t="s">
        <v>546</v>
      </c>
      <c r="X25" s="13" t="s">
        <v>52</v>
      </c>
      <c r="Y25" s="1" t="s">
        <v>52</v>
      </c>
      <c r="Z25" s="1" t="s">
        <v>52</v>
      </c>
      <c r="AA25" s="28"/>
      <c r="AB25" s="1" t="s">
        <v>52</v>
      </c>
    </row>
    <row r="26" spans="1:28" ht="30" customHeight="1" x14ac:dyDescent="0.3">
      <c r="A26" s="13" t="s">
        <v>438</v>
      </c>
      <c r="B26" s="13" t="s">
        <v>185</v>
      </c>
      <c r="C26" s="13" t="s">
        <v>186</v>
      </c>
      <c r="D26" s="26" t="s">
        <v>60</v>
      </c>
      <c r="E26" s="27">
        <v>15650</v>
      </c>
      <c r="F26" s="13" t="s">
        <v>52</v>
      </c>
      <c r="G26" s="27">
        <v>0</v>
      </c>
      <c r="H26" s="13" t="s">
        <v>52</v>
      </c>
      <c r="I26" s="27">
        <v>31470</v>
      </c>
      <c r="J26" s="13" t="s">
        <v>547</v>
      </c>
      <c r="K26" s="27">
        <v>0</v>
      </c>
      <c r="L26" s="13" t="s">
        <v>52</v>
      </c>
      <c r="M26" s="27">
        <v>0</v>
      </c>
      <c r="N26" s="13" t="s">
        <v>52</v>
      </c>
      <c r="O26" s="27">
        <f t="shared" si="0"/>
        <v>15650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13" t="s">
        <v>548</v>
      </c>
      <c r="X26" s="13" t="s">
        <v>52</v>
      </c>
      <c r="Y26" s="1" t="s">
        <v>52</v>
      </c>
      <c r="Z26" s="1" t="s">
        <v>52</v>
      </c>
      <c r="AA26" s="28"/>
      <c r="AB26" s="1" t="s">
        <v>52</v>
      </c>
    </row>
    <row r="27" spans="1:28" ht="30" customHeight="1" x14ac:dyDescent="0.3">
      <c r="A27" s="13" t="s">
        <v>445</v>
      </c>
      <c r="B27" s="13" t="s">
        <v>443</v>
      </c>
      <c r="C27" s="13" t="s">
        <v>186</v>
      </c>
      <c r="D27" s="26" t="s">
        <v>60</v>
      </c>
      <c r="E27" s="27">
        <v>0</v>
      </c>
      <c r="F27" s="13" t="s">
        <v>52</v>
      </c>
      <c r="G27" s="27">
        <v>0</v>
      </c>
      <c r="H27" s="13" t="s">
        <v>52</v>
      </c>
      <c r="I27" s="27">
        <v>48860</v>
      </c>
      <c r="J27" s="13" t="s">
        <v>547</v>
      </c>
      <c r="K27" s="27">
        <v>0</v>
      </c>
      <c r="L27" s="13" t="s">
        <v>52</v>
      </c>
      <c r="M27" s="27">
        <v>0</v>
      </c>
      <c r="N27" s="13" t="s">
        <v>52</v>
      </c>
      <c r="O27" s="27">
        <f t="shared" si="0"/>
        <v>48860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13" t="s">
        <v>549</v>
      </c>
      <c r="X27" s="13" t="s">
        <v>444</v>
      </c>
      <c r="Y27" s="1" t="s">
        <v>52</v>
      </c>
      <c r="Z27" s="1" t="s">
        <v>52</v>
      </c>
      <c r="AA27" s="28"/>
      <c r="AB27" s="1" t="s">
        <v>52</v>
      </c>
    </row>
    <row r="28" spans="1:28" ht="30" customHeight="1" x14ac:dyDescent="0.3">
      <c r="A28" s="13" t="s">
        <v>450</v>
      </c>
      <c r="B28" s="13" t="s">
        <v>194</v>
      </c>
      <c r="C28" s="13" t="s">
        <v>195</v>
      </c>
      <c r="D28" s="26" t="s">
        <v>98</v>
      </c>
      <c r="E28" s="27">
        <v>24017</v>
      </c>
      <c r="F28" s="13" t="s">
        <v>52</v>
      </c>
      <c r="G28" s="27">
        <v>0</v>
      </c>
      <c r="H28" s="13" t="s">
        <v>52</v>
      </c>
      <c r="I28" s="27">
        <v>49200</v>
      </c>
      <c r="J28" s="13" t="s">
        <v>550</v>
      </c>
      <c r="K28" s="27">
        <v>0</v>
      </c>
      <c r="L28" s="13" t="s">
        <v>52</v>
      </c>
      <c r="M28" s="27">
        <v>0</v>
      </c>
      <c r="N28" s="13" t="s">
        <v>52</v>
      </c>
      <c r="O28" s="27">
        <f t="shared" si="0"/>
        <v>24017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13" t="s">
        <v>551</v>
      </c>
      <c r="X28" s="13" t="s">
        <v>52</v>
      </c>
      <c r="Y28" s="1" t="s">
        <v>52</v>
      </c>
      <c r="Z28" s="1" t="s">
        <v>52</v>
      </c>
      <c r="AA28" s="28"/>
      <c r="AB28" s="1" t="s">
        <v>52</v>
      </c>
    </row>
    <row r="29" spans="1:28" ht="30" customHeight="1" x14ac:dyDescent="0.3">
      <c r="A29" s="13" t="s">
        <v>455</v>
      </c>
      <c r="B29" s="13" t="s">
        <v>194</v>
      </c>
      <c r="C29" s="13" t="s">
        <v>199</v>
      </c>
      <c r="D29" s="26" t="s">
        <v>98</v>
      </c>
      <c r="E29" s="27">
        <v>38885</v>
      </c>
      <c r="F29" s="13" t="s">
        <v>52</v>
      </c>
      <c r="G29" s="27">
        <v>0</v>
      </c>
      <c r="H29" s="13" t="s">
        <v>52</v>
      </c>
      <c r="I29" s="27">
        <v>76880</v>
      </c>
      <c r="J29" s="13" t="s">
        <v>550</v>
      </c>
      <c r="K29" s="27">
        <v>0</v>
      </c>
      <c r="L29" s="13" t="s">
        <v>52</v>
      </c>
      <c r="M29" s="27">
        <v>0</v>
      </c>
      <c r="N29" s="13" t="s">
        <v>52</v>
      </c>
      <c r="O29" s="27">
        <f t="shared" si="0"/>
        <v>38885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13" t="s">
        <v>552</v>
      </c>
      <c r="X29" s="13" t="s">
        <v>52</v>
      </c>
      <c r="Y29" s="1" t="s">
        <v>52</v>
      </c>
      <c r="Z29" s="1" t="s">
        <v>52</v>
      </c>
      <c r="AA29" s="28"/>
      <c r="AB29" s="1" t="s">
        <v>52</v>
      </c>
    </row>
    <row r="30" spans="1:28" ht="30" customHeight="1" x14ac:dyDescent="0.3">
      <c r="A30" s="13" t="s">
        <v>204</v>
      </c>
      <c r="B30" s="13" t="s">
        <v>194</v>
      </c>
      <c r="C30" s="13" t="s">
        <v>203</v>
      </c>
      <c r="D30" s="26" t="s">
        <v>98</v>
      </c>
      <c r="E30" s="27">
        <v>1392</v>
      </c>
      <c r="F30" s="13" t="s">
        <v>52</v>
      </c>
      <c r="G30" s="27">
        <v>0</v>
      </c>
      <c r="H30" s="13" t="s">
        <v>52</v>
      </c>
      <c r="I30" s="27">
        <v>0</v>
      </c>
      <c r="J30" s="13" t="s">
        <v>52</v>
      </c>
      <c r="K30" s="27">
        <v>0</v>
      </c>
      <c r="L30" s="13" t="s">
        <v>52</v>
      </c>
      <c r="M30" s="27">
        <v>0</v>
      </c>
      <c r="N30" s="13" t="s">
        <v>52</v>
      </c>
      <c r="O30" s="27">
        <f t="shared" si="0"/>
        <v>1392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13" t="s">
        <v>553</v>
      </c>
      <c r="X30" s="13" t="s">
        <v>52</v>
      </c>
      <c r="Y30" s="1" t="s">
        <v>52</v>
      </c>
      <c r="Z30" s="1" t="s">
        <v>52</v>
      </c>
      <c r="AA30" s="28"/>
      <c r="AB30" s="1" t="s">
        <v>52</v>
      </c>
    </row>
    <row r="31" spans="1:28" ht="30" customHeight="1" x14ac:dyDescent="0.3">
      <c r="A31" s="13" t="s">
        <v>207</v>
      </c>
      <c r="B31" s="13" t="s">
        <v>194</v>
      </c>
      <c r="C31" s="13" t="s">
        <v>206</v>
      </c>
      <c r="D31" s="26" t="s">
        <v>98</v>
      </c>
      <c r="E31" s="27">
        <v>77</v>
      </c>
      <c r="F31" s="13" t="s">
        <v>52</v>
      </c>
      <c r="G31" s="27">
        <v>0</v>
      </c>
      <c r="H31" s="13" t="s">
        <v>52</v>
      </c>
      <c r="I31" s="27">
        <v>0</v>
      </c>
      <c r="J31" s="13" t="s">
        <v>52</v>
      </c>
      <c r="K31" s="27">
        <v>0</v>
      </c>
      <c r="L31" s="13" t="s">
        <v>52</v>
      </c>
      <c r="M31" s="27">
        <v>0</v>
      </c>
      <c r="N31" s="13" t="s">
        <v>52</v>
      </c>
      <c r="O31" s="27">
        <f t="shared" si="0"/>
        <v>77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13" t="s">
        <v>554</v>
      </c>
      <c r="X31" s="13" t="s">
        <v>52</v>
      </c>
      <c r="Y31" s="1" t="s">
        <v>52</v>
      </c>
      <c r="Z31" s="1" t="s">
        <v>52</v>
      </c>
      <c r="AA31" s="28"/>
      <c r="AB31" s="1" t="s">
        <v>52</v>
      </c>
    </row>
    <row r="32" spans="1:28" ht="30" customHeight="1" x14ac:dyDescent="0.3">
      <c r="A32" s="13" t="s">
        <v>210</v>
      </c>
      <c r="B32" s="13" t="s">
        <v>194</v>
      </c>
      <c r="C32" s="13" t="s">
        <v>209</v>
      </c>
      <c r="D32" s="26" t="s">
        <v>98</v>
      </c>
      <c r="E32" s="27">
        <v>3471</v>
      </c>
      <c r="F32" s="13" t="s">
        <v>52</v>
      </c>
      <c r="G32" s="27">
        <v>0</v>
      </c>
      <c r="H32" s="13" t="s">
        <v>52</v>
      </c>
      <c r="I32" s="27">
        <v>0</v>
      </c>
      <c r="J32" s="13" t="s">
        <v>52</v>
      </c>
      <c r="K32" s="27">
        <v>0</v>
      </c>
      <c r="L32" s="13" t="s">
        <v>52</v>
      </c>
      <c r="M32" s="27">
        <v>0</v>
      </c>
      <c r="N32" s="13" t="s">
        <v>52</v>
      </c>
      <c r="O32" s="27">
        <f t="shared" si="0"/>
        <v>3471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13" t="s">
        <v>555</v>
      </c>
      <c r="X32" s="13" t="s">
        <v>52</v>
      </c>
      <c r="Y32" s="1" t="s">
        <v>52</v>
      </c>
      <c r="Z32" s="1" t="s">
        <v>52</v>
      </c>
      <c r="AA32" s="28"/>
      <c r="AB32" s="1" t="s">
        <v>52</v>
      </c>
    </row>
    <row r="33" spans="1:28" ht="30" customHeight="1" x14ac:dyDescent="0.3">
      <c r="A33" s="13" t="s">
        <v>423</v>
      </c>
      <c r="B33" s="13" t="s">
        <v>194</v>
      </c>
      <c r="C33" s="13" t="s">
        <v>422</v>
      </c>
      <c r="D33" s="26" t="s">
        <v>98</v>
      </c>
      <c r="E33" s="27">
        <v>6176</v>
      </c>
      <c r="F33" s="13" t="s">
        <v>52</v>
      </c>
      <c r="G33" s="27">
        <v>0</v>
      </c>
      <c r="H33" s="13" t="s">
        <v>52</v>
      </c>
      <c r="I33" s="27">
        <v>0</v>
      </c>
      <c r="J33" s="13" t="s">
        <v>52</v>
      </c>
      <c r="K33" s="27">
        <v>0</v>
      </c>
      <c r="L33" s="13" t="s">
        <v>52</v>
      </c>
      <c r="M33" s="27">
        <v>0</v>
      </c>
      <c r="N33" s="13" t="s">
        <v>52</v>
      </c>
      <c r="O33" s="27">
        <f t="shared" si="0"/>
        <v>6176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13" t="s">
        <v>556</v>
      </c>
      <c r="X33" s="13" t="s">
        <v>52</v>
      </c>
      <c r="Y33" s="1" t="s">
        <v>52</v>
      </c>
      <c r="Z33" s="1" t="s">
        <v>52</v>
      </c>
      <c r="AA33" s="28"/>
      <c r="AB33" s="1" t="s">
        <v>52</v>
      </c>
    </row>
    <row r="34" spans="1:28" ht="30" customHeight="1" x14ac:dyDescent="0.3">
      <c r="A34" s="13" t="s">
        <v>432</v>
      </c>
      <c r="B34" s="13" t="s">
        <v>194</v>
      </c>
      <c r="C34" s="13" t="s">
        <v>431</v>
      </c>
      <c r="D34" s="26" t="s">
        <v>98</v>
      </c>
      <c r="E34" s="27">
        <v>0</v>
      </c>
      <c r="F34" s="13" t="s">
        <v>52</v>
      </c>
      <c r="G34" s="27">
        <v>0</v>
      </c>
      <c r="H34" s="13" t="s">
        <v>52</v>
      </c>
      <c r="I34" s="27">
        <v>1800</v>
      </c>
      <c r="J34" s="13" t="s">
        <v>547</v>
      </c>
      <c r="K34" s="27">
        <v>0</v>
      </c>
      <c r="L34" s="13" t="s">
        <v>52</v>
      </c>
      <c r="M34" s="27">
        <v>0</v>
      </c>
      <c r="N34" s="13" t="s">
        <v>52</v>
      </c>
      <c r="O34" s="27">
        <f t="shared" si="0"/>
        <v>1800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13" t="s">
        <v>557</v>
      </c>
      <c r="X34" s="13" t="s">
        <v>52</v>
      </c>
      <c r="Y34" s="1" t="s">
        <v>52</v>
      </c>
      <c r="Z34" s="1" t="s">
        <v>52</v>
      </c>
      <c r="AA34" s="28"/>
      <c r="AB34" s="1" t="s">
        <v>52</v>
      </c>
    </row>
    <row r="35" spans="1:28" ht="30" customHeight="1" x14ac:dyDescent="0.3">
      <c r="A35" s="13" t="s">
        <v>333</v>
      </c>
      <c r="B35" s="13" t="s">
        <v>240</v>
      </c>
      <c r="C35" s="13" t="s">
        <v>116</v>
      </c>
      <c r="D35" s="26" t="s">
        <v>60</v>
      </c>
      <c r="E35" s="27">
        <v>2380</v>
      </c>
      <c r="F35" s="13" t="s">
        <v>52</v>
      </c>
      <c r="G35" s="27">
        <v>2800</v>
      </c>
      <c r="H35" s="13" t="s">
        <v>558</v>
      </c>
      <c r="I35" s="27">
        <v>3408</v>
      </c>
      <c r="J35" s="13" t="s">
        <v>559</v>
      </c>
      <c r="K35" s="27">
        <v>0</v>
      </c>
      <c r="L35" s="13" t="s">
        <v>52</v>
      </c>
      <c r="M35" s="27">
        <v>0</v>
      </c>
      <c r="N35" s="13" t="s">
        <v>52</v>
      </c>
      <c r="O35" s="27">
        <f t="shared" si="0"/>
        <v>2380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13" t="s">
        <v>560</v>
      </c>
      <c r="X35" s="13" t="s">
        <v>52</v>
      </c>
      <c r="Y35" s="1" t="s">
        <v>52</v>
      </c>
      <c r="Z35" s="1" t="s">
        <v>52</v>
      </c>
      <c r="AA35" s="28"/>
      <c r="AB35" s="1" t="s">
        <v>52</v>
      </c>
    </row>
    <row r="36" spans="1:28" ht="30" customHeight="1" x14ac:dyDescent="0.3">
      <c r="A36" s="13" t="s">
        <v>340</v>
      </c>
      <c r="B36" s="13" t="s">
        <v>240</v>
      </c>
      <c r="C36" s="13" t="s">
        <v>120</v>
      </c>
      <c r="D36" s="26" t="s">
        <v>60</v>
      </c>
      <c r="E36" s="27">
        <v>5134</v>
      </c>
      <c r="F36" s="13" t="s">
        <v>52</v>
      </c>
      <c r="G36" s="27">
        <v>6040</v>
      </c>
      <c r="H36" s="13" t="s">
        <v>558</v>
      </c>
      <c r="I36" s="27">
        <v>7379</v>
      </c>
      <c r="J36" s="13" t="s">
        <v>559</v>
      </c>
      <c r="K36" s="27">
        <v>0</v>
      </c>
      <c r="L36" s="13" t="s">
        <v>52</v>
      </c>
      <c r="M36" s="27">
        <v>0</v>
      </c>
      <c r="N36" s="13" t="s">
        <v>52</v>
      </c>
      <c r="O36" s="27">
        <f t="shared" si="0"/>
        <v>5134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13" t="s">
        <v>561</v>
      </c>
      <c r="X36" s="13" t="s">
        <v>52</v>
      </c>
      <c r="Y36" s="1" t="s">
        <v>52</v>
      </c>
      <c r="Z36" s="1" t="s">
        <v>52</v>
      </c>
      <c r="AA36" s="28"/>
      <c r="AB36" s="1" t="s">
        <v>52</v>
      </c>
    </row>
    <row r="37" spans="1:28" ht="30" customHeight="1" x14ac:dyDescent="0.3">
      <c r="A37" s="13" t="s">
        <v>241</v>
      </c>
      <c r="B37" s="13" t="s">
        <v>240</v>
      </c>
      <c r="C37" s="13" t="s">
        <v>59</v>
      </c>
      <c r="D37" s="26" t="s">
        <v>60</v>
      </c>
      <c r="E37" s="27">
        <v>8998</v>
      </c>
      <c r="F37" s="13" t="s">
        <v>52</v>
      </c>
      <c r="G37" s="27">
        <v>9760</v>
      </c>
      <c r="H37" s="13" t="s">
        <v>558</v>
      </c>
      <c r="I37" s="27">
        <v>11918</v>
      </c>
      <c r="J37" s="13" t="s">
        <v>559</v>
      </c>
      <c r="K37" s="27">
        <v>0</v>
      </c>
      <c r="L37" s="13" t="s">
        <v>52</v>
      </c>
      <c r="M37" s="27">
        <v>0</v>
      </c>
      <c r="N37" s="13" t="s">
        <v>52</v>
      </c>
      <c r="O37" s="27">
        <f t="shared" si="0"/>
        <v>8998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13" t="s">
        <v>562</v>
      </c>
      <c r="X37" s="13" t="s">
        <v>52</v>
      </c>
      <c r="Y37" s="1" t="s">
        <v>52</v>
      </c>
      <c r="Z37" s="1" t="s">
        <v>52</v>
      </c>
      <c r="AA37" s="28"/>
      <c r="AB37" s="1" t="s">
        <v>52</v>
      </c>
    </row>
    <row r="38" spans="1:28" ht="30" customHeight="1" x14ac:dyDescent="0.3">
      <c r="A38" s="13" t="s">
        <v>326</v>
      </c>
      <c r="B38" s="13" t="s">
        <v>111</v>
      </c>
      <c r="C38" s="13" t="s">
        <v>112</v>
      </c>
      <c r="D38" s="26" t="s">
        <v>60</v>
      </c>
      <c r="E38" s="27">
        <v>170</v>
      </c>
      <c r="F38" s="13" t="s">
        <v>52</v>
      </c>
      <c r="G38" s="27">
        <v>325</v>
      </c>
      <c r="H38" s="13" t="s">
        <v>563</v>
      </c>
      <c r="I38" s="27">
        <v>267</v>
      </c>
      <c r="J38" s="13" t="s">
        <v>564</v>
      </c>
      <c r="K38" s="27">
        <v>0</v>
      </c>
      <c r="L38" s="13" t="s">
        <v>52</v>
      </c>
      <c r="M38" s="27">
        <v>0</v>
      </c>
      <c r="N38" s="13" t="s">
        <v>52</v>
      </c>
      <c r="O38" s="27">
        <f t="shared" si="0"/>
        <v>170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13" t="s">
        <v>565</v>
      </c>
      <c r="X38" s="13" t="s">
        <v>52</v>
      </c>
      <c r="Y38" s="1" t="s">
        <v>52</v>
      </c>
      <c r="Z38" s="1" t="s">
        <v>52</v>
      </c>
      <c r="AA38" s="28"/>
      <c r="AB38" s="1" t="s">
        <v>52</v>
      </c>
    </row>
    <row r="39" spans="1:28" ht="30" customHeight="1" x14ac:dyDescent="0.3">
      <c r="A39" s="13" t="s">
        <v>348</v>
      </c>
      <c r="B39" s="13" t="s">
        <v>129</v>
      </c>
      <c r="C39" s="13" t="s">
        <v>347</v>
      </c>
      <c r="D39" s="26" t="s">
        <v>60</v>
      </c>
      <c r="E39" s="27">
        <v>690</v>
      </c>
      <c r="F39" s="13" t="s">
        <v>52</v>
      </c>
      <c r="G39" s="27">
        <v>1380</v>
      </c>
      <c r="H39" s="13" t="s">
        <v>566</v>
      </c>
      <c r="I39" s="27">
        <v>0</v>
      </c>
      <c r="J39" s="13" t="s">
        <v>52</v>
      </c>
      <c r="K39" s="27">
        <v>0</v>
      </c>
      <c r="L39" s="13" t="s">
        <v>52</v>
      </c>
      <c r="M39" s="27">
        <v>0</v>
      </c>
      <c r="N39" s="13" t="s">
        <v>52</v>
      </c>
      <c r="O39" s="27">
        <f t="shared" si="0"/>
        <v>690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13" t="s">
        <v>567</v>
      </c>
      <c r="X39" s="13" t="s">
        <v>52</v>
      </c>
      <c r="Y39" s="1" t="s">
        <v>52</v>
      </c>
      <c r="Z39" s="1" t="s">
        <v>52</v>
      </c>
      <c r="AA39" s="28"/>
      <c r="AB39" s="1" t="s">
        <v>52</v>
      </c>
    </row>
    <row r="40" spans="1:28" ht="30" customHeight="1" x14ac:dyDescent="0.3">
      <c r="A40" s="13" t="s">
        <v>131</v>
      </c>
      <c r="B40" s="13" t="s">
        <v>129</v>
      </c>
      <c r="C40" s="13" t="s">
        <v>130</v>
      </c>
      <c r="D40" s="26" t="s">
        <v>98</v>
      </c>
      <c r="E40" s="27">
        <v>407</v>
      </c>
      <c r="F40" s="13" t="s">
        <v>52</v>
      </c>
      <c r="G40" s="27">
        <v>1100</v>
      </c>
      <c r="H40" s="13" t="s">
        <v>566</v>
      </c>
      <c r="I40" s="27">
        <v>0</v>
      </c>
      <c r="J40" s="13" t="s">
        <v>52</v>
      </c>
      <c r="K40" s="27">
        <v>0</v>
      </c>
      <c r="L40" s="13" t="s">
        <v>52</v>
      </c>
      <c r="M40" s="27">
        <v>0</v>
      </c>
      <c r="N40" s="13" t="s">
        <v>52</v>
      </c>
      <c r="O40" s="27">
        <f t="shared" si="0"/>
        <v>407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13" t="s">
        <v>568</v>
      </c>
      <c r="X40" s="13" t="s">
        <v>52</v>
      </c>
      <c r="Y40" s="1" t="s">
        <v>52</v>
      </c>
      <c r="Z40" s="1" t="s">
        <v>52</v>
      </c>
      <c r="AA40" s="28"/>
      <c r="AB40" s="1" t="s">
        <v>52</v>
      </c>
    </row>
    <row r="41" spans="1:28" ht="30" customHeight="1" x14ac:dyDescent="0.3">
      <c r="A41" s="13" t="s">
        <v>359</v>
      </c>
      <c r="B41" s="13" t="s">
        <v>281</v>
      </c>
      <c r="C41" s="13" t="s">
        <v>358</v>
      </c>
      <c r="D41" s="26" t="s">
        <v>98</v>
      </c>
      <c r="E41" s="27">
        <v>325</v>
      </c>
      <c r="F41" s="13" t="s">
        <v>52</v>
      </c>
      <c r="G41" s="27">
        <v>360</v>
      </c>
      <c r="H41" s="13" t="s">
        <v>558</v>
      </c>
      <c r="I41" s="27">
        <v>727</v>
      </c>
      <c r="J41" s="13" t="s">
        <v>559</v>
      </c>
      <c r="K41" s="27">
        <v>0</v>
      </c>
      <c r="L41" s="13" t="s">
        <v>52</v>
      </c>
      <c r="M41" s="27">
        <v>0</v>
      </c>
      <c r="N41" s="13" t="s">
        <v>52</v>
      </c>
      <c r="O41" s="27">
        <f t="shared" si="0"/>
        <v>325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13" t="s">
        <v>569</v>
      </c>
      <c r="X41" s="13" t="s">
        <v>52</v>
      </c>
      <c r="Y41" s="1" t="s">
        <v>52</v>
      </c>
      <c r="Z41" s="1" t="s">
        <v>52</v>
      </c>
      <c r="AA41" s="28"/>
      <c r="AB41" s="1" t="s">
        <v>52</v>
      </c>
    </row>
    <row r="42" spans="1:28" ht="30" customHeight="1" x14ac:dyDescent="0.3">
      <c r="A42" s="13" t="s">
        <v>369</v>
      </c>
      <c r="B42" s="13" t="s">
        <v>281</v>
      </c>
      <c r="C42" s="13" t="s">
        <v>368</v>
      </c>
      <c r="D42" s="26" t="s">
        <v>98</v>
      </c>
      <c r="E42" s="27">
        <v>373</v>
      </c>
      <c r="F42" s="13" t="s">
        <v>52</v>
      </c>
      <c r="G42" s="27">
        <v>420</v>
      </c>
      <c r="H42" s="13" t="s">
        <v>558</v>
      </c>
      <c r="I42" s="27">
        <v>828</v>
      </c>
      <c r="J42" s="13" t="s">
        <v>559</v>
      </c>
      <c r="K42" s="27">
        <v>0</v>
      </c>
      <c r="L42" s="13" t="s">
        <v>52</v>
      </c>
      <c r="M42" s="27">
        <v>0</v>
      </c>
      <c r="N42" s="13" t="s">
        <v>52</v>
      </c>
      <c r="O42" s="27">
        <f t="shared" si="0"/>
        <v>373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13" t="s">
        <v>570</v>
      </c>
      <c r="X42" s="13" t="s">
        <v>52</v>
      </c>
      <c r="Y42" s="1" t="s">
        <v>52</v>
      </c>
      <c r="Z42" s="1" t="s">
        <v>52</v>
      </c>
      <c r="AA42" s="28"/>
      <c r="AB42" s="1" t="s">
        <v>52</v>
      </c>
    </row>
    <row r="43" spans="1:28" ht="30" customHeight="1" x14ac:dyDescent="0.3">
      <c r="A43" s="13" t="s">
        <v>283</v>
      </c>
      <c r="B43" s="13" t="s">
        <v>281</v>
      </c>
      <c r="C43" s="13" t="s">
        <v>282</v>
      </c>
      <c r="D43" s="26" t="s">
        <v>98</v>
      </c>
      <c r="E43" s="27">
        <v>592</v>
      </c>
      <c r="F43" s="13" t="s">
        <v>52</v>
      </c>
      <c r="G43" s="27">
        <v>660</v>
      </c>
      <c r="H43" s="13" t="s">
        <v>558</v>
      </c>
      <c r="I43" s="27">
        <v>1272</v>
      </c>
      <c r="J43" s="13" t="s">
        <v>559</v>
      </c>
      <c r="K43" s="27">
        <v>0</v>
      </c>
      <c r="L43" s="13" t="s">
        <v>52</v>
      </c>
      <c r="M43" s="27">
        <v>0</v>
      </c>
      <c r="N43" s="13" t="s">
        <v>52</v>
      </c>
      <c r="O43" s="27">
        <f t="shared" si="0"/>
        <v>592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13" t="s">
        <v>571</v>
      </c>
      <c r="X43" s="13" t="s">
        <v>52</v>
      </c>
      <c r="Y43" s="1" t="s">
        <v>52</v>
      </c>
      <c r="Z43" s="1" t="s">
        <v>52</v>
      </c>
      <c r="AA43" s="28"/>
      <c r="AB43" s="1" t="s">
        <v>52</v>
      </c>
    </row>
    <row r="44" spans="1:28" ht="30" customHeight="1" x14ac:dyDescent="0.3">
      <c r="A44" s="13" t="s">
        <v>85</v>
      </c>
      <c r="B44" s="13" t="s">
        <v>82</v>
      </c>
      <c r="C44" s="13" t="s">
        <v>83</v>
      </c>
      <c r="D44" s="26" t="s">
        <v>84</v>
      </c>
      <c r="E44" s="27">
        <v>0</v>
      </c>
      <c r="F44" s="13" t="s">
        <v>52</v>
      </c>
      <c r="G44" s="27">
        <v>0</v>
      </c>
      <c r="H44" s="13" t="s">
        <v>52</v>
      </c>
      <c r="I44" s="27">
        <v>0</v>
      </c>
      <c r="J44" s="13" t="s">
        <v>52</v>
      </c>
      <c r="K44" s="27">
        <v>3267671</v>
      </c>
      <c r="L44" s="13" t="s">
        <v>572</v>
      </c>
      <c r="M44" s="27">
        <v>0</v>
      </c>
      <c r="N44" s="13" t="s">
        <v>52</v>
      </c>
      <c r="O44" s="27">
        <f t="shared" si="0"/>
        <v>3267671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13" t="s">
        <v>573</v>
      </c>
      <c r="X44" s="13" t="s">
        <v>52</v>
      </c>
      <c r="Y44" s="1" t="s">
        <v>52</v>
      </c>
      <c r="Z44" s="1" t="s">
        <v>52</v>
      </c>
      <c r="AA44" s="28"/>
      <c r="AB44" s="1" t="s">
        <v>52</v>
      </c>
    </row>
    <row r="45" spans="1:28" ht="30" customHeight="1" x14ac:dyDescent="0.3">
      <c r="A45" s="13" t="s">
        <v>473</v>
      </c>
      <c r="B45" s="13" t="s">
        <v>472</v>
      </c>
      <c r="C45" s="13" t="s">
        <v>253</v>
      </c>
      <c r="D45" s="26" t="s">
        <v>254</v>
      </c>
      <c r="E45" s="27">
        <v>0</v>
      </c>
      <c r="F45" s="13" t="s">
        <v>52</v>
      </c>
      <c r="G45" s="27">
        <v>0</v>
      </c>
      <c r="H45" s="13" t="s">
        <v>52</v>
      </c>
      <c r="I45" s="27">
        <v>0</v>
      </c>
      <c r="J45" s="13" t="s">
        <v>52</v>
      </c>
      <c r="K45" s="27">
        <v>0</v>
      </c>
      <c r="L45" s="13" t="s">
        <v>52</v>
      </c>
      <c r="M45" s="27">
        <v>0</v>
      </c>
      <c r="N45" s="13" t="s">
        <v>52</v>
      </c>
      <c r="O45" s="27">
        <v>0</v>
      </c>
      <c r="P45" s="27">
        <v>172698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13" t="s">
        <v>574</v>
      </c>
      <c r="X45" s="13" t="s">
        <v>52</v>
      </c>
      <c r="Y45" s="1" t="s">
        <v>575</v>
      </c>
      <c r="Z45" s="1" t="s">
        <v>52</v>
      </c>
      <c r="AA45" s="28"/>
      <c r="AB45" s="1" t="s">
        <v>52</v>
      </c>
    </row>
    <row r="46" spans="1:28" ht="30" customHeight="1" x14ac:dyDescent="0.3">
      <c r="A46" s="13" t="s">
        <v>492</v>
      </c>
      <c r="B46" s="13" t="s">
        <v>491</v>
      </c>
      <c r="C46" s="13" t="s">
        <v>253</v>
      </c>
      <c r="D46" s="26" t="s">
        <v>254</v>
      </c>
      <c r="E46" s="27">
        <v>0</v>
      </c>
      <c r="F46" s="13" t="s">
        <v>52</v>
      </c>
      <c r="G46" s="27">
        <v>0</v>
      </c>
      <c r="H46" s="13" t="s">
        <v>52</v>
      </c>
      <c r="I46" s="27">
        <v>0</v>
      </c>
      <c r="J46" s="13" t="s">
        <v>52</v>
      </c>
      <c r="K46" s="27">
        <v>0</v>
      </c>
      <c r="L46" s="13" t="s">
        <v>52</v>
      </c>
      <c r="M46" s="27">
        <v>0</v>
      </c>
      <c r="N46" s="13" t="s">
        <v>52</v>
      </c>
      <c r="O46" s="27">
        <v>0</v>
      </c>
      <c r="P46" s="27">
        <v>279102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13" t="s">
        <v>576</v>
      </c>
      <c r="X46" s="13" t="s">
        <v>52</v>
      </c>
      <c r="Y46" s="1" t="s">
        <v>575</v>
      </c>
      <c r="Z46" s="1" t="s">
        <v>52</v>
      </c>
      <c r="AA46" s="28"/>
      <c r="AB46" s="1" t="s">
        <v>52</v>
      </c>
    </row>
    <row r="47" spans="1:28" ht="30" customHeight="1" x14ac:dyDescent="0.3">
      <c r="A47" s="13" t="s">
        <v>255</v>
      </c>
      <c r="B47" s="13" t="s">
        <v>252</v>
      </c>
      <c r="C47" s="13" t="s">
        <v>253</v>
      </c>
      <c r="D47" s="26" t="s">
        <v>254</v>
      </c>
      <c r="E47" s="27">
        <v>0</v>
      </c>
      <c r="F47" s="13" t="s">
        <v>52</v>
      </c>
      <c r="G47" s="27">
        <v>0</v>
      </c>
      <c r="H47" s="13" t="s">
        <v>52</v>
      </c>
      <c r="I47" s="27">
        <v>0</v>
      </c>
      <c r="J47" s="13" t="s">
        <v>52</v>
      </c>
      <c r="K47" s="27">
        <v>0</v>
      </c>
      <c r="L47" s="13" t="s">
        <v>52</v>
      </c>
      <c r="M47" s="27">
        <v>0</v>
      </c>
      <c r="N47" s="13" t="s">
        <v>52</v>
      </c>
      <c r="O47" s="27">
        <v>0</v>
      </c>
      <c r="P47" s="27">
        <v>276108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13" t="s">
        <v>577</v>
      </c>
      <c r="X47" s="13" t="s">
        <v>52</v>
      </c>
      <c r="Y47" s="1" t="s">
        <v>575</v>
      </c>
      <c r="Z47" s="1" t="s">
        <v>52</v>
      </c>
      <c r="AA47" s="28"/>
      <c r="AB47" s="1" t="s">
        <v>52</v>
      </c>
    </row>
    <row r="48" spans="1:28" ht="30" customHeight="1" x14ac:dyDescent="0.3">
      <c r="A48" s="13" t="s">
        <v>293</v>
      </c>
      <c r="B48" s="13" t="s">
        <v>292</v>
      </c>
      <c r="C48" s="13" t="s">
        <v>253</v>
      </c>
      <c r="D48" s="26" t="s">
        <v>254</v>
      </c>
      <c r="E48" s="27">
        <v>0</v>
      </c>
      <c r="F48" s="13" t="s">
        <v>52</v>
      </c>
      <c r="G48" s="27">
        <v>0</v>
      </c>
      <c r="H48" s="13" t="s">
        <v>52</v>
      </c>
      <c r="I48" s="27">
        <v>0</v>
      </c>
      <c r="J48" s="13" t="s">
        <v>52</v>
      </c>
      <c r="K48" s="27">
        <v>0</v>
      </c>
      <c r="L48" s="13" t="s">
        <v>52</v>
      </c>
      <c r="M48" s="27">
        <v>0</v>
      </c>
      <c r="N48" s="13" t="s">
        <v>52</v>
      </c>
      <c r="O48" s="27">
        <v>0</v>
      </c>
      <c r="P48" s="27">
        <v>306274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13" t="s">
        <v>578</v>
      </c>
      <c r="X48" s="13" t="s">
        <v>52</v>
      </c>
      <c r="Y48" s="1" t="s">
        <v>575</v>
      </c>
      <c r="Z48" s="1" t="s">
        <v>52</v>
      </c>
      <c r="AA48" s="28"/>
      <c r="AB48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/>
  </sheetViews>
  <sheetFormatPr defaultRowHeight="16.5" x14ac:dyDescent="0.3"/>
  <sheetData>
    <row r="1" spans="1:7" x14ac:dyDescent="0.3">
      <c r="A1" t="s">
        <v>579</v>
      </c>
    </row>
    <row r="2" spans="1:7" x14ac:dyDescent="0.3">
      <c r="A2" s="1" t="s">
        <v>580</v>
      </c>
      <c r="B2" t="s">
        <v>581</v>
      </c>
      <c r="C2" s="1" t="s">
        <v>582</v>
      </c>
    </row>
    <row r="3" spans="1:7" x14ac:dyDescent="0.3">
      <c r="A3" s="1" t="s">
        <v>583</v>
      </c>
      <c r="B3" t="s">
        <v>584</v>
      </c>
    </row>
    <row r="4" spans="1:7" x14ac:dyDescent="0.3">
      <c r="A4" s="1" t="s">
        <v>585</v>
      </c>
      <c r="B4">
        <v>5</v>
      </c>
    </row>
    <row r="5" spans="1:7" x14ac:dyDescent="0.3">
      <c r="A5" s="1" t="s">
        <v>586</v>
      </c>
      <c r="B5">
        <v>5</v>
      </c>
    </row>
    <row r="6" spans="1:7" x14ac:dyDescent="0.3">
      <c r="A6" s="1" t="s">
        <v>587</v>
      </c>
      <c r="B6" t="s">
        <v>588</v>
      </c>
    </row>
    <row r="7" spans="1:7" x14ac:dyDescent="0.3">
      <c r="A7" s="1" t="s">
        <v>589</v>
      </c>
      <c r="B7" t="s">
        <v>590</v>
      </c>
      <c r="C7">
        <v>1</v>
      </c>
    </row>
    <row r="8" spans="1:7" x14ac:dyDescent="0.3">
      <c r="A8" s="1" t="s">
        <v>591</v>
      </c>
      <c r="B8" t="s">
        <v>590</v>
      </c>
      <c r="C8">
        <v>2</v>
      </c>
    </row>
    <row r="9" spans="1:7" x14ac:dyDescent="0.3">
      <c r="A9" s="1" t="s">
        <v>592</v>
      </c>
      <c r="B9" t="s">
        <v>497</v>
      </c>
      <c r="C9" t="s">
        <v>499</v>
      </c>
      <c r="D9" t="s">
        <v>500</v>
      </c>
      <c r="E9" t="s">
        <v>501</v>
      </c>
      <c r="F9" t="s">
        <v>502</v>
      </c>
      <c r="G9" t="s">
        <v>593</v>
      </c>
    </row>
    <row r="10" spans="1:7" x14ac:dyDescent="0.3">
      <c r="A10" s="1" t="s">
        <v>594</v>
      </c>
      <c r="B10">
        <v>1172</v>
      </c>
      <c r="C10">
        <v>0</v>
      </c>
      <c r="D10">
        <v>0</v>
      </c>
    </row>
    <row r="11" spans="1:7" x14ac:dyDescent="0.3">
      <c r="A11" s="1" t="s">
        <v>595</v>
      </c>
      <c r="B11" t="s">
        <v>596</v>
      </c>
      <c r="C11">
        <v>4</v>
      </c>
    </row>
    <row r="12" spans="1:7" x14ac:dyDescent="0.3">
      <c r="A12" s="1" t="s">
        <v>597</v>
      </c>
      <c r="B12" t="s">
        <v>596</v>
      </c>
      <c r="C12">
        <v>4</v>
      </c>
    </row>
    <row r="13" spans="1:7" x14ac:dyDescent="0.3">
      <c r="A13" s="1" t="s">
        <v>598</v>
      </c>
      <c r="B13" t="s">
        <v>596</v>
      </c>
      <c r="C13">
        <v>3</v>
      </c>
    </row>
    <row r="14" spans="1:7" x14ac:dyDescent="0.3">
      <c r="A14" s="1" t="s">
        <v>599</v>
      </c>
      <c r="B14" t="s">
        <v>590</v>
      </c>
      <c r="C14">
        <v>5</v>
      </c>
    </row>
    <row r="15" spans="1:7" x14ac:dyDescent="0.3">
      <c r="A15" s="1" t="s">
        <v>600</v>
      </c>
      <c r="B15" t="s">
        <v>601</v>
      </c>
      <c r="C15" t="s">
        <v>602</v>
      </c>
      <c r="D15" t="s">
        <v>602</v>
      </c>
      <c r="E15" t="s">
        <v>602</v>
      </c>
      <c r="F15" t="s">
        <v>602</v>
      </c>
    </row>
    <row r="16" spans="1:7" x14ac:dyDescent="0.3">
      <c r="A16" s="1" t="s">
        <v>603</v>
      </c>
      <c r="B16">
        <v>1.1100000000000001</v>
      </c>
      <c r="C16">
        <v>1.1200000000000001</v>
      </c>
    </row>
    <row r="17" spans="1:13" x14ac:dyDescent="0.3">
      <c r="A17" s="1" t="s">
        <v>604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605</v>
      </c>
      <c r="B18">
        <v>1.25</v>
      </c>
      <c r="C18">
        <v>1.071</v>
      </c>
    </row>
    <row r="19" spans="1:13" x14ac:dyDescent="0.3">
      <c r="A19" s="1" t="s">
        <v>606</v>
      </c>
    </row>
    <row r="20" spans="1:13" x14ac:dyDescent="0.3">
      <c r="A20" s="1" t="s">
        <v>607</v>
      </c>
      <c r="B20" s="1" t="s">
        <v>590</v>
      </c>
      <c r="C20">
        <v>1</v>
      </c>
    </row>
    <row r="21" spans="1:13" x14ac:dyDescent="0.3">
      <c r="A21" t="s">
        <v>609</v>
      </c>
      <c r="B21" t="s">
        <v>610</v>
      </c>
      <c r="C21" t="s">
        <v>611</v>
      </c>
    </row>
    <row r="22" spans="1:13" x14ac:dyDescent="0.3">
      <c r="A22">
        <v>1</v>
      </c>
      <c r="B22" s="1" t="s">
        <v>612</v>
      </c>
      <c r="C22" s="1" t="s">
        <v>613</v>
      </c>
    </row>
    <row r="23" spans="1:13" x14ac:dyDescent="0.3">
      <c r="A23">
        <v>2</v>
      </c>
      <c r="B23" s="1" t="s">
        <v>614</v>
      </c>
      <c r="C23" s="1" t="s">
        <v>615</v>
      </c>
    </row>
    <row r="24" spans="1:13" x14ac:dyDescent="0.3">
      <c r="A24">
        <v>3</v>
      </c>
      <c r="B24" s="1" t="s">
        <v>616</v>
      </c>
      <c r="C24" s="1" t="s">
        <v>617</v>
      </c>
    </row>
    <row r="25" spans="1:13" x14ac:dyDescent="0.3">
      <c r="A25">
        <v>4</v>
      </c>
      <c r="B25" s="1" t="s">
        <v>618</v>
      </c>
      <c r="C25" s="1" t="s">
        <v>619</v>
      </c>
    </row>
    <row r="26" spans="1:13" x14ac:dyDescent="0.3">
      <c r="A26">
        <v>5</v>
      </c>
      <c r="B26" s="1" t="s">
        <v>620</v>
      </c>
      <c r="C26" s="1" t="s">
        <v>52</v>
      </c>
    </row>
    <row r="27" spans="1:13" x14ac:dyDescent="0.3">
      <c r="A27">
        <v>6</v>
      </c>
      <c r="B27" s="1" t="s">
        <v>621</v>
      </c>
      <c r="C27" s="1" t="s">
        <v>52</v>
      </c>
    </row>
    <row r="28" spans="1:13" x14ac:dyDescent="0.3">
      <c r="A28">
        <v>7</v>
      </c>
      <c r="B28" s="1" t="s">
        <v>444</v>
      </c>
      <c r="C28" s="1" t="s">
        <v>52</v>
      </c>
    </row>
    <row r="29" spans="1:13" x14ac:dyDescent="0.3">
      <c r="A29">
        <v>8</v>
      </c>
      <c r="B29" s="1" t="s">
        <v>444</v>
      </c>
      <c r="C29" s="1" t="s">
        <v>52</v>
      </c>
    </row>
    <row r="30" spans="1:13" x14ac:dyDescent="0.3">
      <c r="A30">
        <v>9</v>
      </c>
      <c r="B30" s="1" t="s">
        <v>444</v>
      </c>
      <c r="C30" s="1" t="s">
        <v>52</v>
      </c>
    </row>
    <row r="31" spans="1:13" x14ac:dyDescent="0.3">
      <c r="A31" t="s">
        <v>601</v>
      </c>
      <c r="B31" s="1" t="s">
        <v>622</v>
      </c>
      <c r="C31" s="1" t="s">
        <v>52</v>
      </c>
    </row>
    <row r="32" spans="1:13" x14ac:dyDescent="0.3">
      <c r="A32" t="s">
        <v>575</v>
      </c>
      <c r="B32" s="1" t="s">
        <v>623</v>
      </c>
      <c r="C32" s="1" t="s">
        <v>52</v>
      </c>
    </row>
    <row r="33" spans="1:3" x14ac:dyDescent="0.3">
      <c r="A33" t="s">
        <v>590</v>
      </c>
      <c r="B33" s="1" t="s">
        <v>622</v>
      </c>
      <c r="C33" s="1" t="s">
        <v>52</v>
      </c>
    </row>
    <row r="34" spans="1:3" x14ac:dyDescent="0.3">
      <c r="A34" t="s">
        <v>581</v>
      </c>
      <c r="B34" s="1" t="s">
        <v>622</v>
      </c>
      <c r="C34" s="1" t="s">
        <v>52</v>
      </c>
    </row>
    <row r="35" spans="1:3" x14ac:dyDescent="0.3">
      <c r="A35" t="s">
        <v>624</v>
      </c>
      <c r="B35" s="1" t="s">
        <v>622</v>
      </c>
      <c r="C35" s="1" t="s">
        <v>52</v>
      </c>
    </row>
    <row r="36" spans="1:3" x14ac:dyDescent="0.3">
      <c r="A36" t="s">
        <v>64</v>
      </c>
      <c r="B36" s="1" t="s">
        <v>622</v>
      </c>
      <c r="C36" s="1" t="s">
        <v>52</v>
      </c>
    </row>
    <row r="37" spans="1:3" x14ac:dyDescent="0.3">
      <c r="A37" t="s">
        <v>625</v>
      </c>
      <c r="B37" s="1" t="s">
        <v>622</v>
      </c>
      <c r="C37" s="1" t="s">
        <v>52</v>
      </c>
    </row>
    <row r="38" spans="1:3" x14ac:dyDescent="0.3">
      <c r="A38" t="s">
        <v>626</v>
      </c>
      <c r="B38" s="1" t="s">
        <v>622</v>
      </c>
      <c r="C38" s="1" t="s">
        <v>52</v>
      </c>
    </row>
    <row r="39" spans="1:3" x14ac:dyDescent="0.3">
      <c r="A39" t="s">
        <v>627</v>
      </c>
      <c r="B39" s="1" t="s">
        <v>622</v>
      </c>
      <c r="C39" s="1" t="s">
        <v>52</v>
      </c>
    </row>
    <row r="40" spans="1:3" x14ac:dyDescent="0.3">
      <c r="A40" t="s">
        <v>628</v>
      </c>
      <c r="B40" s="1" t="s">
        <v>622</v>
      </c>
      <c r="C40" s="1" t="s">
        <v>52</v>
      </c>
    </row>
    <row r="43" spans="1:3" x14ac:dyDescent="0.3">
      <c r="A43" t="s">
        <v>608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11</vt:i4>
      </vt:variant>
    </vt:vector>
  </HeadingPairs>
  <TitlesOfParts>
    <vt:vector size="19" baseType="lpstr">
      <vt:lpstr>원가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원가!Print_Area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2026-06-09T00:21:41Z</cp:lastPrinted>
  <dcterms:created xsi:type="dcterms:W3CDTF">2026-06-05T01:11:13Z</dcterms:created>
  <dcterms:modified xsi:type="dcterms:W3CDTF">2026-09-08T02:00:29Z</dcterms:modified>
</cp:coreProperties>
</file>