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■계약자료\입찰공고\2026년\02.공원녹지과\50. 새로운 어린이공원 정비사업 전기공사\"/>
    </mc:Choice>
  </mc:AlternateContent>
  <xr:revisionPtr revIDLastSave="0" documentId="8_{311427E5-B6AF-4E1C-AE75-34CC8281C0F1}" xr6:coauthVersionLast="47" xr6:coauthVersionMax="47" xr10:uidLastSave="{00000000-0000-0000-0000-000000000000}"/>
  <bookViews>
    <workbookView xWindow="-120" yWindow="-120" windowWidth="29040" windowHeight="15720" tabRatio="836" xr2:uid="{3B90DB90-A4BB-4C9E-A376-D38F74777F06}"/>
  </bookViews>
  <sheets>
    <sheet name="원가계산서" sheetId="12" r:id="rId1"/>
    <sheet name="공종별집계표" sheetId="11" r:id="rId2"/>
    <sheet name="공종별내역서" sheetId="10" r:id="rId3"/>
    <sheet name="공량설정_일위대가" sheetId="3" state="hidden" r:id="rId4"/>
    <sheet name=" 공사설정 " sheetId="2" state="hidden" r:id="rId5"/>
  </sheets>
  <definedNames>
    <definedName name="_Dist_Bin" hidden="1">#REF!</definedName>
    <definedName name="_Dist_Values" hidden="1">#REF!</definedName>
    <definedName name="_Fill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hidden="1">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" hidden="1">#REF!</definedName>
    <definedName name="aaaaaa" hidden="1">{#N/A,#N/A,FALSE,"속도"}</definedName>
    <definedName name="aaaaaaaaaa" hidden="1">{#N/A,#N/A,FALSE,"포장1";#N/A,#N/A,FALSE,"포장1"}</definedName>
    <definedName name="ABC" hidden="1">{#N/A,#N/A,FALSE,"CCTV"}</definedName>
    <definedName name="AccessDatabase" hidden="1">"C:\My Documents\북부수도사업소\전원차단장치\전원차~1\전원차단장치 내역서 03월06일.mdb"</definedName>
    <definedName name="ASF" hidden="1">{#N/A,#N/A,FALSE,"2~8번"}</definedName>
    <definedName name="dataww" hidden="1">#REF!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GDFGFGDG" hidden="1">{#N/A,#N/A,FALSE,"배수1"}</definedName>
    <definedName name="DSA" hidden="1">{#N/A,#N/A,FALSE,"포장1";#N/A,#N/A,FALSE,"포장1"}</definedName>
    <definedName name="DW" hidden="1">{#N/A,#N/A,FALSE,"배수2"}</definedName>
    <definedName name="ee" hidden="1">{#N/A,#N/A,FALSE,"단가표지"}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GDG" hidden="1">{#N/A,#N/A,FALSE,"포장2"}</definedName>
    <definedName name="GDGFD" hidden="1">{#N/A,#N/A,FALSE,"배수1"}</definedName>
    <definedName name="GFDG" hidden="1">{#N/A,#N/A,FALSE,"2~8번"}</definedName>
    <definedName name="GFDGDFGFG" hidden="1">{#N/A,#N/A,FALSE,"혼합골재"}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GUS" hidden="1">{#N/A,#N/A,FALSE,"현장 NCR 분석";#N/A,#N/A,FALSE,"현장품질감사";#N/A,#N/A,FALSE,"현장품질감사"}</definedName>
    <definedName name="hgd" hidden="1">{#N/A,#N/A,FALSE,"배수2"}</definedName>
    <definedName name="HHR" hidden="1">{#N/A,#N/A,FALSE,"포장2"}</definedName>
    <definedName name="IOIOIOIO" hidden="1">{#N/A,#N/A,FALSE,"표지목차"}</definedName>
    <definedName name="JK" hidden="1">{#N/A,#N/A,FALSE,"현장 NCR 분석";#N/A,#N/A,FALSE,"현장품질감사";#N/A,#N/A,FALSE,"현장품질감사"}</definedName>
    <definedName name="JKJKJKJK" hidden="1">{#N/A,#N/A,FALSE,"포장1";#N/A,#N/A,FALSE,"포장1"}</definedName>
    <definedName name="khl" hidden="1">{#N/A,#N/A,FALSE,"2~8번"}</definedName>
    <definedName name="KLLKLKLK" hidden="1">{#N/A,#N/A,FALSE,"포장2"}</definedName>
    <definedName name="ktf" hidden="1">#REF!</definedName>
    <definedName name="kty" hidden="1">#REF!</definedName>
    <definedName name="NEWNAME" hidden="1">{#N/A,#N/A,FALSE,"CCTV"}</definedName>
    <definedName name="_xlnm.Print_Area" localSheetId="2">공종별내역서!$A$1:$M$99</definedName>
    <definedName name="_xlnm.Print_Area" localSheetId="1">공종별집계표!$A$1:$M$27</definedName>
    <definedName name="_xlnm.Print_Area" localSheetId="0">원가계산서!$A$1:$G$32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qw" hidden="1">{#N/A,#N/A,FALSE,"단가표지"}</definedName>
    <definedName name="QWQ" hidden="1">{#N/A,#N/A,FALSE,"배수2"}</definedName>
    <definedName name="RRR" hidden="1">{#N/A,#N/A,FALSE,"포장2"}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sdddd" hidden="1">{#N/A,#N/A,FALSE,"토공2"}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ss" hidden="1">{#N/A,#N/A,FALSE,"전력간선"}</definedName>
    <definedName name="sssss" hidden="1">{#N/A,#N/A,FALSE,"운반시간"}</definedName>
    <definedName name="tt" hidden="1">{#N/A,#N/A,FALSE,"단가표지"}</definedName>
    <definedName name="TYHFDGFD" hidden="1">{#N/A,#N/A,FALSE,"배수2"}</definedName>
    <definedName name="wm.조골재1" hidden="1">{#N/A,#N/A,FALSE,"조골재"}</definedName>
    <definedName name="woogi" hidden="1">#REF!</definedName>
    <definedName name="woogi2" hidden="1">#REF!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YUYUY" hidden="1">{#N/A,#N/A,FALSE,"혼합골재"}</definedName>
    <definedName name="ㄱㄷㅂㄱㅈ" hidden="1">{#N/A,#N/A,FALSE,"2~8번"}</definedName>
    <definedName name="가나다" hidden="1">#REF!</definedName>
    <definedName name="갈현동" hidden="1">{#N/A,#N/A,FALSE,"CCTV"}</definedName>
    <definedName name="건축원가" hidden="1">#REF!</definedName>
    <definedName name="견적의뢰서" hidden="1">{#N/A,#N/A,FALSE,"CCTV"}</definedName>
    <definedName name="교대펄근집계" hidden="1">{#N/A,#N/A,FALSE,"배수1"}</definedName>
    <definedName name="교통" hidden="1">#REF!</definedName>
    <definedName name="ㄴㄴㄴ" hidden="1">{#N/A,#N/A,FALSE,"전력간선"}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ㄴ" hidden="1">{#N/A,#N/A,FALSE,"단가표지"}</definedName>
    <definedName name="ㄴㄹㅇ" hidden="1">{#N/A,#N/A,FALSE,"포장2"}</definedName>
    <definedName name="ㄴㅁㄹㅈㄹ" hidden="1">#REF!</definedName>
    <definedName name="ㄴㅁㅇㄴㅁㅇ" hidden="1">{#N/A,#N/A,FALSE,"배수1"}</definedName>
    <definedName name="ㄴㅅㅎㅇㅎㄹㅇ" hidden="1">{#N/A,#N/A,FALSE,"배수2"}</definedName>
    <definedName name="ㄷㄳㅅㄷㄱ" hidden="1">{#N/A,#N/A,FALSE,"2~8번"}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ㄷㅎㄹㅇ" hidden="1">#REF!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ㅁ" hidden="1">#REF!</definedName>
    <definedName name="ㅁㄱㅂ" hidden="1">{#N/A,#N/A,FALSE,"단가표지"}</definedName>
    <definedName name="ㅁㄴ" hidden="1">{#N/A,#N/A,FALSE,"전력간선"}</definedName>
    <definedName name="ㅁㄴㅇ" hidden="1">{#N/A,#N/A,FALSE,"배수1"}</definedName>
    <definedName name="ㅁㄴㅇㅁ" hidden="1">{#N/A,#N/A,FALSE,"배수1"}</definedName>
    <definedName name="ㅁㄹㄹㄴㅇㄹㅇㄴㄹㄴㅇ" hidden="1">{#N/A,#N/A,FALSE,"포장1";#N/A,#N/A,FALSE,"포장1"}</definedName>
    <definedName name="ㅁㅇㄴㅁㅇㅁ" hidden="1">{#N/A,#N/A,FALSE,"배수1"}</definedName>
    <definedName name="ㅂㅈㄱㄷㅈㅂㄱㅈㄷㅂㄱ" hidden="1">{#N/A,#N/A,FALSE,"이정표"}</definedName>
    <definedName name="벌" hidden="1">{#N/A,#N/A,FALSE,"전력간선"}</definedName>
    <definedName name="부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ㅅㅎㄱㄷㅅㄷㄱ" hidden="1">{#N/A,#N/A,FALSE,"표지목차"}</definedName>
    <definedName name="ㅇㄴㄴㄴㄴㄴㄴㄴㄴㄴ" hidden="1">{#N/A,#N/A,FALSE,"혼합골재"}</definedName>
    <definedName name="ㅇㄹㄴㅀㄹㅇㅎㄹㅇㅎ" hidden="1">{#N/A,#N/A,FALSE,"2~8번"}</definedName>
    <definedName name="ㅇㄹㄹ" hidden="1">#REF!</definedName>
    <definedName name="ㅇㄹㅇㄹ" hidden="1">#REF!</definedName>
    <definedName name="ㅇㄽㄱ" hidden="1">{#N/A,#N/A,FALSE,"전력간선"}</definedName>
    <definedName name="ㅇㅀㅎㅎㅎㅎㅎㅎㅎㅎㅎㅎㅎㅎㅎㅎㅎ" hidden="1">{#N/A,#N/A,FALSE,"구조2"}</definedName>
    <definedName name="ㅇㅇㄹ" hidden="1">#REF!</definedName>
    <definedName name="ㅇㅇㅇ" hidden="1">#REF!</definedName>
    <definedName name="이름표" hidden="1">{#N/A,#N/A,FALSE,"단가표지"}</definedName>
    <definedName name="이릉" hidden="1">#REF!</definedName>
    <definedName name="이정" hidden="1">{#N/A,#N/A,FALSE,"2~8번"}</definedName>
    <definedName name="이종훈" hidden="1">#REF!</definedName>
    <definedName name="ㅈ" hidden="1">{#N/A,#N/A,FALSE,"혼합골재"}</definedName>
    <definedName name="ㅈㄷㄱㄷㅈㄱㄷㅈ" hidden="1">{#N/A,#N/A,FALSE,"표지목차"}</definedName>
    <definedName name="ㅈㅈ" hidden="1">{#N/A,#N/A,FALSE,"표지목차"}</definedName>
    <definedName name="조사가" hidden="1">#REF!</definedName>
    <definedName name="직매54P" hidden="1">{#N/A,#N/A,TRUE,"토적및재료집계";#N/A,#N/A,TRUE,"토적및재료집계";#N/A,#N/A,TRUE,"단위량"}</definedName>
    <definedName name="ㅊ퓿ㅍ" hidden="1">{#N/A,#N/A,FALSE,"혼합골재"}</definedName>
    <definedName name="차량기지총괄간지" hidden="1">{#N/A,#N/A,TRUE,"토적및재료집계";#N/A,#N/A,TRUE,"토적및재료집계";#N/A,#N/A,TRUE,"단위량"}</definedName>
    <definedName name="찰샇기" hidden="1">#REF!</definedName>
    <definedName name="철골협의" hidden="1">{#N/A,#N/A,FALSE,"현장 NCR 분석";#N/A,#N/A,FALSE,"현장품질감사";#N/A,#N/A,FALSE,"현장품질감사"}</definedName>
    <definedName name="ㅋ" hidden="1">{#N/A,#N/A,FALSE,"전력간선"}</definedName>
    <definedName name="콘크리트2" hidden="1">#REF!</definedName>
    <definedName name="ㅌㅊ" hidden="1">{#N/A,#N/A,FALSE,"CCTV"}</definedName>
    <definedName name="토목설계" hidden="1">{#N/A,#N/A,FALSE,"골재소요량";#N/A,#N/A,FALSE,"골재소요량"}</definedName>
    <definedName name="파일" hidden="1">#REF!</definedName>
    <definedName name="표지2" hidden="1">#REF!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하하하" hidden="1">{#N/A,#N/A,FALSE,"단가표지"}</definedName>
    <definedName name="호ㅓㅗ" hidden="1">{#N/A,#N/A,FALSE,"포장1";#N/A,#N/A,FALSE,"포장1"}</definedName>
    <definedName name="히ㅏㅓㅣㅏㅓㅚㅏ" hidden="1">{#N/A,#N/A,FALSE,"구조1"}</definedName>
    <definedName name="ㅏㅓㅣㅏㅓㅣ" hidden="1">{#N/A,#N/A,FALSE,"부대2"}</definedName>
    <definedName name="ㅓㅏㅣㅓㅣㅓ" hidden="1">{#N/A,#N/A,FALSE,"혼합골재"}</definedName>
    <definedName name="ㅓㅑㅛ츄ㅗㄱㄷㄷㅈㅈ" hidden="1">{#N/A,#N/A,FALSE,"전력간선"}</definedName>
    <definedName name="ㅓㅗㅅㄹ" hidden="1">{#N/A,#N/A,FALSE,"조골재"}</definedName>
    <definedName name="ㅔ3" hidden="1">{#N/A,#N/A,FALSE,"배수1"}</definedName>
    <definedName name="ㅗㄹ호" hidden="1">{#N/A,#N/A,FALSE,"운반시간"}</definedName>
    <definedName name="ㅠ뮤ㅐ" hidden="1">#REF!</definedName>
    <definedName name="ㅣㅎㄹㅇㅇ" hidden="1">{#N/A,#N/A,FALSE,"토공2"}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8" i="12" l="1"/>
  <c r="E24" i="12"/>
  <c r="F54" i="10" l="1"/>
  <c r="F25" i="10"/>
  <c r="F78" i="10"/>
  <c r="F77" i="10"/>
  <c r="H54" i="10"/>
  <c r="J53" i="10"/>
  <c r="H53" i="10"/>
  <c r="F53" i="10"/>
  <c r="J33" i="10"/>
  <c r="H33" i="10"/>
  <c r="F33" i="10"/>
  <c r="J26" i="10"/>
  <c r="H26" i="10"/>
  <c r="J25" i="10"/>
  <c r="H25" i="10"/>
  <c r="J24" i="10"/>
  <c r="J22" i="10"/>
  <c r="H22" i="10"/>
  <c r="K22" i="10"/>
  <c r="H21" i="10"/>
  <c r="K21" i="10"/>
  <c r="H20" i="10"/>
  <c r="F20" i="10"/>
  <c r="J18" i="10"/>
  <c r="H18" i="10"/>
  <c r="J17" i="10"/>
  <c r="F17" i="10"/>
  <c r="J16" i="10"/>
  <c r="F16" i="10"/>
  <c r="J14" i="10"/>
  <c r="F14" i="10"/>
  <c r="J13" i="10"/>
  <c r="H13" i="10"/>
  <c r="F13" i="10"/>
  <c r="J12" i="10"/>
  <c r="H12" i="10"/>
  <c r="F12" i="10"/>
  <c r="J11" i="10"/>
  <c r="H11" i="10"/>
  <c r="F11" i="10"/>
  <c r="J10" i="10"/>
  <c r="H10" i="10"/>
  <c r="J7" i="10"/>
  <c r="H30" i="10"/>
  <c r="H29" i="10"/>
  <c r="J29" i="10"/>
  <c r="H78" i="10"/>
  <c r="H77" i="10"/>
  <c r="H99" i="10" s="1"/>
  <c r="G9" i="11" s="1"/>
  <c r="H9" i="11" s="1"/>
  <c r="J77" i="10"/>
  <c r="J54" i="10"/>
  <c r="F24" i="10"/>
  <c r="H24" i="10"/>
  <c r="F22" i="10"/>
  <c r="J21" i="10"/>
  <c r="J20" i="10"/>
  <c r="H17" i="10"/>
  <c r="H16" i="10"/>
  <c r="H14" i="10"/>
  <c r="F10" i="10"/>
  <c r="K20" i="10" l="1"/>
  <c r="F21" i="10"/>
  <c r="K77" i="10"/>
  <c r="K24" i="10"/>
  <c r="K78" i="10"/>
  <c r="K14" i="10"/>
  <c r="L22" i="10"/>
  <c r="J6" i="10"/>
  <c r="K33" i="10"/>
  <c r="F26" i="10"/>
  <c r="L26" i="10" s="1"/>
  <c r="K26" i="10"/>
  <c r="J78" i="10"/>
  <c r="J99" i="10" s="1"/>
  <c r="I9" i="11" s="1"/>
  <c r="J9" i="11" s="1"/>
  <c r="L78" i="10"/>
  <c r="F99" i="10"/>
  <c r="E9" i="11" s="1"/>
  <c r="F9" i="11" s="1"/>
  <c r="L77" i="10"/>
  <c r="L99" i="10" s="1"/>
  <c r="J75" i="10"/>
  <c r="I8" i="11" s="1"/>
  <c r="J8" i="11" s="1"/>
  <c r="L54" i="10"/>
  <c r="H75" i="10"/>
  <c r="G8" i="11" s="1"/>
  <c r="H8" i="11" s="1"/>
  <c r="K54" i="10"/>
  <c r="F75" i="10"/>
  <c r="E8" i="11" s="1"/>
  <c r="F8" i="11" s="1"/>
  <c r="K53" i="10"/>
  <c r="L53" i="10"/>
  <c r="L33" i="10"/>
  <c r="K25" i="10"/>
  <c r="L25" i="10"/>
  <c r="L24" i="10"/>
  <c r="L21" i="10"/>
  <c r="L20" i="10"/>
  <c r="K18" i="10"/>
  <c r="F18" i="10"/>
  <c r="L18" i="10" s="1"/>
  <c r="L17" i="10"/>
  <c r="K17" i="10"/>
  <c r="L16" i="10"/>
  <c r="K16" i="10"/>
  <c r="L14" i="10"/>
  <c r="K13" i="10"/>
  <c r="L13" i="10"/>
  <c r="K12" i="10"/>
  <c r="L12" i="10"/>
  <c r="K11" i="10"/>
  <c r="L11" i="10"/>
  <c r="L10" i="10"/>
  <c r="K10" i="10"/>
  <c r="J31" i="10"/>
  <c r="J30" i="10"/>
  <c r="H23" i="10"/>
  <c r="J19" i="10"/>
  <c r="H19" i="10"/>
  <c r="H15" i="10"/>
  <c r="J15" i="10"/>
  <c r="J9" i="10"/>
  <c r="J32" i="10"/>
  <c r="H32" i="10"/>
  <c r="H6" i="10"/>
  <c r="J5" i="10"/>
  <c r="H5" i="10"/>
  <c r="J8" i="10"/>
  <c r="J23" i="10" l="1"/>
  <c r="L75" i="10"/>
  <c r="J51" i="10"/>
  <c r="I7" i="11" s="1"/>
  <c r="J7" i="11" s="1"/>
  <c r="J27" i="10"/>
  <c r="I6" i="11" s="1"/>
  <c r="J6" i="11" s="1"/>
  <c r="H8" i="10"/>
  <c r="F8" i="10"/>
  <c r="L9" i="11"/>
  <c r="T9" i="11" s="1"/>
  <c r="E25" i="12" s="1"/>
  <c r="K9" i="11"/>
  <c r="L8" i="11"/>
  <c r="T8" i="11" s="1"/>
  <c r="E26" i="12" s="1"/>
  <c r="K8" i="11"/>
  <c r="H31" i="10"/>
  <c r="H51" i="10" s="1"/>
  <c r="G7" i="11" s="1"/>
  <c r="H7" i="11" s="1"/>
  <c r="H9" i="10"/>
  <c r="H7" i="10"/>
  <c r="I5" i="11" l="1"/>
  <c r="J5" i="11" s="1"/>
  <c r="J27" i="11" s="1"/>
  <c r="H27" i="10"/>
  <c r="G6" i="11" s="1"/>
  <c r="H6" i="11" s="1"/>
  <c r="G5" i="11" s="1"/>
  <c r="H5" i="11" s="1"/>
  <c r="H27" i="11" s="1"/>
  <c r="F30" i="10"/>
  <c r="K30" i="10"/>
  <c r="L8" i="10"/>
  <c r="K8" i="10"/>
  <c r="E11" i="12" l="1"/>
  <c r="F23" i="10"/>
  <c r="L23" i="10" s="1"/>
  <c r="K23" i="10"/>
  <c r="F29" i="10"/>
  <c r="L29" i="10" s="1"/>
  <c r="K29" i="10"/>
  <c r="E8" i="12"/>
  <c r="L30" i="10"/>
  <c r="K5" i="10" l="1"/>
  <c r="F5" i="10"/>
  <c r="L5" i="10" s="1"/>
  <c r="E14" i="12"/>
  <c r="E17" i="12" s="1"/>
  <c r="E15" i="12"/>
  <c r="E9" i="12"/>
  <c r="E10" i="12" s="1"/>
  <c r="K19" i="10"/>
  <c r="F19" i="10"/>
  <c r="L19" i="10" s="1"/>
  <c r="F15" i="10"/>
  <c r="L15" i="10" s="1"/>
  <c r="K15" i="10"/>
  <c r="F6" i="10"/>
  <c r="K6" i="10"/>
  <c r="E12" i="12" l="1"/>
  <c r="E13" i="12"/>
  <c r="E18" i="12"/>
  <c r="E19" i="12"/>
  <c r="F32" i="10"/>
  <c r="K32" i="10"/>
  <c r="L6" i="10"/>
  <c r="F31" i="10" l="1"/>
  <c r="L31" i="10" s="1"/>
  <c r="K31" i="10"/>
  <c r="F7" i="10"/>
  <c r="L7" i="10" s="1"/>
  <c r="K7" i="10"/>
  <c r="F9" i="10"/>
  <c r="K9" i="10"/>
  <c r="L32" i="10"/>
  <c r="L51" i="10" s="1"/>
  <c r="F51" i="10"/>
  <c r="E7" i="11" s="1"/>
  <c r="K7" i="11" l="1"/>
  <c r="F7" i="11"/>
  <c r="L7" i="11" s="1"/>
  <c r="L9" i="10"/>
  <c r="L27" i="10" s="1"/>
  <c r="F27" i="10"/>
  <c r="E6" i="11" s="1"/>
  <c r="F6" i="11" l="1"/>
  <c r="K6" i="11"/>
  <c r="E5" i="11" l="1"/>
  <c r="L6" i="11"/>
  <c r="K5" i="11" l="1"/>
  <c r="F5" i="11"/>
  <c r="E4" i="12" l="1"/>
  <c r="E7" i="12" s="1"/>
  <c r="L5" i="11"/>
  <c r="L27" i="11" s="1"/>
  <c r="F27" i="11"/>
  <c r="E20" i="12" l="1"/>
  <c r="E16" i="12"/>
  <c r="E21" i="12" l="1"/>
  <c r="E22" i="12" l="1"/>
  <c r="E23" i="12" s="1"/>
  <c r="E27" i="12" l="1"/>
  <c r="E29" i="12" l="1"/>
  <c r="E30" i="12" s="1"/>
  <c r="I28" i="12"/>
  <c r="E32" i="12" l="1"/>
</calcChain>
</file>

<file path=xl/sharedStrings.xml><?xml version="1.0" encoding="utf-8"?>
<sst xmlns="http://schemas.openxmlformats.org/spreadsheetml/2006/main" count="969" uniqueCount="414">
  <si>
    <t>공 종 별 집 계 표</t>
  </si>
  <si>
    <t>[ 새로운어린이공원 조성사업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</si>
  <si>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</si>
  <si>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</si>
  <si>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</si>
  <si>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</si>
  <si>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</si>
  <si>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</si>
  <si>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</si>
  <si>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</si>
  <si>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</si>
  <si>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</si>
  <si>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</si>
  <si>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</si>
  <si>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</si>
  <si>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</si>
  <si>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</si>
  <si>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</si>
  <si>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</si>
  <si>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</si>
  <si>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</si>
  <si>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</si>
  <si>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</si>
  <si>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</si>
  <si>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</si>
  <si>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</si>
  <si>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</si>
  <si>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</si>
  <si>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</si>
  <si>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</si>
  <si>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</si>
  <si>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</si>
  <si>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</si>
  <si>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</si>
  <si>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</si>
  <si>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</si>
  <si>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</si>
  <si>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</si>
  <si>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</si>
  <si>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</si>
  <si>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</si>
  <si>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</si>
  <si>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</si>
  <si>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</si>
  <si>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</si>
  <si>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</si>
  <si>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</si>
  <si>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</si>
  <si>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</si>
  <si>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</si>
  <si>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</si>
  <si>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새로운어린이공원 조성사업 전기공사</t>
  </si>
  <si>
    <t/>
  </si>
  <si>
    <t>01</t>
  </si>
  <si>
    <t>1. 공원등 설치공사</t>
  </si>
  <si>
    <t>0101</t>
  </si>
  <si>
    <t>공원등제어반</t>
  </si>
  <si>
    <t>GPS무선, 4회로 [자재:관급]</t>
  </si>
  <si>
    <t>면</t>
  </si>
  <si>
    <t>568C1117EA0AE74423590576804E68</t>
  </si>
  <si>
    <t>T</t>
  </si>
  <si>
    <t>F</t>
  </si>
  <si>
    <t>0101568C1117EA0AE74423590576804E68</t>
  </si>
  <si>
    <t>공원등주</t>
  </si>
  <si>
    <t>3.9m 1등용 [자재:관급]</t>
  </si>
  <si>
    <t>본</t>
  </si>
  <si>
    <t>568C1117EA0AE74423590575FE7E63</t>
  </si>
  <si>
    <t>0101568C1117EA0AE74423590575FE7E63</t>
  </si>
  <si>
    <t>공원등기구</t>
  </si>
  <si>
    <t>LED 60W, 확산형 [자재:관급]</t>
  </si>
  <si>
    <t>SET</t>
  </si>
  <si>
    <t>568C1117EA0AE74423590574D1CC5C</t>
  </si>
  <si>
    <t>0101568C1117EA0AE74423590574D1CC5C</t>
  </si>
  <si>
    <t>스테인리스 공원등주</t>
  </si>
  <si>
    <t>8M 1등용 [자재:관급]</t>
  </si>
  <si>
    <t>568C1117EA083A4CE85DD0B0892386</t>
  </si>
  <si>
    <t>0101568C1117EA083A4CE85DD0B0892386</t>
  </si>
  <si>
    <t>LED투광등기구</t>
  </si>
  <si>
    <t>LED 100W [자재:관급]</t>
  </si>
  <si>
    <t>조</t>
  </si>
  <si>
    <t>568C1117EA083A4CF956F003361A7A</t>
  </si>
  <si>
    <t>0101568C1117EA083A4CF956F003361A7A</t>
  </si>
  <si>
    <t>투광등주 점멸기함</t>
  </si>
  <si>
    <t>ALL SUS, 옥외이중방수형</t>
  </si>
  <si>
    <t>568C1117EA0AE74423590576842938</t>
  </si>
  <si>
    <t>0101568C1117EA0AE74423590576842938</t>
  </si>
  <si>
    <t>방수형 누전차단기함</t>
  </si>
  <si>
    <t>ELB내장, 상시/격등용</t>
  </si>
  <si>
    <t>EA</t>
  </si>
  <si>
    <t>568C1117EA0AE74423590572255F45</t>
  </si>
  <si>
    <t>0101568C1117EA0AE74423590572255F45</t>
  </si>
  <si>
    <t>기초</t>
  </si>
  <si>
    <t>500*800*1200, 기초앙카 6구</t>
  </si>
  <si>
    <t>개소</t>
  </si>
  <si>
    <t>568C1117EA0AE74423590573CDAE63</t>
  </si>
  <si>
    <t>0101568C1117EA0AE74423590573CDAE63</t>
  </si>
  <si>
    <t>400*800*1000</t>
  </si>
  <si>
    <t>568C1117EA0AE74423590573CC8860</t>
  </si>
  <si>
    <t>0101568C1117EA0AE74423590573CC8860</t>
  </si>
  <si>
    <t>400*600*600</t>
  </si>
  <si>
    <t>568C1117EA0AE74423590573CF5CDF</t>
  </si>
  <si>
    <t>0101568C1117EA0AE74423590573CF5CDF</t>
  </si>
  <si>
    <t>개별접지</t>
  </si>
  <si>
    <t>16Φ*1800-5본</t>
  </si>
  <si>
    <t>568C1117EA0AE744235905711E6D8E</t>
  </si>
  <si>
    <t>0101568C1117EA0AE744235905711E6D8E</t>
  </si>
  <si>
    <t>접지봉</t>
  </si>
  <si>
    <t>14Φ*1000 mm</t>
  </si>
  <si>
    <t>개</t>
  </si>
  <si>
    <t>568C1117EA0AE744235905711F74E0</t>
  </si>
  <si>
    <t>0101568C1117EA0AE744235905711F74E0</t>
  </si>
  <si>
    <t>0.6/1kV 난연 전력 케이블(F-CV)</t>
  </si>
  <si>
    <t>2C 2.5㎟</t>
  </si>
  <si>
    <t>m</t>
  </si>
  <si>
    <t>568C1117E9652B42ED5868B7115208</t>
  </si>
  <si>
    <t>0101568C1117E9652B42ED5868B7115208</t>
  </si>
  <si>
    <t>2C 6㎟</t>
  </si>
  <si>
    <t>568C1117E9652B42ED5868B711543B</t>
  </si>
  <si>
    <t>0101568C1117E9652B42ED5868B711543B</t>
  </si>
  <si>
    <t>4C 6㎟</t>
  </si>
  <si>
    <t>568C1117E9652B42ED586EDF8EBDC7</t>
  </si>
  <si>
    <t>0101568C1117E9652B42ED586EDF8EBDC7</t>
  </si>
  <si>
    <t>난연 비닐 절연 접지용전선(F-GV)</t>
  </si>
  <si>
    <t>0.6/1kV  16㎟</t>
  </si>
  <si>
    <t>568C1117EA0AE7442359061C63CEC5</t>
  </si>
  <si>
    <t>0101568C1117EA0AE7442359061C63CEC5</t>
  </si>
  <si>
    <t>0.6/1kV  6㎟</t>
  </si>
  <si>
    <t>568C1117EA0AE7442359061C62279C</t>
  </si>
  <si>
    <t>0101568C1117EA0AE7442359061C62279C</t>
  </si>
  <si>
    <t>Optic Cable</t>
  </si>
  <si>
    <t>S/M 4C</t>
  </si>
  <si>
    <t>M</t>
  </si>
  <si>
    <t>568C1117EB10324D17570ED72AE90D</t>
  </si>
  <si>
    <t>0101568C1117EB10324D17570ED72AE90D</t>
  </si>
  <si>
    <t>폴리에틸렌 전선관</t>
  </si>
  <si>
    <t>PE  36㎜</t>
  </si>
  <si>
    <t>568C1117EA0AE744235907247F6381</t>
  </si>
  <si>
    <t>0101568C1117EA0AE744235907247F6381</t>
  </si>
  <si>
    <t>경고테이프 포설</t>
  </si>
  <si>
    <t>저압용</t>
  </si>
  <si>
    <t>568C1117EA0AE74423590720812619</t>
  </si>
  <si>
    <t>0101568C1117EA0AE74423590720812619</t>
  </si>
  <si>
    <t>터파기/토사</t>
  </si>
  <si>
    <t>보통, 굴착기 0.2m3 90%, 인력10%</t>
  </si>
  <si>
    <t>M3</t>
  </si>
  <si>
    <t>56EA8117EB0E594BFF5ACF1734B154</t>
  </si>
  <si>
    <t>010156EA8117EB0E594BFF5ACF1734B154</t>
  </si>
  <si>
    <t>되메우기/토사, 두께 15cm</t>
  </si>
  <si>
    <t>보통, 굴삭기 0.2m3+래머 80kg</t>
  </si>
  <si>
    <t>56EA8117E68C184AF057799FE21907</t>
  </si>
  <si>
    <t>010156EA8117E68C184AF057799FE21907</t>
  </si>
  <si>
    <t>[ 합           계 ]</t>
  </si>
  <si>
    <t>TOTAL</t>
  </si>
  <si>
    <t>2. 공원등 철거공사</t>
  </si>
  <si>
    <t>0102</t>
  </si>
  <si>
    <t>공원등제어반 철거</t>
  </si>
  <si>
    <t>4회로 이하</t>
  </si>
  <si>
    <t>568C1117EA0AE74423587F4A84DC95</t>
  </si>
  <si>
    <t>0102568C1117EA0AE74423587F4A84DC95</t>
  </si>
  <si>
    <t>공원등주 철거</t>
  </si>
  <si>
    <t>4m 이하</t>
  </si>
  <si>
    <t>568C1117EA0AE74423587F4A879163</t>
  </si>
  <si>
    <t>0102568C1117EA0AE74423587F4A879163</t>
  </si>
  <si>
    <t>공원등기구 철거</t>
  </si>
  <si>
    <t>568C1117EA0AE74423587F4A868A71</t>
  </si>
  <si>
    <t>0102568C1117EA0AE74423587F4A868A71</t>
  </si>
  <si>
    <t>기초 철거</t>
  </si>
  <si>
    <t>무근기초</t>
  </si>
  <si>
    <t>568C1117EA0AE74423590573C9335B</t>
  </si>
  <si>
    <t>0102568C1117EA0AE74423590573C9335B</t>
  </si>
  <si>
    <t>구조물 헐기(무근 30cm이상)</t>
  </si>
  <si>
    <t>굴착기 0.4m3+대형브레커</t>
  </si>
  <si>
    <t>56EA8117ED3D79416257EB5731D361</t>
  </si>
  <si>
    <t>010256EA8117ED3D79416257EB5731D361</t>
  </si>
  <si>
    <t>3. 고재처리</t>
  </si>
  <si>
    <t>0103</t>
  </si>
  <si>
    <t>7</t>
  </si>
  <si>
    <t>고재처리</t>
  </si>
  <si>
    <t>고철</t>
  </si>
  <si>
    <t>kg</t>
  </si>
  <si>
    <t>5774D1174F95CB405C55DE14693589CCF7F719</t>
  </si>
  <si>
    <t>01035774D1174F95CB405C55DE14693589CCF7F719</t>
  </si>
  <si>
    <t>스테인레스</t>
  </si>
  <si>
    <t>5774D1174F95CB405C55DE14693589CCF7F718</t>
  </si>
  <si>
    <t>01035774D1174F95CB405C55DE14693589CCF7F718</t>
  </si>
  <si>
    <t>4. 폐기물처리</t>
  </si>
  <si>
    <t>0104</t>
  </si>
  <si>
    <t>6</t>
  </si>
  <si>
    <t>폐콘크리트</t>
  </si>
  <si>
    <t>이물질이 없는 순수한 폐콘크리트</t>
  </si>
  <si>
    <t>TON</t>
  </si>
  <si>
    <t>568B4117C0B06744EA517593CBB2C50CA8337F</t>
  </si>
  <si>
    <t>0104568B4117C0B06744EA517593CBB2C50CA8337F</t>
  </si>
  <si>
    <t>건설폐재류 상차비 및 운반비</t>
  </si>
  <si>
    <t>4.5톤 덤프트럭, 30km</t>
  </si>
  <si>
    <t>568B4117C0B06744EA517593CBB3EA689F1DB4</t>
  </si>
  <si>
    <t>0104568B4117C0B06744EA517593CBB3EA689F1DB4</t>
  </si>
  <si>
    <t>비      고</t>
  </si>
  <si>
    <t>일위대가</t>
  </si>
  <si>
    <t>568C1117EA0AE74423590576804E6856104117CBA4A343655297B4D7D0ECA7727CD7</t>
  </si>
  <si>
    <t>568C1117EA0AE74423590575FE7E6356104117CBA4A343655297B4D7D0ECA7727CD7</t>
  </si>
  <si>
    <t>568C1117EA0AE74423590574D1CC5C56104117CBA4A343655297B4D7D0ECA7727CD7</t>
  </si>
  <si>
    <t>568C1117EA083A4CE85DD0B089238656104117CBA4A343655297B4D7D0ECA7727CD7</t>
  </si>
  <si>
    <t>568C1117EA083A4CF956F003361A7A56104117CBA4A343655297B4D7D0ECA7727CD7</t>
  </si>
  <si>
    <t>568C1117EA0AE7442359057684293856104117CBA4A343655297B4D7D0ECA7727CD7</t>
  </si>
  <si>
    <t>568C1117EA0AE74423590572255F4556104117CBA4A343655297B4D7D0ECA7727CD7</t>
  </si>
  <si>
    <t>51DDA11705A46C4D19569BC1D053252636506C88</t>
  </si>
  <si>
    <t>51DDA11705A46D4FC158F8B5AAB1C41F55FB5911</t>
  </si>
  <si>
    <t>568C1117EA0AE74423590573CDAE6356104117CBA4A343655297B4D7D0ECA7727BC9</t>
  </si>
  <si>
    <t>568C1117EA0AE74423590573CDAE6356104117CBA4A343655297B4D7D0ECA7727CD7</t>
  </si>
  <si>
    <t>568C1117EA0AE74423590573CC886056104117CBA4A343655297B4D7D0ECA7727BC9</t>
  </si>
  <si>
    <t>568C1117EA0AE74423590573CC886056104117CBA4A343655297B4D7D0ECA7727CD7</t>
  </si>
  <si>
    <t>568C1117EA0AE74423590573CF5CDF56104117CBA4A343655297B4D7D0ECA7727BC9</t>
  </si>
  <si>
    <t>568C1117EA0AE74423590573CF5CDF56104117CBA4A343655297B4D7D0ECA7727CD7</t>
  </si>
  <si>
    <t>568C1117EA0AE744235905711E6D8E56104117CBA4A343655297B4D7D0ECA7727BC9</t>
  </si>
  <si>
    <t>568C1117EA0AE744235905711E6D8E56104117CBA4A343655297B4D7D0ECA7727CD7</t>
  </si>
  <si>
    <t>568C1117EA0AE744235905711F74E056104117CBA4A343655297B4D7D0ECA7727CD7</t>
  </si>
  <si>
    <t>568C1117EA0AE744235905711F74E056104117CBA4A343655297B4D7D0ECA7727BC9</t>
  </si>
  <si>
    <t>568C1117E9652B42ED5868B711520856104117CBA4A343655297B4D7D0ECA7727BC9</t>
  </si>
  <si>
    <t>568C1117E9652B42ED5868B711520856104117CBA4A343655297B4D7D0ECA7727CDA</t>
  </si>
  <si>
    <t>568C1117E9652B42ED5868B711543B56104117CBA4A343655297B4D7D0ECA7727BC9</t>
  </si>
  <si>
    <t>568C1117E9652B42ED5868B711543B56104117CBA4A343655297B4D7D0ECA7727CDA</t>
  </si>
  <si>
    <t>568C1117E9652B42ED586EDF8EBDC756104117CBA4A343655297B4D7D0ECA7727BC9</t>
  </si>
  <si>
    <t>568C1117E9652B42ED586EDF8EBDC756104117CBA4A343655297B4D7D0ECA7727CDA</t>
  </si>
  <si>
    <t>568C1117EA0AE7442359061C63CEC556104117CBA4A343655297B4D7D0ECA7727CD7</t>
  </si>
  <si>
    <t>568C1117EA0AE7442359061C62279C56104117CBA4A343655297B4D7D0ECA7727CD7</t>
  </si>
  <si>
    <t>568C1117EB10324D17570ED72AE90D56104117CBA4A343655297B4D7D0ECA7727BC8</t>
  </si>
  <si>
    <t>568C1117EB10324D17570ED72AE90D56104117CBA4A343655294E079B763F4B908A1</t>
  </si>
  <si>
    <t>568C1117EA0AE744235907247F638156104117CBA4A343655297B4D7D0ECA7727BC9</t>
  </si>
  <si>
    <t>568C1117EA0AE744235907247F638156104117CBA4A343655297B4D7D0ECA7727CD7</t>
  </si>
  <si>
    <t>568C1117EA0AE7442359072081261956104117CBA4A343655297B4D7D0ECA7727BC9</t>
  </si>
  <si>
    <t>568C1117EA0AE7442359072081261956104117CBA4A343655297B4D7D0ECA7727CDA</t>
  </si>
  <si>
    <t>568C1117EA0AE74423587F4A84DC9556104117CBA4A343655297B4D7D0ECA7727CD7</t>
  </si>
  <si>
    <t>568C1117EA0AE74423587F4A87916356104117CBA4A343655297B4D7D0ECA7727CD7</t>
  </si>
  <si>
    <t>568C1117EA0AE74423587F4A868A7156104117CBA4A343655297B4D7D0ECA7727CD7</t>
  </si>
  <si>
    <t>568C1117EA0AE74423590573C9335B56104117CBA4A343655297B4D7D0ECA7727BC9</t>
  </si>
  <si>
    <t>568C1117EA0AE74423590573C9335B56104117CBA4A343655297B4D7D0ECA7727CD7</t>
  </si>
  <si>
    <t>51DDA11705A46E480159486AF01E86FA655A5C17</t>
  </si>
  <si>
    <t>A</t>
  </si>
  <si>
    <t>51DDA11705A46E480159486AF01E86FA655A5C1756104117CBA4A343655297B4D7D0ECA7727FAF</t>
  </si>
  <si>
    <t>51DDA11705A46C4D19569BC1D053252636506C8856104117CBA4A343655297B4D7D0ECA7727FAE</t>
  </si>
  <si>
    <t>51DDA11705A46D4FC158F8B5AAB1C41F55FB591156104117CBA4A343655297B4D7D0ECA7727E80</t>
  </si>
  <si>
    <t>51DDA11705A46C4D1955F457DF21760C4C13F5DF</t>
  </si>
  <si>
    <t>51DDA11705A46C4D19569BC1D055D2BAD769A199</t>
  </si>
  <si>
    <t>51DDA11705A46C4D19569BC1D055D2BAD769A19956104117CBA4A343655297B4D7D0ECA7727FAE</t>
  </si>
  <si>
    <t>51DDA11705A46C4D1955F57EE98BE5D21A501848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</si>
  <si>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</si>
  <si>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</si>
  <si>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</si>
  <si>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</si>
  <si>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</si>
  <si>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</si>
  <si>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</si>
  <si>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적용율(%)</t>
  </si>
  <si>
    <t>소수점이하자릿수</t>
  </si>
  <si>
    <t>일위대가 코드</t>
  </si>
  <si>
    <t>공원등제어반  GPS무선, 4회로 [자재:관급]  (호표 1)</t>
  </si>
  <si>
    <t xml:space="preserve">      내선전공</t>
  </si>
  <si>
    <t>공원등주  3.9m 1등용 [자재:관급]  (호표 2)</t>
  </si>
  <si>
    <t>공원등기구  LED 60W, 확산형 [자재:관급]  (호표 3)</t>
  </si>
  <si>
    <t>스테인리스 공원등주  8M 1등용 [자재:관급]  (호표 4)</t>
  </si>
  <si>
    <t>LED투광등기구  LED 100W [자재:관급]  (호표 5)</t>
  </si>
  <si>
    <t>투광등주 점멸기함  ALL SUS, 옥외이중방수형  (호표 6)</t>
  </si>
  <si>
    <t>방수형 누전차단기함  ELB내장, 상시/격등용  (호표 7)</t>
  </si>
  <si>
    <t>기초  500*800*1200, 기초앙카 6구  (호표 8)</t>
  </si>
  <si>
    <t xml:space="preserve">      보통인부</t>
  </si>
  <si>
    <t>기초  400*800*1000  (호표 9)</t>
  </si>
  <si>
    <t>기초  400*600*600  (호표 10)</t>
  </si>
  <si>
    <t>개별접지  16Φ*1800-5본  (호표 11)</t>
  </si>
  <si>
    <t>접지봉  14Φ*1000 mm  (호표 12)</t>
  </si>
  <si>
    <t>0.6/1kV 난연 전력 케이블(F-CV)  2C 2.5㎟  (호표 13)</t>
  </si>
  <si>
    <t xml:space="preserve">      저압케이블전공</t>
  </si>
  <si>
    <t>0.6/1kV 난연 전력 케이블(F-CV)  2C 6㎟  (호표 14)</t>
  </si>
  <si>
    <t>0.6/1kV 난연 전력 케이블(F-CV)  4C 6㎟  (호표 15)</t>
  </si>
  <si>
    <t>난연 비닐 절연 접지용전선(F-GV)  0.6/1kV  16㎟  (호표 16)</t>
  </si>
  <si>
    <t>난연 비닐 절연 접지용전선(F-GV)  0.6/1kV  6㎟  (호표 17)</t>
  </si>
  <si>
    <t>Optic Cable  S/M 4C  (호표 18)</t>
  </si>
  <si>
    <t xml:space="preserve">      특별인부</t>
  </si>
  <si>
    <t xml:space="preserve">      광케이블설치사</t>
  </si>
  <si>
    <t>폴리에틸렌 전선관  PE  36㎜  (호표 19)</t>
  </si>
  <si>
    <t>경고테이프 포설  저압용  (호표 20)</t>
  </si>
  <si>
    <t>공원등제어반 철거  4회로 이하  (호표 21)</t>
  </si>
  <si>
    <t>공원등주 철거  4m 이하  (호표 22)</t>
  </si>
  <si>
    <t>공원등기구 철거    (호표 23)</t>
  </si>
  <si>
    <t>기초 철거  무근기초  (호표 24)</t>
  </si>
  <si>
    <t>트럭탑재형크레인-전기  5톤  (호표 25)</t>
  </si>
  <si>
    <t xml:space="preserve">      화물차운전사</t>
  </si>
  <si>
    <t>굴착기(무한궤도)  0.2㎥  (호표 26)</t>
  </si>
  <si>
    <t xml:space="preserve">      건설기계운전사</t>
  </si>
  <si>
    <t>래머  80kg  (호표 27)</t>
  </si>
  <si>
    <t xml:space="preserve">      일반기계운전사</t>
  </si>
  <si>
    <t>대형 브레이커  0.4㎥용  (호표 28)</t>
  </si>
  <si>
    <t>굴착기(무한궤도)  0.4㎥  (호표 29)</t>
  </si>
  <si>
    <t>대형 브레이커용 치즐 소모량  0.4㎥용, 구조물 헐기  (호표 30)</t>
  </si>
  <si>
    <t>계</t>
  </si>
  <si>
    <t>공 사 원 가 계 산 서</t>
  </si>
  <si>
    <t>공사명 : 새로운어린이공원 조성사업 전기공사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</si>
  <si>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</si>
  <si>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</si>
  <si>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</si>
  <si>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</si>
  <si>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</si>
  <si>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</si>
  <si>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</si>
  <si>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</si>
  <si>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</si>
  <si>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</si>
  <si>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</si>
  <si>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</si>
  <si>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</si>
  <si>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</si>
  <si>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</si>
  <si>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</si>
  <si>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</si>
  <si>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</si>
  <si>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</si>
  <si>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18.4%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</si>
  <si>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</si>
  <si>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</si>
  <si>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</si>
  <si>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</si>
  <si>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</si>
  <si>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</si>
  <si>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</si>
  <si>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</si>
  <si>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</si>
  <si>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</si>
  <si>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</si>
  <si>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</si>
  <si>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</si>
  <si>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</si>
  <si>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</si>
  <si>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</si>
  <si>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</si>
  <si>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(재료비+직노) * 2.07% * 1.2배</t>
  </si>
  <si>
    <t>CB</t>
  </si>
  <si>
    <t>노인장기요양보험료</t>
  </si>
  <si>
    <t>건강보험료 * 13.14%</t>
  </si>
  <si>
    <t>CD</t>
  </si>
  <si>
    <t>석면분담금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</si>
  <si>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</si>
  <si>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</si>
  <si>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</si>
  <si>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</si>
  <si>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</si>
  <si>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</si>
  <si>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4.9%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</si>
  <si>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</si>
  <si>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</si>
  <si>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</si>
  <si>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</si>
  <si>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</si>
  <si>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</si>
  <si>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</si>
  <si>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</si>
  <si>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</si>
  <si>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 비</t>
  </si>
  <si>
    <t>D5</t>
  </si>
  <si>
    <t>고  재  처  리</t>
  </si>
  <si>
    <t>D9</t>
  </si>
  <si>
    <t>공   급    가   액</t>
  </si>
  <si>
    <t>DA</t>
  </si>
  <si>
    <t>전기공사 손해배상공제수수료</t>
  </si>
  <si>
    <t>(공급가액+도급자 관급자재비) * 0.26477%</t>
  </si>
  <si>
    <t>DB</t>
  </si>
  <si>
    <t>부  가  가  치  세</t>
  </si>
  <si>
    <t>(공급가액+전기공사 손해배상공제수수료) * 10%</t>
  </si>
  <si>
    <t>DH</t>
  </si>
  <si>
    <t>도      급      액</t>
  </si>
  <si>
    <t>DL</t>
  </si>
  <si>
    <t>도급자 관급자재비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</si>
  <si>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</si>
  <si>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</si>
  <si>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</si>
  <si>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</si>
  <si>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</si>
  <si>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</si>
  <si>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</si>
  <si>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</si>
  <si>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</si>
  <si>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</si>
  <si>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</si>
  <si>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</si>
  <si>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</si>
  <si>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</si>
  <si>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</si>
  <si>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</si>
  <si>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</si>
  <si>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</si>
  <si>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</si>
  <si>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</si>
  <si>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</si>
  <si>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</si>
  <si>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</si>
  <si>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</si>
  <si>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</si>
  <si>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</si>
  <si>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</si>
  <si>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</si>
  <si>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</si>
  <si>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</si>
  <si>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</si>
  <si>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</si>
  <si>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</si>
  <si>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</si>
  <si>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</si>
  <si>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</si>
  <si>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</si>
  <si>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</si>
  <si>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</si>
  <si>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</si>
  <si>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</si>
  <si>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백원미만 절사</t>
    <phoneticPr fontId="1" type="noConversion"/>
  </si>
  <si>
    <t>공급가액+전기공사 손해배상공제수수료+부가가치세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</si>
</sst>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distributed" vertical="center" wrapText="1" indent="1"/>
    </xf>
    <xf numFmtId="0" fontId="3" fillId="0" borderId="4" xfId="0" quotePrefix="1" applyFont="1" applyBorder="1" applyAlignment="1">
      <alignment horizontal="distributed" vertical="center" wrapText="1" indent="2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5" fillId="0" borderId="4" xfId="0" quotePrefix="1" applyFont="1" applyBorder="1" applyAlignment="1">
      <alignment horizontal="distributed" vertical="center" wrapText="1" indent="2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7">
    <cellStyle name="쉼표 [0] 2 2" xfId="6" xr:uid="{8EFB6944-82D8-4868-A1DB-6A7E62D0AB87}"/>
    <cellStyle name="표준" xfId="0" builtinId="0"/>
    <cellStyle name="표준 2" xfId="3" xr:uid="{C4D8CFCD-E206-4D5C-9738-BFD6554D0683}"/>
    <cellStyle name="표준 2 3" xfId="4" xr:uid="{1183D19B-EFA0-4CA0-AD19-6F493EE4A630}"/>
    <cellStyle name="표준 3" xfId="2" xr:uid="{B2574A79-4433-43EA-8FBF-0CF7A64625C1}"/>
    <cellStyle name="표준 3 3" xfId="5" xr:uid="{6FD68C34-0290-4F21-AA22-66F352E0985C}"/>
    <cellStyle name="표준 4" xfId="1" xr:uid="{5A75170D-8D6B-4D27-B3C6-2FDF94BB51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E737-D68D-4610-8985-7276E52A3406}">
  <sheetPr>
    <pageSetUpPr fitToPage="1"/>
  </sheetPr>
  <dimension ref="A1:I32"/>
  <sheetViews>
    <sheetView showZeros="0" tabSelected="1" view="pageBreakPreview" topLeftCell="B1" zoomScale="90" zoomScaleNormal="100" zoomScaleSheetLayoutView="90" workbookViewId="0">
      <selection activeCell="B29" sqref="B29:D2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9" max="9" width="10.25" bestFit="1" customWidth="1"/>
  </cols>
  <sheetData>
    <row r="1" spans="1:7" ht="24" customHeight="1" x14ac:dyDescent="0.3">
      <c r="B1" s="18" t="s">
        <v>295</v>
      </c>
      <c r="C1" s="18"/>
      <c r="D1" s="18"/>
      <c r="E1" s="18"/>
      <c r="F1" s="18"/>
      <c r="G1" s="18"/>
    </row>
    <row r="2" spans="1:7" ht="21" customHeight="1" x14ac:dyDescent="0.3">
      <c r="B2" s="19" t="s">
        <v>296</v>
      </c>
      <c r="C2" s="19"/>
      <c r="D2" s="19"/>
      <c r="E2" s="19"/>
      <c r="F2" s="20"/>
      <c r="G2" s="20"/>
    </row>
    <row r="3" spans="1:7" ht="21" customHeight="1" x14ac:dyDescent="0.3">
      <c r="B3" s="21" t="s">
        <v>297</v>
      </c>
      <c r="C3" s="21"/>
      <c r="D3" s="21"/>
      <c r="E3" s="14" t="s">
        <v>298</v>
      </c>
      <c r="F3" s="14" t="s">
        <v>299</v>
      </c>
      <c r="G3" s="14" t="s">
        <v>197</v>
      </c>
    </row>
    <row r="4" spans="1:7" ht="21" customHeight="1" x14ac:dyDescent="0.3">
      <c r="A4" s="1" t="s">
        <v>304</v>
      </c>
      <c r="B4" s="22" t="s">
        <v>300</v>
      </c>
      <c r="C4" s="22" t="s">
        <v>301</v>
      </c>
      <c r="D4" s="16" t="s">
        <v>305</v>
      </c>
      <c r="E4" s="12">
        <f>TRUNC(공종별집계표!F5, 0)</f>
        <v>0</v>
      </c>
      <c r="F4" s="10" t="s">
        <v>52</v>
      </c>
      <c r="G4" s="10" t="s">
        <v>52</v>
      </c>
    </row>
    <row r="5" spans="1:7" ht="21" customHeight="1" x14ac:dyDescent="0.3">
      <c r="A5" s="1" t="s">
        <v>306</v>
      </c>
      <c r="B5" s="22"/>
      <c r="C5" s="22"/>
      <c r="D5" s="16" t="s">
        <v>307</v>
      </c>
      <c r="E5" s="12">
        <v>0</v>
      </c>
      <c r="F5" s="10" t="s">
        <v>52</v>
      </c>
      <c r="G5" s="10" t="s">
        <v>52</v>
      </c>
    </row>
    <row r="6" spans="1:7" ht="21" customHeight="1" x14ac:dyDescent="0.3">
      <c r="A6" s="1" t="s">
        <v>308</v>
      </c>
      <c r="B6" s="22"/>
      <c r="C6" s="22"/>
      <c r="D6" s="16" t="s">
        <v>309</v>
      </c>
      <c r="E6" s="12">
        <v>0</v>
      </c>
      <c r="F6" s="10" t="s">
        <v>52</v>
      </c>
      <c r="G6" s="10" t="s">
        <v>52</v>
      </c>
    </row>
    <row r="7" spans="1:7" ht="21" customHeight="1" x14ac:dyDescent="0.3">
      <c r="A7" s="1" t="s">
        <v>310</v>
      </c>
      <c r="B7" s="22"/>
      <c r="C7" s="22"/>
      <c r="D7" s="16" t="s">
        <v>311</v>
      </c>
      <c r="E7" s="12">
        <f>TRUNC(E4+E5-E6, 0)</f>
        <v>0</v>
      </c>
      <c r="F7" s="10" t="s">
        <v>52</v>
      </c>
      <c r="G7" s="10" t="s">
        <v>52</v>
      </c>
    </row>
    <row r="8" spans="1:7" ht="21" customHeight="1" x14ac:dyDescent="0.3">
      <c r="A8" s="1" t="s">
        <v>312</v>
      </c>
      <c r="B8" s="22"/>
      <c r="C8" s="22" t="s">
        <v>302</v>
      </c>
      <c r="D8" s="16" t="s">
        <v>313</v>
      </c>
      <c r="E8" s="12">
        <f>TRUNC(공종별집계표!H5, 0)</f>
        <v>0</v>
      </c>
      <c r="F8" s="10" t="s">
        <v>52</v>
      </c>
      <c r="G8" s="10" t="s">
        <v>52</v>
      </c>
    </row>
    <row r="9" spans="1:7" ht="21" customHeight="1" x14ac:dyDescent="0.3">
      <c r="A9" s="1" t="s">
        <v>314</v>
      </c>
      <c r="B9" s="22"/>
      <c r="C9" s="22"/>
      <c r="D9" s="16" t="s">
        <v>315</v>
      </c>
      <c r="E9" s="12">
        <f>TRUNC(E8*0.184, 0)</f>
        <v>0</v>
      </c>
      <c r="F9" s="10" t="s">
        <v>316</v>
      </c>
      <c r="G9" s="10" t="s">
        <v>52</v>
      </c>
    </row>
    <row r="10" spans="1:7" ht="21" customHeight="1" x14ac:dyDescent="0.3">
      <c r="A10" s="1" t="s">
        <v>317</v>
      </c>
      <c r="B10" s="22"/>
      <c r="C10" s="22"/>
      <c r="D10" s="16" t="s">
        <v>311</v>
      </c>
      <c r="E10" s="12">
        <f>TRUNC(E8+E9, 0)</f>
        <v>0</v>
      </c>
      <c r="F10" s="10" t="s">
        <v>52</v>
      </c>
      <c r="G10" s="10" t="s">
        <v>52</v>
      </c>
    </row>
    <row r="11" spans="1:7" ht="21" customHeight="1" x14ac:dyDescent="0.3">
      <c r="A11" s="1" t="s">
        <v>318</v>
      </c>
      <c r="B11" s="22"/>
      <c r="C11" s="22" t="s">
        <v>303</v>
      </c>
      <c r="D11" s="16" t="s">
        <v>319</v>
      </c>
      <c r="E11" s="12">
        <f>TRUNC(공종별집계표!J5, 0)</f>
        <v>0</v>
      </c>
      <c r="F11" s="10" t="s">
        <v>52</v>
      </c>
      <c r="G11" s="10" t="s">
        <v>52</v>
      </c>
    </row>
    <row r="12" spans="1:7" ht="21" customHeight="1" x14ac:dyDescent="0.3">
      <c r="A12" s="1" t="s">
        <v>320</v>
      </c>
      <c r="B12" s="22"/>
      <c r="C12" s="22"/>
      <c r="D12" s="16" t="s">
        <v>321</v>
      </c>
      <c r="E12" s="12">
        <f>TRUNC(E10*0.0356, 0)</f>
        <v>0</v>
      </c>
      <c r="F12" s="10" t="s">
        <v>322</v>
      </c>
      <c r="G12" s="10" t="s">
        <v>52</v>
      </c>
    </row>
    <row r="13" spans="1:7" ht="21" customHeight="1" x14ac:dyDescent="0.3">
      <c r="A13" s="1" t="s">
        <v>323</v>
      </c>
      <c r="B13" s="22"/>
      <c r="C13" s="22"/>
      <c r="D13" s="16" t="s">
        <v>324</v>
      </c>
      <c r="E13" s="12">
        <f>TRUNC(E10*0.0101, 0)</f>
        <v>0</v>
      </c>
      <c r="F13" s="10" t="s">
        <v>325</v>
      </c>
      <c r="G13" s="10" t="s">
        <v>52</v>
      </c>
    </row>
    <row r="14" spans="1:7" ht="21" customHeight="1" x14ac:dyDescent="0.3">
      <c r="A14" s="1" t="s">
        <v>326</v>
      </c>
      <c r="B14" s="22"/>
      <c r="C14" s="22"/>
      <c r="D14" s="16" t="s">
        <v>327</v>
      </c>
      <c r="E14" s="12">
        <f>TRUNC(E8*0.03595, 0)</f>
        <v>0</v>
      </c>
      <c r="F14" s="10" t="s">
        <v>328</v>
      </c>
      <c r="G14" s="10" t="s">
        <v>52</v>
      </c>
    </row>
    <row r="15" spans="1:7" ht="21" customHeight="1" x14ac:dyDescent="0.3">
      <c r="A15" s="1" t="s">
        <v>329</v>
      </c>
      <c r="B15" s="22"/>
      <c r="C15" s="22"/>
      <c r="D15" s="16" t="s">
        <v>330</v>
      </c>
      <c r="E15" s="12">
        <f>TRUNC(E8*0.0475, 0)</f>
        <v>0</v>
      </c>
      <c r="F15" s="10" t="s">
        <v>331</v>
      </c>
      <c r="G15" s="10" t="s">
        <v>52</v>
      </c>
    </row>
    <row r="16" spans="1:7" ht="21" customHeight="1" x14ac:dyDescent="0.3">
      <c r="A16" s="1" t="s">
        <v>332</v>
      </c>
      <c r="B16" s="22"/>
      <c r="C16" s="22"/>
      <c r="D16" s="16" t="s">
        <v>333</v>
      </c>
      <c r="E16" s="12">
        <f>TRUNC((E7+E8)*0.0207*1.2, 0)</f>
        <v>0</v>
      </c>
      <c r="F16" s="10" t="s">
        <v>334</v>
      </c>
      <c r="G16" s="10" t="s">
        <v>52</v>
      </c>
    </row>
    <row r="17" spans="1:9" ht="21" customHeight="1" x14ac:dyDescent="0.3">
      <c r="A17" s="1" t="s">
        <v>335</v>
      </c>
      <c r="B17" s="22"/>
      <c r="C17" s="22"/>
      <c r="D17" s="16" t="s">
        <v>336</v>
      </c>
      <c r="E17" s="12">
        <f>TRUNC(E14*0.1314, 0)</f>
        <v>0</v>
      </c>
      <c r="F17" s="10" t="s">
        <v>337</v>
      </c>
      <c r="G17" s="10" t="s">
        <v>52</v>
      </c>
    </row>
    <row r="18" spans="1:9" ht="21" customHeight="1" x14ac:dyDescent="0.3">
      <c r="A18" s="1" t="s">
        <v>338</v>
      </c>
      <c r="B18" s="22"/>
      <c r="C18" s="22"/>
      <c r="D18" s="16" t="s">
        <v>339</v>
      </c>
      <c r="E18" s="12">
        <f>TRUNC(E10*0.00006, 0)</f>
        <v>0</v>
      </c>
      <c r="F18" s="10" t="s">
        <v>340</v>
      </c>
      <c r="G18" s="10" t="s">
        <v>52</v>
      </c>
    </row>
    <row r="19" spans="1:9" ht="21" customHeight="1" x14ac:dyDescent="0.3">
      <c r="A19" s="1" t="s">
        <v>341</v>
      </c>
      <c r="B19" s="22"/>
      <c r="C19" s="22"/>
      <c r="D19" s="16" t="s">
        <v>342</v>
      </c>
      <c r="E19" s="12">
        <f>TRUNC(E10*0.0009, 0)</f>
        <v>0</v>
      </c>
      <c r="F19" s="10" t="s">
        <v>343</v>
      </c>
      <c r="G19" s="10" t="s">
        <v>52</v>
      </c>
    </row>
    <row r="20" spans="1:9" ht="21" customHeight="1" x14ac:dyDescent="0.3">
      <c r="A20" s="1" t="s">
        <v>344</v>
      </c>
      <c r="B20" s="22"/>
      <c r="C20" s="22"/>
      <c r="D20" s="16" t="s">
        <v>345</v>
      </c>
      <c r="E20" s="12">
        <f>TRUNC((E7+E10)*0.049, 0)</f>
        <v>0</v>
      </c>
      <c r="F20" s="10" t="s">
        <v>346</v>
      </c>
      <c r="G20" s="10" t="s">
        <v>52</v>
      </c>
    </row>
    <row r="21" spans="1:9" ht="21" customHeight="1" x14ac:dyDescent="0.3">
      <c r="A21" s="1" t="s">
        <v>347</v>
      </c>
      <c r="B21" s="22"/>
      <c r="C21" s="22"/>
      <c r="D21" s="16" t="s">
        <v>311</v>
      </c>
      <c r="E21" s="12">
        <f>TRUNC(E11+E12+E13+E14+E15+E16+E17+E19+E18+E20, 0)</f>
        <v>0</v>
      </c>
      <c r="F21" s="10" t="s">
        <v>52</v>
      </c>
      <c r="G21" s="10" t="s">
        <v>52</v>
      </c>
    </row>
    <row r="22" spans="1:9" ht="21" customHeight="1" x14ac:dyDescent="0.3">
      <c r="A22" s="1" t="s">
        <v>348</v>
      </c>
      <c r="B22" s="17" t="s">
        <v>294</v>
      </c>
      <c r="C22" s="17"/>
      <c r="D22" s="17"/>
      <c r="E22" s="12">
        <f>TRUNC(E7+E10+E21, 0)</f>
        <v>0</v>
      </c>
      <c r="F22" s="10" t="s">
        <v>52</v>
      </c>
      <c r="G22" s="10" t="s">
        <v>52</v>
      </c>
    </row>
    <row r="23" spans="1:9" ht="21" customHeight="1" x14ac:dyDescent="0.3">
      <c r="A23" s="1" t="s">
        <v>349</v>
      </c>
      <c r="B23" s="17" t="s">
        <v>350</v>
      </c>
      <c r="C23" s="17"/>
      <c r="D23" s="17"/>
      <c r="E23" s="12">
        <f>TRUNC(E22*0.08, 0)</f>
        <v>0</v>
      </c>
      <c r="F23" s="10" t="s">
        <v>351</v>
      </c>
      <c r="G23" s="10" t="s">
        <v>52</v>
      </c>
    </row>
    <row r="24" spans="1:9" ht="21" customHeight="1" x14ac:dyDescent="0.3">
      <c r="A24" s="1" t="s">
        <v>352</v>
      </c>
      <c r="B24" s="17" t="s">
        <v>353</v>
      </c>
      <c r="C24" s="17"/>
      <c r="D24" s="17"/>
      <c r="E24" s="12">
        <f>TRUNC((E10+E21+E23)*0.15, 0)</f>
        <v>0</v>
      </c>
      <c r="F24" s="10" t="s">
        <v>354</v>
      </c>
      <c r="G24" s="10" t="s">
        <v>52</v>
      </c>
    </row>
    <row r="25" spans="1:9" ht="21" customHeight="1" x14ac:dyDescent="0.3">
      <c r="A25" s="1" t="s">
        <v>355</v>
      </c>
      <c r="B25" s="17" t="s">
        <v>356</v>
      </c>
      <c r="C25" s="17"/>
      <c r="D25" s="17"/>
      <c r="E25" s="12">
        <f>TRUNC(공종별집계표!T9, 0)</f>
        <v>0</v>
      </c>
      <c r="F25" s="10" t="s">
        <v>52</v>
      </c>
      <c r="G25" s="10" t="s">
        <v>52</v>
      </c>
    </row>
    <row r="26" spans="1:9" ht="21" customHeight="1" x14ac:dyDescent="0.3">
      <c r="A26" s="1" t="s">
        <v>357</v>
      </c>
      <c r="B26" s="23" t="s">
        <v>358</v>
      </c>
      <c r="C26" s="23"/>
      <c r="D26" s="23"/>
      <c r="E26" s="15">
        <f>-TRUNC(공종별집계표!T8, 0)</f>
        <v>0</v>
      </c>
      <c r="F26" s="10" t="s">
        <v>52</v>
      </c>
      <c r="G26" s="10" t="s">
        <v>52</v>
      </c>
    </row>
    <row r="27" spans="1:9" ht="21" customHeight="1" x14ac:dyDescent="0.3">
      <c r="A27" s="1" t="s">
        <v>359</v>
      </c>
      <c r="B27" s="17" t="s">
        <v>360</v>
      </c>
      <c r="C27" s="17"/>
      <c r="D27" s="17"/>
      <c r="E27" s="12">
        <f>TRUNC(E22+E23+E24+E25+E26, 0)</f>
        <v>0</v>
      </c>
      <c r="F27" s="10" t="s">
        <v>52</v>
      </c>
      <c r="G27" s="10" t="s">
        <v>52</v>
      </c>
    </row>
    <row r="28" spans="1:9" ht="21" customHeight="1" x14ac:dyDescent="0.3">
      <c r="A28" s="1" t="s">
        <v>361</v>
      </c>
      <c r="B28" s="17" t="s">
        <v>362</v>
      </c>
      <c r="C28" s="17"/>
      <c r="D28" s="17"/>
      <c r="E28" s="12">
        <f>IF(E27=0,0,TRUNC((E27+E31/1.1)*0.0026477, -2))</f>
        <v>0</v>
      </c>
      <c r="F28" s="10" t="s">
        <v>363</v>
      </c>
      <c r="G28" s="14" t="s">
        <v>412</v>
      </c>
      <c r="I28" s="8">
        <f>SUM(E27:E28)</f>
        <v>0</v>
      </c>
    </row>
    <row r="29" spans="1:9" ht="21" customHeight="1" x14ac:dyDescent="0.3">
      <c r="A29" s="1" t="s">
        <v>364</v>
      </c>
      <c r="B29" s="17" t="s">
        <v>365</v>
      </c>
      <c r="C29" s="17"/>
      <c r="D29" s="17"/>
      <c r="E29" s="12">
        <f>TRUNC((E27+E28)*0.1, 0)</f>
        <v>0</v>
      </c>
      <c r="F29" s="10" t="s">
        <v>366</v>
      </c>
      <c r="G29" s="10" t="s">
        <v>52</v>
      </c>
    </row>
    <row r="30" spans="1:9" ht="21" customHeight="1" x14ac:dyDescent="0.3">
      <c r="A30" s="1" t="s">
        <v>367</v>
      </c>
      <c r="B30" s="17" t="s">
        <v>368</v>
      </c>
      <c r="C30" s="17"/>
      <c r="D30" s="17"/>
      <c r="E30" s="12">
        <f>TRUNC(E27+E29+E28, 0)</f>
        <v>0</v>
      </c>
      <c r="F30" s="10" t="s">
        <v>413</v>
      </c>
      <c r="G30" s="10" t="s">
        <v>52</v>
      </c>
    </row>
    <row r="31" spans="1:9" ht="21" customHeight="1" x14ac:dyDescent="0.3">
      <c r="A31" s="1" t="s">
        <v>369</v>
      </c>
      <c r="B31" s="17" t="s">
        <v>370</v>
      </c>
      <c r="C31" s="17"/>
      <c r="D31" s="17"/>
      <c r="E31" s="12"/>
      <c r="F31" s="10" t="s">
        <v>52</v>
      </c>
      <c r="G31" s="10" t="s">
        <v>52</v>
      </c>
    </row>
    <row r="32" spans="1:9" ht="21" customHeight="1" x14ac:dyDescent="0.3">
      <c r="A32" s="1" t="s">
        <v>371</v>
      </c>
      <c r="B32" s="17" t="s">
        <v>372</v>
      </c>
      <c r="C32" s="17"/>
      <c r="D32" s="17"/>
      <c r="E32" s="12">
        <f>TRUNC(E30+0+E31, 0)</f>
        <v>0</v>
      </c>
      <c r="F32" s="10" t="s">
        <v>52</v>
      </c>
      <c r="G32" s="10" t="s">
        <v>52</v>
      </c>
    </row>
  </sheetData>
  <mergeCells count="19">
    <mergeCell ref="B27:D27"/>
    <mergeCell ref="B1:G1"/>
    <mergeCell ref="B2:E2"/>
    <mergeCell ref="F2:G2"/>
    <mergeCell ref="B3:D3"/>
    <mergeCell ref="B4:B21"/>
    <mergeCell ref="C4:C7"/>
    <mergeCell ref="C8:C10"/>
    <mergeCell ref="C11:C21"/>
    <mergeCell ref="B22:D22"/>
    <mergeCell ref="B23:D23"/>
    <mergeCell ref="B24:D24"/>
    <mergeCell ref="B25:D25"/>
    <mergeCell ref="B26:D26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A78C-2328-4D58-B3BE-E9CFC557A5BD}">
  <sheetPr>
    <pageSetUpPr fitToPage="1"/>
  </sheetPr>
  <dimension ref="A1:T27"/>
  <sheetViews>
    <sheetView showZeros="0" view="pageBreakPreview" zoomScale="80" zoomScaleNormal="100" zoomScaleSheetLayoutView="80" workbookViewId="0">
      <selection activeCell="A21" sqref="A2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 x14ac:dyDescent="0.3">
      <c r="A4" s="25"/>
      <c r="B4" s="25"/>
      <c r="C4" s="25"/>
      <c r="D4" s="2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5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F6+F7</f>
        <v>0</v>
      </c>
      <c r="F5" s="12">
        <f>E5*D5</f>
        <v>0</v>
      </c>
      <c r="G5" s="12">
        <f>H6+H7</f>
        <v>0</v>
      </c>
      <c r="H5" s="12">
        <f>G5*D5</f>
        <v>0</v>
      </c>
      <c r="I5" s="12">
        <f>J6+J7</f>
        <v>0</v>
      </c>
      <c r="J5" s="12">
        <f>I5*D5</f>
        <v>0</v>
      </c>
      <c r="K5" s="12">
        <f t="shared" ref="K5:L9" si="0">E5+G5+I5</f>
        <v>0</v>
      </c>
      <c r="L5" s="12">
        <f t="shared" si="0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공종별내역서!F27</f>
        <v>0</v>
      </c>
      <c r="F6" s="12">
        <f>E6*D6</f>
        <v>0</v>
      </c>
      <c r="G6" s="12">
        <f>공종별내역서!H27</f>
        <v>0</v>
      </c>
      <c r="H6" s="12">
        <f>G6*D6</f>
        <v>0</v>
      </c>
      <c r="I6" s="12">
        <f>공종별내역서!J27</f>
        <v>0</v>
      </c>
      <c r="J6" s="12">
        <f>I6*D6</f>
        <v>0</v>
      </c>
      <c r="K6" s="12">
        <f t="shared" si="0"/>
        <v>0</v>
      </c>
      <c r="L6" s="12">
        <f t="shared" si="0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153</v>
      </c>
      <c r="B7" s="10" t="s">
        <v>52</v>
      </c>
      <c r="C7" s="10" t="s">
        <v>52</v>
      </c>
      <c r="D7" s="11">
        <v>1</v>
      </c>
      <c r="E7" s="12">
        <f>공종별내역서!F51</f>
        <v>0</v>
      </c>
      <c r="F7" s="12">
        <f>E7*D7</f>
        <v>0</v>
      </c>
      <c r="G7" s="12">
        <f>공종별내역서!H51</f>
        <v>0</v>
      </c>
      <c r="H7" s="12">
        <f>G7*D7</f>
        <v>0</v>
      </c>
      <c r="I7" s="12">
        <f>공종별내역서!J51</f>
        <v>0</v>
      </c>
      <c r="J7" s="12">
        <f>I7*D7</f>
        <v>0</v>
      </c>
      <c r="K7" s="12">
        <f t="shared" si="0"/>
        <v>0</v>
      </c>
      <c r="L7" s="12">
        <f t="shared" si="0"/>
        <v>0</v>
      </c>
      <c r="M7" s="10" t="s">
        <v>52</v>
      </c>
      <c r="N7" s="1" t="s">
        <v>154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8"/>
    </row>
    <row r="8" spans="1:20" ht="30" customHeight="1" x14ac:dyDescent="0.3">
      <c r="A8" s="10" t="s">
        <v>174</v>
      </c>
      <c r="B8" s="10" t="s">
        <v>52</v>
      </c>
      <c r="C8" s="10" t="s">
        <v>52</v>
      </c>
      <c r="D8" s="11">
        <v>1</v>
      </c>
      <c r="E8" s="12">
        <f>공종별내역서!F75</f>
        <v>0</v>
      </c>
      <c r="F8" s="12">
        <f>E8*D8</f>
        <v>0</v>
      </c>
      <c r="G8" s="12">
        <f>공종별내역서!H75</f>
        <v>0</v>
      </c>
      <c r="H8" s="12">
        <f>G8*D8</f>
        <v>0</v>
      </c>
      <c r="I8" s="12">
        <f>공종별내역서!J75</f>
        <v>0</v>
      </c>
      <c r="J8" s="12">
        <f>I8*D8</f>
        <v>0</v>
      </c>
      <c r="K8" s="12">
        <f t="shared" si="0"/>
        <v>0</v>
      </c>
      <c r="L8" s="12">
        <f t="shared" si="0"/>
        <v>0</v>
      </c>
      <c r="M8" s="10" t="s">
        <v>52</v>
      </c>
      <c r="N8" s="1" t="s">
        <v>175</v>
      </c>
      <c r="O8" s="1" t="s">
        <v>52</v>
      </c>
      <c r="P8" s="1" t="s">
        <v>52</v>
      </c>
      <c r="Q8" s="1" t="s">
        <v>176</v>
      </c>
      <c r="R8">
        <v>2</v>
      </c>
      <c r="S8" s="1" t="s">
        <v>52</v>
      </c>
      <c r="T8" s="8">
        <f>L8*1</f>
        <v>0</v>
      </c>
    </row>
    <row r="9" spans="1:20" ht="30" customHeight="1" x14ac:dyDescent="0.3">
      <c r="A9" s="10" t="s">
        <v>185</v>
      </c>
      <c r="B9" s="10" t="s">
        <v>52</v>
      </c>
      <c r="C9" s="10" t="s">
        <v>52</v>
      </c>
      <c r="D9" s="11">
        <v>1</v>
      </c>
      <c r="E9" s="12">
        <f>공종별내역서!F99</f>
        <v>0</v>
      </c>
      <c r="F9" s="12">
        <f>E9*D9</f>
        <v>0</v>
      </c>
      <c r="G9" s="12">
        <f>공종별내역서!H99</f>
        <v>0</v>
      </c>
      <c r="H9" s="12">
        <f>G9*D9</f>
        <v>0</v>
      </c>
      <c r="I9" s="12">
        <f>공종별내역서!J99</f>
        <v>0</v>
      </c>
      <c r="J9" s="12">
        <f>I9*D9</f>
        <v>0</v>
      </c>
      <c r="K9" s="12">
        <f t="shared" si="0"/>
        <v>0</v>
      </c>
      <c r="L9" s="12">
        <f t="shared" si="0"/>
        <v>0</v>
      </c>
      <c r="M9" s="10" t="s">
        <v>52</v>
      </c>
      <c r="N9" s="1" t="s">
        <v>186</v>
      </c>
      <c r="O9" s="1" t="s">
        <v>52</v>
      </c>
      <c r="P9" s="1" t="s">
        <v>52</v>
      </c>
      <c r="Q9" s="1" t="s">
        <v>187</v>
      </c>
      <c r="R9">
        <v>2</v>
      </c>
      <c r="S9" s="1" t="s">
        <v>52</v>
      </c>
      <c r="T9" s="8">
        <f>L9*1</f>
        <v>0</v>
      </c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151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0BCBB-0A8D-4F56-B90F-4A88A56A8537}">
  <sheetPr>
    <pageSetUpPr fitToPage="1"/>
  </sheetPr>
  <dimension ref="A1:AV99"/>
  <sheetViews>
    <sheetView showZeros="0" view="pageBreakPreview" zoomScale="70" zoomScaleNormal="100" zoomScaleSheetLayoutView="70" workbookViewId="0">
      <selection activeCell="I5" sqref="I5:I9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 x14ac:dyDescent="0.3">
      <c r="A3" s="24"/>
      <c r="B3" s="24"/>
      <c r="C3" s="24"/>
      <c r="D3" s="2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4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3" t="s">
        <v>54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 x14ac:dyDescent="0.3">
      <c r="A5" s="13" t="s">
        <v>56</v>
      </c>
      <c r="B5" s="13" t="s">
        <v>57</v>
      </c>
      <c r="C5" s="13" t="s">
        <v>58</v>
      </c>
      <c r="D5" s="11">
        <v>1</v>
      </c>
      <c r="E5" s="12"/>
      <c r="F5" s="12">
        <f t="shared" ref="F5:F26" si="0">TRUNC(E5*D5, 0)</f>
        <v>0</v>
      </c>
      <c r="G5" s="12"/>
      <c r="H5" s="12">
        <f t="shared" ref="H5:H26" si="1">TRUNC(G5*D5, 0)</f>
        <v>0</v>
      </c>
      <c r="I5" s="12"/>
      <c r="J5" s="12">
        <f t="shared" ref="J5:J26" si="2">TRUNC(I5*D5, 0)</f>
        <v>0</v>
      </c>
      <c r="K5" s="12">
        <f t="shared" ref="K5:K26" si="3">TRUNC(E5+G5+I5, 0)</f>
        <v>0</v>
      </c>
      <c r="L5" s="12">
        <f t="shared" ref="L5:L26" si="4">TRUNC(F5+H5+J5, 0)</f>
        <v>0</v>
      </c>
      <c r="M5" s="13" t="s">
        <v>52</v>
      </c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52</v>
      </c>
      <c r="AS5" s="1" t="s">
        <v>52</v>
      </c>
      <c r="AU5" s="1" t="s">
        <v>62</v>
      </c>
      <c r="AV5">
        <v>146</v>
      </c>
    </row>
    <row r="6" spans="1:48" ht="30" customHeight="1" x14ac:dyDescent="0.3">
      <c r="A6" s="13" t="s">
        <v>63</v>
      </c>
      <c r="B6" s="13" t="s">
        <v>64</v>
      </c>
      <c r="C6" s="13" t="s">
        <v>65</v>
      </c>
      <c r="D6" s="11">
        <v>12</v>
      </c>
      <c r="E6" s="12"/>
      <c r="F6" s="12">
        <f t="shared" si="0"/>
        <v>0</v>
      </c>
      <c r="G6" s="12"/>
      <c r="H6" s="12">
        <f t="shared" si="1"/>
        <v>0</v>
      </c>
      <c r="I6" s="12"/>
      <c r="J6" s="12">
        <f t="shared" si="2"/>
        <v>0</v>
      </c>
      <c r="K6" s="12">
        <f t="shared" si="3"/>
        <v>0</v>
      </c>
      <c r="L6" s="12">
        <f t="shared" si="4"/>
        <v>0</v>
      </c>
      <c r="M6" s="13" t="s">
        <v>52</v>
      </c>
      <c r="N6" s="1" t="s">
        <v>66</v>
      </c>
      <c r="O6" s="1" t="s">
        <v>52</v>
      </c>
      <c r="P6" s="1" t="s">
        <v>52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52</v>
      </c>
      <c r="AS6" s="1" t="s">
        <v>52</v>
      </c>
      <c r="AU6" s="1" t="s">
        <v>67</v>
      </c>
      <c r="AV6">
        <v>4</v>
      </c>
    </row>
    <row r="7" spans="1:48" ht="30" customHeight="1" x14ac:dyDescent="0.3">
      <c r="A7" s="13" t="s">
        <v>68</v>
      </c>
      <c r="B7" s="13" t="s">
        <v>69</v>
      </c>
      <c r="C7" s="13" t="s">
        <v>70</v>
      </c>
      <c r="D7" s="11">
        <v>12</v>
      </c>
      <c r="E7" s="12"/>
      <c r="F7" s="12">
        <f t="shared" si="0"/>
        <v>0</v>
      </c>
      <c r="G7" s="12"/>
      <c r="H7" s="12">
        <f t="shared" si="1"/>
        <v>0</v>
      </c>
      <c r="I7" s="12"/>
      <c r="J7" s="12">
        <f t="shared" si="2"/>
        <v>0</v>
      </c>
      <c r="K7" s="12">
        <f t="shared" si="3"/>
        <v>0</v>
      </c>
      <c r="L7" s="12">
        <f t="shared" si="4"/>
        <v>0</v>
      </c>
      <c r="M7" s="13" t="s">
        <v>52</v>
      </c>
      <c r="N7" s="1" t="s">
        <v>71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52</v>
      </c>
      <c r="AS7" s="1" t="s">
        <v>52</v>
      </c>
      <c r="AU7" s="1" t="s">
        <v>72</v>
      </c>
      <c r="AV7">
        <v>119</v>
      </c>
    </row>
    <row r="8" spans="1:48" ht="30" customHeight="1" x14ac:dyDescent="0.3">
      <c r="A8" s="13" t="s">
        <v>73</v>
      </c>
      <c r="B8" s="13" t="s">
        <v>74</v>
      </c>
      <c r="C8" s="13" t="s">
        <v>65</v>
      </c>
      <c r="D8" s="11">
        <v>1</v>
      </c>
      <c r="E8" s="12"/>
      <c r="F8" s="12">
        <f t="shared" si="0"/>
        <v>0</v>
      </c>
      <c r="G8" s="12"/>
      <c r="H8" s="12">
        <f t="shared" si="1"/>
        <v>0</v>
      </c>
      <c r="I8" s="12"/>
      <c r="J8" s="12">
        <f t="shared" si="2"/>
        <v>0</v>
      </c>
      <c r="K8" s="12">
        <f t="shared" si="3"/>
        <v>0</v>
      </c>
      <c r="L8" s="12">
        <f t="shared" si="4"/>
        <v>0</v>
      </c>
      <c r="M8" s="13" t="s">
        <v>52</v>
      </c>
      <c r="N8" s="1" t="s">
        <v>75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52</v>
      </c>
      <c r="AS8" s="1" t="s">
        <v>52</v>
      </c>
      <c r="AU8" s="1" t="s">
        <v>76</v>
      </c>
      <c r="AV8">
        <v>151</v>
      </c>
    </row>
    <row r="9" spans="1:48" ht="30" customHeight="1" x14ac:dyDescent="0.3">
      <c r="A9" s="13" t="s">
        <v>77</v>
      </c>
      <c r="B9" s="13" t="s">
        <v>78</v>
      </c>
      <c r="C9" s="13" t="s">
        <v>79</v>
      </c>
      <c r="D9" s="11">
        <v>4</v>
      </c>
      <c r="E9" s="12"/>
      <c r="F9" s="12">
        <f t="shared" si="0"/>
        <v>0</v>
      </c>
      <c r="G9" s="12"/>
      <c r="H9" s="12">
        <f t="shared" si="1"/>
        <v>0</v>
      </c>
      <c r="I9" s="12"/>
      <c r="J9" s="12">
        <f t="shared" si="2"/>
        <v>0</v>
      </c>
      <c r="K9" s="12">
        <f t="shared" si="3"/>
        <v>0</v>
      </c>
      <c r="L9" s="12">
        <f t="shared" si="4"/>
        <v>0</v>
      </c>
      <c r="M9" s="13" t="s">
        <v>52</v>
      </c>
      <c r="N9" s="1" t="s">
        <v>80</v>
      </c>
      <c r="O9" s="1" t="s">
        <v>52</v>
      </c>
      <c r="P9" s="1" t="s">
        <v>52</v>
      </c>
      <c r="Q9" s="1" t="s">
        <v>55</v>
      </c>
      <c r="R9" s="1" t="s">
        <v>60</v>
      </c>
      <c r="S9" s="1" t="s">
        <v>61</v>
      </c>
      <c r="T9" s="1" t="s">
        <v>61</v>
      </c>
      <c r="AR9" s="1" t="s">
        <v>52</v>
      </c>
      <c r="AS9" s="1" t="s">
        <v>52</v>
      </c>
      <c r="AU9" s="1" t="s">
        <v>81</v>
      </c>
      <c r="AV9">
        <v>152</v>
      </c>
    </row>
    <row r="10" spans="1:48" ht="30" customHeight="1" x14ac:dyDescent="0.3">
      <c r="A10" s="13" t="s">
        <v>82</v>
      </c>
      <c r="B10" s="13" t="s">
        <v>83</v>
      </c>
      <c r="C10" s="13" t="s">
        <v>58</v>
      </c>
      <c r="D10" s="11">
        <v>1</v>
      </c>
      <c r="E10" s="12"/>
      <c r="F10" s="12">
        <f t="shared" si="0"/>
        <v>0</v>
      </c>
      <c r="G10" s="12"/>
      <c r="H10" s="12">
        <f t="shared" si="1"/>
        <v>0</v>
      </c>
      <c r="I10" s="12"/>
      <c r="J10" s="12">
        <f t="shared" si="2"/>
        <v>0</v>
      </c>
      <c r="K10" s="12">
        <f t="shared" si="3"/>
        <v>0</v>
      </c>
      <c r="L10" s="12">
        <f t="shared" si="4"/>
        <v>0</v>
      </c>
      <c r="M10" s="13" t="s">
        <v>52</v>
      </c>
      <c r="N10" s="1" t="s">
        <v>84</v>
      </c>
      <c r="O10" s="1" t="s">
        <v>52</v>
      </c>
      <c r="P10" s="1" t="s">
        <v>52</v>
      </c>
      <c r="Q10" s="1" t="s">
        <v>55</v>
      </c>
      <c r="R10" s="1" t="s">
        <v>60</v>
      </c>
      <c r="S10" s="1" t="s">
        <v>61</v>
      </c>
      <c r="T10" s="1" t="s">
        <v>61</v>
      </c>
      <c r="AR10" s="1" t="s">
        <v>52</v>
      </c>
      <c r="AS10" s="1" t="s">
        <v>52</v>
      </c>
      <c r="AU10" s="1" t="s">
        <v>85</v>
      </c>
      <c r="AV10">
        <v>157</v>
      </c>
    </row>
    <row r="11" spans="1:48" ht="30" customHeight="1" x14ac:dyDescent="0.3">
      <c r="A11" s="13" t="s">
        <v>86</v>
      </c>
      <c r="B11" s="13" t="s">
        <v>87</v>
      </c>
      <c r="C11" s="13" t="s">
        <v>88</v>
      </c>
      <c r="D11" s="11">
        <v>12</v>
      </c>
      <c r="E11" s="12"/>
      <c r="F11" s="12">
        <f t="shared" si="0"/>
        <v>0</v>
      </c>
      <c r="G11" s="12"/>
      <c r="H11" s="12">
        <f t="shared" si="1"/>
        <v>0</v>
      </c>
      <c r="I11" s="12"/>
      <c r="J11" s="12">
        <f t="shared" si="2"/>
        <v>0</v>
      </c>
      <c r="K11" s="12">
        <f t="shared" si="3"/>
        <v>0</v>
      </c>
      <c r="L11" s="12">
        <f t="shared" si="4"/>
        <v>0</v>
      </c>
      <c r="M11" s="13" t="s">
        <v>52</v>
      </c>
      <c r="N11" s="1" t="s">
        <v>89</v>
      </c>
      <c r="O11" s="1" t="s">
        <v>52</v>
      </c>
      <c r="P11" s="1" t="s">
        <v>52</v>
      </c>
      <c r="Q11" s="1" t="s">
        <v>55</v>
      </c>
      <c r="R11" s="1" t="s">
        <v>60</v>
      </c>
      <c r="S11" s="1" t="s">
        <v>61</v>
      </c>
      <c r="T11" s="1" t="s">
        <v>61</v>
      </c>
      <c r="AR11" s="1" t="s">
        <v>52</v>
      </c>
      <c r="AS11" s="1" t="s">
        <v>52</v>
      </c>
      <c r="AU11" s="1" t="s">
        <v>90</v>
      </c>
      <c r="AV11">
        <v>6</v>
      </c>
    </row>
    <row r="12" spans="1:48" ht="30" customHeight="1" x14ac:dyDescent="0.3">
      <c r="A12" s="13" t="s">
        <v>91</v>
      </c>
      <c r="B12" s="13" t="s">
        <v>92</v>
      </c>
      <c r="C12" s="13" t="s">
        <v>93</v>
      </c>
      <c r="D12" s="11">
        <v>1</v>
      </c>
      <c r="E12" s="12"/>
      <c r="F12" s="12">
        <f t="shared" si="0"/>
        <v>0</v>
      </c>
      <c r="G12" s="12"/>
      <c r="H12" s="12">
        <f t="shared" si="1"/>
        <v>0</v>
      </c>
      <c r="I12" s="12"/>
      <c r="J12" s="12">
        <f t="shared" si="2"/>
        <v>0</v>
      </c>
      <c r="K12" s="12">
        <f t="shared" si="3"/>
        <v>0</v>
      </c>
      <c r="L12" s="12">
        <f t="shared" si="4"/>
        <v>0</v>
      </c>
      <c r="M12" s="13" t="s">
        <v>52</v>
      </c>
      <c r="N12" s="1" t="s">
        <v>94</v>
      </c>
      <c r="O12" s="1" t="s">
        <v>52</v>
      </c>
      <c r="P12" s="1" t="s">
        <v>52</v>
      </c>
      <c r="Q12" s="1" t="s">
        <v>55</v>
      </c>
      <c r="R12" s="1" t="s">
        <v>60</v>
      </c>
      <c r="S12" s="1" t="s">
        <v>61</v>
      </c>
      <c r="T12" s="1" t="s">
        <v>61</v>
      </c>
      <c r="AR12" s="1" t="s">
        <v>52</v>
      </c>
      <c r="AS12" s="1" t="s">
        <v>52</v>
      </c>
      <c r="AU12" s="1" t="s">
        <v>95</v>
      </c>
      <c r="AV12">
        <v>155</v>
      </c>
    </row>
    <row r="13" spans="1:48" ht="30" customHeight="1" x14ac:dyDescent="0.3">
      <c r="A13" s="13" t="s">
        <v>91</v>
      </c>
      <c r="B13" s="13" t="s">
        <v>96</v>
      </c>
      <c r="C13" s="13" t="s">
        <v>93</v>
      </c>
      <c r="D13" s="11">
        <v>2</v>
      </c>
      <c r="E13" s="12"/>
      <c r="F13" s="12">
        <f t="shared" si="0"/>
        <v>0</v>
      </c>
      <c r="G13" s="12"/>
      <c r="H13" s="12">
        <f t="shared" si="1"/>
        <v>0</v>
      </c>
      <c r="I13" s="12"/>
      <c r="J13" s="12">
        <f t="shared" si="2"/>
        <v>0</v>
      </c>
      <c r="K13" s="12">
        <f t="shared" si="3"/>
        <v>0</v>
      </c>
      <c r="L13" s="12">
        <f t="shared" si="4"/>
        <v>0</v>
      </c>
      <c r="M13" s="13" t="s">
        <v>52</v>
      </c>
      <c r="N13" s="1" t="s">
        <v>97</v>
      </c>
      <c r="O13" s="1" t="s">
        <v>52</v>
      </c>
      <c r="P13" s="1" t="s">
        <v>52</v>
      </c>
      <c r="Q13" s="1" t="s">
        <v>55</v>
      </c>
      <c r="R13" s="1" t="s">
        <v>60</v>
      </c>
      <c r="S13" s="1" t="s">
        <v>61</v>
      </c>
      <c r="T13" s="1" t="s">
        <v>61</v>
      </c>
      <c r="AR13" s="1" t="s">
        <v>52</v>
      </c>
      <c r="AS13" s="1" t="s">
        <v>52</v>
      </c>
      <c r="AU13" s="1" t="s">
        <v>98</v>
      </c>
      <c r="AV13">
        <v>147</v>
      </c>
    </row>
    <row r="14" spans="1:48" ht="30" customHeight="1" x14ac:dyDescent="0.3">
      <c r="A14" s="13" t="s">
        <v>91</v>
      </c>
      <c r="B14" s="13" t="s">
        <v>99</v>
      </c>
      <c r="C14" s="13" t="s">
        <v>93</v>
      </c>
      <c r="D14" s="11">
        <v>12</v>
      </c>
      <c r="E14" s="12"/>
      <c r="F14" s="12">
        <f t="shared" si="0"/>
        <v>0</v>
      </c>
      <c r="G14" s="12"/>
      <c r="H14" s="12">
        <f t="shared" si="1"/>
        <v>0</v>
      </c>
      <c r="I14" s="12"/>
      <c r="J14" s="12">
        <f t="shared" si="2"/>
        <v>0</v>
      </c>
      <c r="K14" s="12">
        <f t="shared" si="3"/>
        <v>0</v>
      </c>
      <c r="L14" s="12">
        <f t="shared" si="4"/>
        <v>0</v>
      </c>
      <c r="M14" s="13" t="s">
        <v>52</v>
      </c>
      <c r="N14" s="1" t="s">
        <v>100</v>
      </c>
      <c r="O14" s="1" t="s">
        <v>52</v>
      </c>
      <c r="P14" s="1" t="s">
        <v>52</v>
      </c>
      <c r="Q14" s="1" t="s">
        <v>55</v>
      </c>
      <c r="R14" s="1" t="s">
        <v>60</v>
      </c>
      <c r="S14" s="1" t="s">
        <v>61</v>
      </c>
      <c r="T14" s="1" t="s">
        <v>61</v>
      </c>
      <c r="AR14" s="1" t="s">
        <v>52</v>
      </c>
      <c r="AS14" s="1" t="s">
        <v>52</v>
      </c>
      <c r="AU14" s="1" t="s">
        <v>101</v>
      </c>
      <c r="AV14">
        <v>9</v>
      </c>
    </row>
    <row r="15" spans="1:48" ht="30" customHeight="1" x14ac:dyDescent="0.3">
      <c r="A15" s="13" t="s">
        <v>102</v>
      </c>
      <c r="B15" s="13" t="s">
        <v>103</v>
      </c>
      <c r="C15" s="13" t="s">
        <v>93</v>
      </c>
      <c r="D15" s="11">
        <v>2</v>
      </c>
      <c r="E15" s="12"/>
      <c r="F15" s="12">
        <f t="shared" si="0"/>
        <v>0</v>
      </c>
      <c r="G15" s="12"/>
      <c r="H15" s="12">
        <f t="shared" si="1"/>
        <v>0</v>
      </c>
      <c r="I15" s="12"/>
      <c r="J15" s="12">
        <f t="shared" si="2"/>
        <v>0</v>
      </c>
      <c r="K15" s="12">
        <f t="shared" si="3"/>
        <v>0</v>
      </c>
      <c r="L15" s="12">
        <f t="shared" si="4"/>
        <v>0</v>
      </c>
      <c r="M15" s="13" t="s">
        <v>52</v>
      </c>
      <c r="N15" s="1" t="s">
        <v>104</v>
      </c>
      <c r="O15" s="1" t="s">
        <v>52</v>
      </c>
      <c r="P15" s="1" t="s">
        <v>52</v>
      </c>
      <c r="Q15" s="1" t="s">
        <v>55</v>
      </c>
      <c r="R15" s="1" t="s">
        <v>60</v>
      </c>
      <c r="S15" s="1" t="s">
        <v>61</v>
      </c>
      <c r="T15" s="1" t="s">
        <v>61</v>
      </c>
      <c r="AR15" s="1" t="s">
        <v>52</v>
      </c>
      <c r="AS15" s="1" t="s">
        <v>52</v>
      </c>
      <c r="AU15" s="1" t="s">
        <v>105</v>
      </c>
      <c r="AV15">
        <v>115</v>
      </c>
    </row>
    <row r="16" spans="1:48" ht="30" customHeight="1" x14ac:dyDescent="0.3">
      <c r="A16" s="13" t="s">
        <v>106</v>
      </c>
      <c r="B16" s="13" t="s">
        <v>107</v>
      </c>
      <c r="C16" s="13" t="s">
        <v>108</v>
      </c>
      <c r="D16" s="11">
        <v>13</v>
      </c>
      <c r="E16" s="12"/>
      <c r="F16" s="12">
        <f t="shared" si="0"/>
        <v>0</v>
      </c>
      <c r="G16" s="12"/>
      <c r="H16" s="12">
        <f t="shared" si="1"/>
        <v>0</v>
      </c>
      <c r="I16" s="12"/>
      <c r="J16" s="12">
        <f t="shared" si="2"/>
        <v>0</v>
      </c>
      <c r="K16" s="12">
        <f t="shared" si="3"/>
        <v>0</v>
      </c>
      <c r="L16" s="12">
        <f t="shared" si="4"/>
        <v>0</v>
      </c>
      <c r="M16" s="13" t="s">
        <v>52</v>
      </c>
      <c r="N16" s="1" t="s">
        <v>109</v>
      </c>
      <c r="O16" s="1" t="s">
        <v>52</v>
      </c>
      <c r="P16" s="1" t="s">
        <v>52</v>
      </c>
      <c r="Q16" s="1" t="s">
        <v>55</v>
      </c>
      <c r="R16" s="1" t="s">
        <v>60</v>
      </c>
      <c r="S16" s="1" t="s">
        <v>61</v>
      </c>
      <c r="T16" s="1" t="s">
        <v>61</v>
      </c>
      <c r="AR16" s="1" t="s">
        <v>52</v>
      </c>
      <c r="AS16" s="1" t="s">
        <v>52</v>
      </c>
      <c r="AU16" s="1" t="s">
        <v>110</v>
      </c>
      <c r="AV16">
        <v>12</v>
      </c>
    </row>
    <row r="17" spans="1:48" ht="30" customHeight="1" x14ac:dyDescent="0.3">
      <c r="A17" s="13" t="s">
        <v>111</v>
      </c>
      <c r="B17" s="13" t="s">
        <v>112</v>
      </c>
      <c r="C17" s="13" t="s">
        <v>113</v>
      </c>
      <c r="D17" s="11">
        <v>80</v>
      </c>
      <c r="E17" s="12"/>
      <c r="F17" s="12">
        <f t="shared" si="0"/>
        <v>0</v>
      </c>
      <c r="G17" s="12"/>
      <c r="H17" s="12">
        <f t="shared" si="1"/>
        <v>0</v>
      </c>
      <c r="I17" s="12"/>
      <c r="J17" s="12">
        <f t="shared" si="2"/>
        <v>0</v>
      </c>
      <c r="K17" s="12">
        <f t="shared" si="3"/>
        <v>0</v>
      </c>
      <c r="L17" s="12">
        <f t="shared" si="4"/>
        <v>0</v>
      </c>
      <c r="M17" s="13" t="s">
        <v>52</v>
      </c>
      <c r="N17" s="1" t="s">
        <v>114</v>
      </c>
      <c r="O17" s="1" t="s">
        <v>52</v>
      </c>
      <c r="P17" s="1" t="s">
        <v>52</v>
      </c>
      <c r="Q17" s="1" t="s">
        <v>55</v>
      </c>
      <c r="R17" s="1" t="s">
        <v>60</v>
      </c>
      <c r="S17" s="1" t="s">
        <v>61</v>
      </c>
      <c r="T17" s="1" t="s">
        <v>61</v>
      </c>
      <c r="AR17" s="1" t="s">
        <v>52</v>
      </c>
      <c r="AS17" s="1" t="s">
        <v>52</v>
      </c>
      <c r="AU17" s="1" t="s">
        <v>115</v>
      </c>
      <c r="AV17">
        <v>13</v>
      </c>
    </row>
    <row r="18" spans="1:48" ht="30" customHeight="1" x14ac:dyDescent="0.3">
      <c r="A18" s="13" t="s">
        <v>111</v>
      </c>
      <c r="B18" s="13" t="s">
        <v>116</v>
      </c>
      <c r="C18" s="13" t="s">
        <v>113</v>
      </c>
      <c r="D18" s="11">
        <v>89</v>
      </c>
      <c r="E18" s="12"/>
      <c r="F18" s="12">
        <f t="shared" si="0"/>
        <v>0</v>
      </c>
      <c r="G18" s="12"/>
      <c r="H18" s="12">
        <f t="shared" si="1"/>
        <v>0</v>
      </c>
      <c r="I18" s="12"/>
      <c r="J18" s="12">
        <f t="shared" si="2"/>
        <v>0</v>
      </c>
      <c r="K18" s="12">
        <f t="shared" si="3"/>
        <v>0</v>
      </c>
      <c r="L18" s="12">
        <f t="shared" si="4"/>
        <v>0</v>
      </c>
      <c r="M18" s="13" t="s">
        <v>52</v>
      </c>
      <c r="N18" s="1" t="s">
        <v>117</v>
      </c>
      <c r="O18" s="1" t="s">
        <v>52</v>
      </c>
      <c r="P18" s="1" t="s">
        <v>52</v>
      </c>
      <c r="Q18" s="1" t="s">
        <v>55</v>
      </c>
      <c r="R18" s="1" t="s">
        <v>60</v>
      </c>
      <c r="S18" s="1" t="s">
        <v>61</v>
      </c>
      <c r="T18" s="1" t="s">
        <v>61</v>
      </c>
      <c r="AR18" s="1" t="s">
        <v>52</v>
      </c>
      <c r="AS18" s="1" t="s">
        <v>52</v>
      </c>
      <c r="AU18" s="1" t="s">
        <v>118</v>
      </c>
      <c r="AV18">
        <v>153</v>
      </c>
    </row>
    <row r="19" spans="1:48" ht="30" customHeight="1" x14ac:dyDescent="0.3">
      <c r="A19" s="13" t="s">
        <v>111</v>
      </c>
      <c r="B19" s="13" t="s">
        <v>119</v>
      </c>
      <c r="C19" s="13" t="s">
        <v>113</v>
      </c>
      <c r="D19" s="11">
        <v>231</v>
      </c>
      <c r="E19" s="12"/>
      <c r="F19" s="12">
        <f t="shared" si="0"/>
        <v>0</v>
      </c>
      <c r="G19" s="12"/>
      <c r="H19" s="12">
        <f t="shared" si="1"/>
        <v>0</v>
      </c>
      <c r="I19" s="12"/>
      <c r="J19" s="12">
        <f t="shared" si="2"/>
        <v>0</v>
      </c>
      <c r="K19" s="12">
        <f t="shared" si="3"/>
        <v>0</v>
      </c>
      <c r="L19" s="12">
        <f t="shared" si="4"/>
        <v>0</v>
      </c>
      <c r="M19" s="13" t="s">
        <v>52</v>
      </c>
      <c r="N19" s="1" t="s">
        <v>120</v>
      </c>
      <c r="O19" s="1" t="s">
        <v>52</v>
      </c>
      <c r="P19" s="1" t="s">
        <v>52</v>
      </c>
      <c r="Q19" s="1" t="s">
        <v>55</v>
      </c>
      <c r="R19" s="1" t="s">
        <v>60</v>
      </c>
      <c r="S19" s="1" t="s">
        <v>61</v>
      </c>
      <c r="T19" s="1" t="s">
        <v>61</v>
      </c>
      <c r="AR19" s="1" t="s">
        <v>52</v>
      </c>
      <c r="AS19" s="1" t="s">
        <v>52</v>
      </c>
      <c r="AU19" s="1" t="s">
        <v>121</v>
      </c>
      <c r="AV19">
        <v>16</v>
      </c>
    </row>
    <row r="20" spans="1:48" ht="30" customHeight="1" x14ac:dyDescent="0.3">
      <c r="A20" s="13" t="s">
        <v>122</v>
      </c>
      <c r="B20" s="13" t="s">
        <v>123</v>
      </c>
      <c r="C20" s="13" t="s">
        <v>113</v>
      </c>
      <c r="D20" s="11">
        <v>15</v>
      </c>
      <c r="E20" s="12"/>
      <c r="F20" s="12">
        <f t="shared" si="0"/>
        <v>0</v>
      </c>
      <c r="G20" s="12"/>
      <c r="H20" s="12">
        <f t="shared" si="1"/>
        <v>0</v>
      </c>
      <c r="I20" s="12"/>
      <c r="J20" s="12">
        <f t="shared" si="2"/>
        <v>0</v>
      </c>
      <c r="K20" s="12">
        <f t="shared" si="3"/>
        <v>0</v>
      </c>
      <c r="L20" s="12">
        <f t="shared" si="4"/>
        <v>0</v>
      </c>
      <c r="M20" s="13" t="s">
        <v>52</v>
      </c>
      <c r="N20" s="1" t="s">
        <v>124</v>
      </c>
      <c r="O20" s="1" t="s">
        <v>52</v>
      </c>
      <c r="P20" s="1" t="s">
        <v>52</v>
      </c>
      <c r="Q20" s="1" t="s">
        <v>55</v>
      </c>
      <c r="R20" s="1" t="s">
        <v>60</v>
      </c>
      <c r="S20" s="1" t="s">
        <v>61</v>
      </c>
      <c r="T20" s="1" t="s">
        <v>61</v>
      </c>
      <c r="AR20" s="1" t="s">
        <v>52</v>
      </c>
      <c r="AS20" s="1" t="s">
        <v>52</v>
      </c>
      <c r="AU20" s="1" t="s">
        <v>125</v>
      </c>
      <c r="AV20">
        <v>122</v>
      </c>
    </row>
    <row r="21" spans="1:48" ht="30" customHeight="1" x14ac:dyDescent="0.3">
      <c r="A21" s="13" t="s">
        <v>122</v>
      </c>
      <c r="B21" s="13" t="s">
        <v>126</v>
      </c>
      <c r="C21" s="13" t="s">
        <v>113</v>
      </c>
      <c r="D21" s="11">
        <v>315</v>
      </c>
      <c r="E21" s="12"/>
      <c r="F21" s="12">
        <f t="shared" si="0"/>
        <v>0</v>
      </c>
      <c r="G21" s="12"/>
      <c r="H21" s="12">
        <f t="shared" si="1"/>
        <v>0</v>
      </c>
      <c r="I21" s="12"/>
      <c r="J21" s="12">
        <f t="shared" si="2"/>
        <v>0</v>
      </c>
      <c r="K21" s="12">
        <f t="shared" si="3"/>
        <v>0</v>
      </c>
      <c r="L21" s="12">
        <f t="shared" si="4"/>
        <v>0</v>
      </c>
      <c r="M21" s="13" t="s">
        <v>52</v>
      </c>
      <c r="N21" s="1" t="s">
        <v>127</v>
      </c>
      <c r="O21" s="1" t="s">
        <v>52</v>
      </c>
      <c r="P21" s="1" t="s">
        <v>52</v>
      </c>
      <c r="Q21" s="1" t="s">
        <v>55</v>
      </c>
      <c r="R21" s="1" t="s">
        <v>60</v>
      </c>
      <c r="S21" s="1" t="s">
        <v>61</v>
      </c>
      <c r="T21" s="1" t="s">
        <v>61</v>
      </c>
      <c r="AR21" s="1" t="s">
        <v>52</v>
      </c>
      <c r="AS21" s="1" t="s">
        <v>52</v>
      </c>
      <c r="AU21" s="1" t="s">
        <v>128</v>
      </c>
      <c r="AV21">
        <v>17</v>
      </c>
    </row>
    <row r="22" spans="1:48" ht="30" customHeight="1" x14ac:dyDescent="0.3">
      <c r="A22" s="13" t="s">
        <v>129</v>
      </c>
      <c r="B22" s="13" t="s">
        <v>130</v>
      </c>
      <c r="C22" s="13" t="s">
        <v>131</v>
      </c>
      <c r="D22" s="11">
        <v>46</v>
      </c>
      <c r="E22" s="12"/>
      <c r="F22" s="12">
        <f t="shared" si="0"/>
        <v>0</v>
      </c>
      <c r="G22" s="12"/>
      <c r="H22" s="12">
        <f t="shared" si="1"/>
        <v>0</v>
      </c>
      <c r="I22" s="12"/>
      <c r="J22" s="12">
        <f t="shared" si="2"/>
        <v>0</v>
      </c>
      <c r="K22" s="12">
        <f t="shared" si="3"/>
        <v>0</v>
      </c>
      <c r="L22" s="12">
        <f t="shared" si="4"/>
        <v>0</v>
      </c>
      <c r="M22" s="13" t="s">
        <v>52</v>
      </c>
      <c r="N22" s="1" t="s">
        <v>132</v>
      </c>
      <c r="O22" s="1" t="s">
        <v>52</v>
      </c>
      <c r="P22" s="1" t="s">
        <v>52</v>
      </c>
      <c r="Q22" s="1" t="s">
        <v>55</v>
      </c>
      <c r="R22" s="1" t="s">
        <v>60</v>
      </c>
      <c r="S22" s="1" t="s">
        <v>61</v>
      </c>
      <c r="T22" s="1" t="s">
        <v>61</v>
      </c>
      <c r="AR22" s="1" t="s">
        <v>52</v>
      </c>
      <c r="AS22" s="1" t="s">
        <v>52</v>
      </c>
      <c r="AU22" s="1" t="s">
        <v>133</v>
      </c>
      <c r="AV22">
        <v>156</v>
      </c>
    </row>
    <row r="23" spans="1:48" ht="30" customHeight="1" x14ac:dyDescent="0.3">
      <c r="A23" s="13" t="s">
        <v>134</v>
      </c>
      <c r="B23" s="13" t="s">
        <v>135</v>
      </c>
      <c r="C23" s="13" t="s">
        <v>131</v>
      </c>
      <c r="D23" s="11">
        <v>312</v>
      </c>
      <c r="E23" s="12"/>
      <c r="F23" s="12">
        <f t="shared" si="0"/>
        <v>0</v>
      </c>
      <c r="G23" s="12"/>
      <c r="H23" s="12">
        <f t="shared" si="1"/>
        <v>0</v>
      </c>
      <c r="I23" s="12"/>
      <c r="J23" s="12">
        <f t="shared" si="2"/>
        <v>0</v>
      </c>
      <c r="K23" s="12">
        <f t="shared" si="3"/>
        <v>0</v>
      </c>
      <c r="L23" s="12">
        <f t="shared" si="4"/>
        <v>0</v>
      </c>
      <c r="M23" s="13" t="s">
        <v>52</v>
      </c>
      <c r="N23" s="1" t="s">
        <v>136</v>
      </c>
      <c r="O23" s="1" t="s">
        <v>52</v>
      </c>
      <c r="P23" s="1" t="s">
        <v>52</v>
      </c>
      <c r="Q23" s="1" t="s">
        <v>55</v>
      </c>
      <c r="R23" s="1" t="s">
        <v>60</v>
      </c>
      <c r="S23" s="1" t="s">
        <v>61</v>
      </c>
      <c r="T23" s="1" t="s">
        <v>61</v>
      </c>
      <c r="AR23" s="1" t="s">
        <v>52</v>
      </c>
      <c r="AS23" s="1" t="s">
        <v>52</v>
      </c>
      <c r="AU23" s="1" t="s">
        <v>137</v>
      </c>
      <c r="AV23">
        <v>20</v>
      </c>
    </row>
    <row r="24" spans="1:48" ht="30" customHeight="1" x14ac:dyDescent="0.3">
      <c r="A24" s="13" t="s">
        <v>138</v>
      </c>
      <c r="B24" s="13" t="s">
        <v>139</v>
      </c>
      <c r="C24" s="13" t="s">
        <v>131</v>
      </c>
      <c r="D24" s="11">
        <v>272</v>
      </c>
      <c r="E24" s="12"/>
      <c r="F24" s="12">
        <f t="shared" si="0"/>
        <v>0</v>
      </c>
      <c r="G24" s="12"/>
      <c r="H24" s="12">
        <f t="shared" si="1"/>
        <v>0</v>
      </c>
      <c r="I24" s="12"/>
      <c r="J24" s="12">
        <f t="shared" si="2"/>
        <v>0</v>
      </c>
      <c r="K24" s="12">
        <f t="shared" si="3"/>
        <v>0</v>
      </c>
      <c r="L24" s="12">
        <f t="shared" si="4"/>
        <v>0</v>
      </c>
      <c r="M24" s="13" t="s">
        <v>52</v>
      </c>
      <c r="N24" s="1" t="s">
        <v>140</v>
      </c>
      <c r="O24" s="1" t="s">
        <v>52</v>
      </c>
      <c r="P24" s="1" t="s">
        <v>52</v>
      </c>
      <c r="Q24" s="1" t="s">
        <v>55</v>
      </c>
      <c r="R24" s="1" t="s">
        <v>60</v>
      </c>
      <c r="S24" s="1" t="s">
        <v>61</v>
      </c>
      <c r="T24" s="1" t="s">
        <v>61</v>
      </c>
      <c r="AR24" s="1" t="s">
        <v>52</v>
      </c>
      <c r="AS24" s="1" t="s">
        <v>52</v>
      </c>
      <c r="AU24" s="1" t="s">
        <v>141</v>
      </c>
      <c r="AV24">
        <v>21</v>
      </c>
    </row>
    <row r="25" spans="1:48" ht="30" customHeight="1" x14ac:dyDescent="0.3">
      <c r="A25" s="13" t="s">
        <v>142</v>
      </c>
      <c r="B25" s="13" t="s">
        <v>143</v>
      </c>
      <c r="C25" s="13" t="s">
        <v>144</v>
      </c>
      <c r="D25" s="11">
        <v>76.2</v>
      </c>
      <c r="E25" s="12"/>
      <c r="F25" s="12">
        <f t="shared" si="0"/>
        <v>0</v>
      </c>
      <c r="G25" s="12"/>
      <c r="H25" s="12">
        <f t="shared" si="1"/>
        <v>0</v>
      </c>
      <c r="I25" s="12"/>
      <c r="J25" s="12">
        <f t="shared" si="2"/>
        <v>0</v>
      </c>
      <c r="K25" s="12">
        <f t="shared" si="3"/>
        <v>0</v>
      </c>
      <c r="L25" s="12">
        <f t="shared" si="4"/>
        <v>0</v>
      </c>
      <c r="M25" s="13" t="s">
        <v>52</v>
      </c>
      <c r="N25" s="1" t="s">
        <v>145</v>
      </c>
      <c r="O25" s="1" t="s">
        <v>52</v>
      </c>
      <c r="P25" s="1" t="s">
        <v>52</v>
      </c>
      <c r="Q25" s="1" t="s">
        <v>55</v>
      </c>
      <c r="R25" s="1" t="s">
        <v>61</v>
      </c>
      <c r="S25" s="1" t="s">
        <v>60</v>
      </c>
      <c r="T25" s="1" t="s">
        <v>61</v>
      </c>
      <c r="AR25" s="1" t="s">
        <v>52</v>
      </c>
      <c r="AS25" s="1" t="s">
        <v>52</v>
      </c>
      <c r="AU25" s="1" t="s">
        <v>146</v>
      </c>
      <c r="AV25">
        <v>123</v>
      </c>
    </row>
    <row r="26" spans="1:48" ht="30" customHeight="1" x14ac:dyDescent="0.3">
      <c r="A26" s="13" t="s">
        <v>147</v>
      </c>
      <c r="B26" s="13" t="s">
        <v>148</v>
      </c>
      <c r="C26" s="13" t="s">
        <v>144</v>
      </c>
      <c r="D26" s="11">
        <v>76.2</v>
      </c>
      <c r="E26" s="12"/>
      <c r="F26" s="12">
        <f t="shared" si="0"/>
        <v>0</v>
      </c>
      <c r="G26" s="12"/>
      <c r="H26" s="12">
        <f t="shared" si="1"/>
        <v>0</v>
      </c>
      <c r="I26" s="12"/>
      <c r="J26" s="12">
        <f t="shared" si="2"/>
        <v>0</v>
      </c>
      <c r="K26" s="12">
        <f t="shared" si="3"/>
        <v>0</v>
      </c>
      <c r="L26" s="12">
        <f t="shared" si="4"/>
        <v>0</v>
      </c>
      <c r="M26" s="13" t="s">
        <v>52</v>
      </c>
      <c r="N26" s="1" t="s">
        <v>149</v>
      </c>
      <c r="O26" s="1" t="s">
        <v>52</v>
      </c>
      <c r="P26" s="1" t="s">
        <v>52</v>
      </c>
      <c r="Q26" s="1" t="s">
        <v>55</v>
      </c>
      <c r="R26" s="1" t="s">
        <v>61</v>
      </c>
      <c r="S26" s="1" t="s">
        <v>60</v>
      </c>
      <c r="T26" s="1" t="s">
        <v>61</v>
      </c>
      <c r="AR26" s="1" t="s">
        <v>52</v>
      </c>
      <c r="AS26" s="1" t="s">
        <v>52</v>
      </c>
      <c r="AU26" s="1" t="s">
        <v>150</v>
      </c>
      <c r="AV26">
        <v>124</v>
      </c>
    </row>
    <row r="27" spans="1:48" ht="30" customHeight="1" x14ac:dyDescent="0.3">
      <c r="A27" s="13" t="s">
        <v>151</v>
      </c>
      <c r="B27" s="11"/>
      <c r="C27" s="11"/>
      <c r="D27" s="11"/>
      <c r="E27" s="12"/>
      <c r="F27" s="12">
        <f>SUMIF(Q5:Q26,"0101",F5:F26)</f>
        <v>0</v>
      </c>
      <c r="G27" s="12"/>
      <c r="H27" s="12">
        <f>SUMIF(Q5:Q26,"0101",H5:H26)</f>
        <v>0</v>
      </c>
      <c r="I27" s="12"/>
      <c r="J27" s="12">
        <f>SUMIF(Q5:Q26,"0101",J5:J26)</f>
        <v>0</v>
      </c>
      <c r="K27" s="12"/>
      <c r="L27" s="12">
        <f>SUMIF(Q5:Q26,"0101",L5:L26)</f>
        <v>0</v>
      </c>
      <c r="M27" s="11"/>
      <c r="N27" t="s">
        <v>152</v>
      </c>
    </row>
    <row r="28" spans="1:48" ht="30" customHeight="1" x14ac:dyDescent="0.3">
      <c r="A28" s="13" t="s">
        <v>153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154</v>
      </c>
    </row>
    <row r="29" spans="1:48" ht="30" customHeight="1" x14ac:dyDescent="0.3">
      <c r="A29" s="13" t="s">
        <v>155</v>
      </c>
      <c r="B29" s="13" t="s">
        <v>156</v>
      </c>
      <c r="C29" s="13" t="s">
        <v>58</v>
      </c>
      <c r="D29" s="11">
        <v>1</v>
      </c>
      <c r="E29" s="12"/>
      <c r="F29" s="12">
        <f>TRUNC(E29*D29, 0)</f>
        <v>0</v>
      </c>
      <c r="G29" s="12"/>
      <c r="H29" s="12">
        <f>TRUNC(G29*D29, 0)</f>
        <v>0</v>
      </c>
      <c r="I29" s="12"/>
      <c r="J29" s="12">
        <f>TRUNC(I29*D29, 0)</f>
        <v>0</v>
      </c>
      <c r="K29" s="12">
        <f t="shared" ref="K29:L33" si="5">TRUNC(E29+G29+I29, 0)</f>
        <v>0</v>
      </c>
      <c r="L29" s="12">
        <f t="shared" si="5"/>
        <v>0</v>
      </c>
      <c r="M29" s="13" t="s">
        <v>52</v>
      </c>
      <c r="N29" s="1" t="s">
        <v>157</v>
      </c>
      <c r="O29" s="1" t="s">
        <v>52</v>
      </c>
      <c r="P29" s="1" t="s">
        <v>52</v>
      </c>
      <c r="Q29" s="1" t="s">
        <v>154</v>
      </c>
      <c r="R29" s="1" t="s">
        <v>60</v>
      </c>
      <c r="S29" s="1" t="s">
        <v>61</v>
      </c>
      <c r="T29" s="1" t="s">
        <v>61</v>
      </c>
      <c r="AR29" s="1" t="s">
        <v>52</v>
      </c>
      <c r="AS29" s="1" t="s">
        <v>52</v>
      </c>
      <c r="AU29" s="1" t="s">
        <v>158</v>
      </c>
      <c r="AV29">
        <v>145</v>
      </c>
    </row>
    <row r="30" spans="1:48" ht="30" customHeight="1" x14ac:dyDescent="0.3">
      <c r="A30" s="13" t="s">
        <v>159</v>
      </c>
      <c r="B30" s="13" t="s">
        <v>160</v>
      </c>
      <c r="C30" s="13" t="s">
        <v>65</v>
      </c>
      <c r="D30" s="11">
        <v>6</v>
      </c>
      <c r="E30" s="12"/>
      <c r="F30" s="12">
        <f>TRUNC(E30*D30, 0)</f>
        <v>0</v>
      </c>
      <c r="G30" s="12"/>
      <c r="H30" s="12">
        <f>TRUNC(G30*D30, 0)</f>
        <v>0</v>
      </c>
      <c r="I30" s="12"/>
      <c r="J30" s="12">
        <f>TRUNC(I30*D30, 0)</f>
        <v>0</v>
      </c>
      <c r="K30" s="12">
        <f t="shared" si="5"/>
        <v>0</v>
      </c>
      <c r="L30" s="12">
        <f t="shared" si="5"/>
        <v>0</v>
      </c>
      <c r="M30" s="13" t="s">
        <v>52</v>
      </c>
      <c r="N30" s="1" t="s">
        <v>161</v>
      </c>
      <c r="O30" s="1" t="s">
        <v>52</v>
      </c>
      <c r="P30" s="1" t="s">
        <v>52</v>
      </c>
      <c r="Q30" s="1" t="s">
        <v>154</v>
      </c>
      <c r="R30" s="1" t="s">
        <v>60</v>
      </c>
      <c r="S30" s="1" t="s">
        <v>61</v>
      </c>
      <c r="T30" s="1" t="s">
        <v>61</v>
      </c>
      <c r="AR30" s="1" t="s">
        <v>52</v>
      </c>
      <c r="AS30" s="1" t="s">
        <v>52</v>
      </c>
      <c r="AU30" s="1" t="s">
        <v>162</v>
      </c>
      <c r="AV30">
        <v>51</v>
      </c>
    </row>
    <row r="31" spans="1:48" ht="30" customHeight="1" x14ac:dyDescent="0.3">
      <c r="A31" s="13" t="s">
        <v>163</v>
      </c>
      <c r="B31" s="13" t="s">
        <v>52</v>
      </c>
      <c r="C31" s="13" t="s">
        <v>79</v>
      </c>
      <c r="D31" s="11">
        <v>6</v>
      </c>
      <c r="E31" s="12"/>
      <c r="F31" s="12">
        <f>TRUNC(E31*D31, 0)</f>
        <v>0</v>
      </c>
      <c r="G31" s="12"/>
      <c r="H31" s="12">
        <f>TRUNC(G31*D31, 0)</f>
        <v>0</v>
      </c>
      <c r="I31" s="12"/>
      <c r="J31" s="12">
        <f>TRUNC(I31*D31, 0)</f>
        <v>0</v>
      </c>
      <c r="K31" s="12">
        <f t="shared" si="5"/>
        <v>0</v>
      </c>
      <c r="L31" s="12">
        <f t="shared" si="5"/>
        <v>0</v>
      </c>
      <c r="M31" s="13" t="s">
        <v>52</v>
      </c>
      <c r="N31" s="1" t="s">
        <v>164</v>
      </c>
      <c r="O31" s="1" t="s">
        <v>52</v>
      </c>
      <c r="P31" s="1" t="s">
        <v>52</v>
      </c>
      <c r="Q31" s="1" t="s">
        <v>154</v>
      </c>
      <c r="R31" s="1" t="s">
        <v>60</v>
      </c>
      <c r="S31" s="1" t="s">
        <v>61</v>
      </c>
      <c r="T31" s="1" t="s">
        <v>61</v>
      </c>
      <c r="AR31" s="1" t="s">
        <v>52</v>
      </c>
      <c r="AS31" s="1" t="s">
        <v>52</v>
      </c>
      <c r="AU31" s="1" t="s">
        <v>165</v>
      </c>
      <c r="AV31">
        <v>52</v>
      </c>
    </row>
    <row r="32" spans="1:48" ht="30" customHeight="1" x14ac:dyDescent="0.3">
      <c r="A32" s="13" t="s">
        <v>166</v>
      </c>
      <c r="B32" s="13" t="s">
        <v>167</v>
      </c>
      <c r="C32" s="13" t="s">
        <v>93</v>
      </c>
      <c r="D32" s="11">
        <v>7</v>
      </c>
      <c r="E32" s="12"/>
      <c r="F32" s="12">
        <f>TRUNC(E32*D32, 0)</f>
        <v>0</v>
      </c>
      <c r="G32" s="12"/>
      <c r="H32" s="12">
        <f>TRUNC(G32*D32, 0)</f>
        <v>0</v>
      </c>
      <c r="I32" s="12"/>
      <c r="J32" s="12">
        <f>TRUNC(I32*D32, 0)</f>
        <v>0</v>
      </c>
      <c r="K32" s="12">
        <f t="shared" si="5"/>
        <v>0</v>
      </c>
      <c r="L32" s="12">
        <f t="shared" si="5"/>
        <v>0</v>
      </c>
      <c r="M32" s="13" t="s">
        <v>52</v>
      </c>
      <c r="N32" s="1" t="s">
        <v>168</v>
      </c>
      <c r="O32" s="1" t="s">
        <v>52</v>
      </c>
      <c r="P32" s="1" t="s">
        <v>52</v>
      </c>
      <c r="Q32" s="1" t="s">
        <v>154</v>
      </c>
      <c r="R32" s="1" t="s">
        <v>60</v>
      </c>
      <c r="S32" s="1" t="s">
        <v>61</v>
      </c>
      <c r="T32" s="1" t="s">
        <v>61</v>
      </c>
      <c r="AR32" s="1" t="s">
        <v>52</v>
      </c>
      <c r="AS32" s="1" t="s">
        <v>52</v>
      </c>
      <c r="AU32" s="1" t="s">
        <v>169</v>
      </c>
      <c r="AV32">
        <v>56</v>
      </c>
    </row>
    <row r="33" spans="1:48" ht="30" customHeight="1" x14ac:dyDescent="0.3">
      <c r="A33" s="13" t="s">
        <v>170</v>
      </c>
      <c r="B33" s="13" t="s">
        <v>171</v>
      </c>
      <c r="C33" s="13" t="s">
        <v>144</v>
      </c>
      <c r="D33" s="11">
        <v>0.7</v>
      </c>
      <c r="E33" s="12"/>
      <c r="F33" s="12">
        <f>TRUNC(E33*D33, 0)</f>
        <v>0</v>
      </c>
      <c r="G33" s="12"/>
      <c r="H33" s="12">
        <f>TRUNC(G33*D33, 0)</f>
        <v>0</v>
      </c>
      <c r="I33" s="12"/>
      <c r="J33" s="12">
        <f>TRUNC(I33*D33, 0)</f>
        <v>0</v>
      </c>
      <c r="K33" s="12">
        <f t="shared" si="5"/>
        <v>0</v>
      </c>
      <c r="L33" s="12">
        <f t="shared" si="5"/>
        <v>0</v>
      </c>
      <c r="M33" s="13" t="s">
        <v>52</v>
      </c>
      <c r="N33" s="1" t="s">
        <v>172</v>
      </c>
      <c r="O33" s="1" t="s">
        <v>52</v>
      </c>
      <c r="P33" s="1" t="s">
        <v>52</v>
      </c>
      <c r="Q33" s="1" t="s">
        <v>154</v>
      </c>
      <c r="R33" s="1" t="s">
        <v>61</v>
      </c>
      <c r="S33" s="1" t="s">
        <v>60</v>
      </c>
      <c r="T33" s="1" t="s">
        <v>61</v>
      </c>
      <c r="AR33" s="1" t="s">
        <v>52</v>
      </c>
      <c r="AS33" s="1" t="s">
        <v>52</v>
      </c>
      <c r="AU33" s="1" t="s">
        <v>173</v>
      </c>
      <c r="AV33">
        <v>150</v>
      </c>
    </row>
    <row r="34" spans="1:48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154</v>
      </c>
    </row>
    <row r="35" spans="1:48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154</v>
      </c>
    </row>
    <row r="36" spans="1:48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154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154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154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154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154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154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154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154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154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154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154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154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154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154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154</v>
      </c>
    </row>
    <row r="51" spans="1:48" ht="30" customHeight="1" x14ac:dyDescent="0.3">
      <c r="A51" s="13" t="s">
        <v>151</v>
      </c>
      <c r="B51" s="11"/>
      <c r="C51" s="11"/>
      <c r="D51" s="11"/>
      <c r="E51" s="12"/>
      <c r="F51" s="12">
        <f>SUMIF(Q29:Q50,"0102",F29:F50)</f>
        <v>0</v>
      </c>
      <c r="G51" s="12"/>
      <c r="H51" s="12">
        <f>SUMIF(Q29:Q50,"0102",H29:H50)</f>
        <v>0</v>
      </c>
      <c r="I51" s="12"/>
      <c r="J51" s="12">
        <f>SUMIF(Q29:Q50,"0102",J29:J50)</f>
        <v>0</v>
      </c>
      <c r="K51" s="12"/>
      <c r="L51" s="12">
        <f>SUMIF(Q29:Q50,"0102",L29:L50)</f>
        <v>0</v>
      </c>
      <c r="M51" s="11"/>
      <c r="N51" t="s">
        <v>152</v>
      </c>
    </row>
    <row r="52" spans="1:48" ht="30" customHeight="1" x14ac:dyDescent="0.3">
      <c r="A52" s="13" t="s">
        <v>174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175</v>
      </c>
    </row>
    <row r="53" spans="1:48" ht="30" customHeight="1" x14ac:dyDescent="0.3">
      <c r="A53" s="13" t="s">
        <v>177</v>
      </c>
      <c r="B53" s="13" t="s">
        <v>178</v>
      </c>
      <c r="C53" s="13" t="s">
        <v>179</v>
      </c>
      <c r="D53" s="11">
        <v>360</v>
      </c>
      <c r="E53" s="12"/>
      <c r="F53" s="12">
        <f>TRUNC(E53*D53, 0)</f>
        <v>0</v>
      </c>
      <c r="G53" s="12"/>
      <c r="H53" s="12">
        <f>TRUNC(G53*D53, 0)</f>
        <v>0</v>
      </c>
      <c r="I53" s="12"/>
      <c r="J53" s="12">
        <f>TRUNC(I53*D53, 0)</f>
        <v>0</v>
      </c>
      <c r="K53" s="12">
        <f>TRUNC(E53+G53+I53, 0)</f>
        <v>0</v>
      </c>
      <c r="L53" s="12">
        <f>TRUNC(F53+H53+J53, 0)</f>
        <v>0</v>
      </c>
      <c r="M53" s="13" t="s">
        <v>52</v>
      </c>
      <c r="N53" s="1" t="s">
        <v>180</v>
      </c>
      <c r="O53" s="1" t="s">
        <v>52</v>
      </c>
      <c r="P53" s="1" t="s">
        <v>52</v>
      </c>
      <c r="Q53" s="1" t="s">
        <v>175</v>
      </c>
      <c r="R53" s="1" t="s">
        <v>61</v>
      </c>
      <c r="S53" s="1" t="s">
        <v>61</v>
      </c>
      <c r="T53" s="1" t="s">
        <v>60</v>
      </c>
      <c r="AR53" s="1" t="s">
        <v>52</v>
      </c>
      <c r="AS53" s="1" t="s">
        <v>52</v>
      </c>
      <c r="AU53" s="1" t="s">
        <v>181</v>
      </c>
      <c r="AV53">
        <v>62</v>
      </c>
    </row>
    <row r="54" spans="1:48" ht="30" customHeight="1" x14ac:dyDescent="0.3">
      <c r="A54" s="13" t="s">
        <v>177</v>
      </c>
      <c r="B54" s="13" t="s">
        <v>182</v>
      </c>
      <c r="C54" s="13" t="s">
        <v>179</v>
      </c>
      <c r="D54" s="11">
        <v>30</v>
      </c>
      <c r="E54" s="12"/>
      <c r="F54" s="12">
        <f>TRUNC(E54*D54, 0)</f>
        <v>0</v>
      </c>
      <c r="G54" s="12"/>
      <c r="H54" s="12">
        <f>TRUNC(G54*D54, 0)</f>
        <v>0</v>
      </c>
      <c r="I54" s="12"/>
      <c r="J54" s="12">
        <f>TRUNC(I54*D54, 0)</f>
        <v>0</v>
      </c>
      <c r="K54" s="12">
        <f>TRUNC(E54+G54+I54, 0)</f>
        <v>0</v>
      </c>
      <c r="L54" s="12">
        <f>TRUNC(F54+H54+J54, 0)</f>
        <v>0</v>
      </c>
      <c r="M54" s="13" t="s">
        <v>52</v>
      </c>
      <c r="N54" s="1" t="s">
        <v>183</v>
      </c>
      <c r="O54" s="1" t="s">
        <v>52</v>
      </c>
      <c r="P54" s="1" t="s">
        <v>52</v>
      </c>
      <c r="Q54" s="1" t="s">
        <v>175</v>
      </c>
      <c r="R54" s="1" t="s">
        <v>61</v>
      </c>
      <c r="S54" s="1" t="s">
        <v>61</v>
      </c>
      <c r="T54" s="1" t="s">
        <v>60</v>
      </c>
      <c r="AR54" s="1" t="s">
        <v>52</v>
      </c>
      <c r="AS54" s="1" t="s">
        <v>52</v>
      </c>
      <c r="AU54" s="1" t="s">
        <v>184</v>
      </c>
      <c r="AV54">
        <v>61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175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175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175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175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175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175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175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175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175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175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175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175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175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175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175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175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175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175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175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175</v>
      </c>
    </row>
    <row r="75" spans="1:48" ht="30" customHeight="1" x14ac:dyDescent="0.3">
      <c r="A75" s="13" t="s">
        <v>151</v>
      </c>
      <c r="B75" s="11"/>
      <c r="C75" s="11"/>
      <c r="D75" s="11"/>
      <c r="E75" s="12"/>
      <c r="F75" s="12">
        <f>SUMIF(Q53:Q74,"0103",F53:F74)</f>
        <v>0</v>
      </c>
      <c r="G75" s="12"/>
      <c r="H75" s="12">
        <f>SUMIF(Q53:Q74,"0103",H53:H74)</f>
        <v>0</v>
      </c>
      <c r="I75" s="12"/>
      <c r="J75" s="12">
        <f>SUMIF(Q53:Q74,"0103",J53:J74)</f>
        <v>0</v>
      </c>
      <c r="K75" s="12"/>
      <c r="L75" s="12">
        <f>SUMIF(Q53:Q74,"0103",L53:L74)</f>
        <v>0</v>
      </c>
      <c r="M75" s="11"/>
      <c r="N75" t="s">
        <v>152</v>
      </c>
    </row>
    <row r="76" spans="1:48" ht="30" customHeight="1" x14ac:dyDescent="0.3">
      <c r="A76" s="13" t="s">
        <v>185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186</v>
      </c>
    </row>
    <row r="77" spans="1:48" ht="30" customHeight="1" x14ac:dyDescent="0.3">
      <c r="A77" s="13" t="s">
        <v>188</v>
      </c>
      <c r="B77" s="13" t="s">
        <v>189</v>
      </c>
      <c r="C77" s="13" t="s">
        <v>190</v>
      </c>
      <c r="D77" s="11">
        <v>1.6</v>
      </c>
      <c r="E77" s="12"/>
      <c r="F77" s="12">
        <f>TRUNC(E77*D77, 0)</f>
        <v>0</v>
      </c>
      <c r="G77" s="12"/>
      <c r="H77" s="12">
        <f>TRUNC(G77*D77, 0)</f>
        <v>0</v>
      </c>
      <c r="I77" s="12"/>
      <c r="J77" s="12">
        <f>TRUNC(I77*D77, 0)</f>
        <v>0</v>
      </c>
      <c r="K77" s="12">
        <f>TRUNC(E77+G77+I77, 0)</f>
        <v>0</v>
      </c>
      <c r="L77" s="12">
        <f>TRUNC(F77+H77+J77, 0)</f>
        <v>0</v>
      </c>
      <c r="M77" s="13" t="s">
        <v>52</v>
      </c>
      <c r="N77" s="1" t="s">
        <v>191</v>
      </c>
      <c r="O77" s="1" t="s">
        <v>52</v>
      </c>
      <c r="P77" s="1" t="s">
        <v>52</v>
      </c>
      <c r="Q77" s="1" t="s">
        <v>186</v>
      </c>
      <c r="R77" s="1" t="s">
        <v>61</v>
      </c>
      <c r="S77" s="1" t="s">
        <v>61</v>
      </c>
      <c r="T77" s="1" t="s">
        <v>60</v>
      </c>
      <c r="AR77" s="1" t="s">
        <v>52</v>
      </c>
      <c r="AS77" s="1" t="s">
        <v>52</v>
      </c>
      <c r="AU77" s="1" t="s">
        <v>192</v>
      </c>
      <c r="AV77">
        <v>148</v>
      </c>
    </row>
    <row r="78" spans="1:48" ht="30" customHeight="1" x14ac:dyDescent="0.3">
      <c r="A78" s="13" t="s">
        <v>193</v>
      </c>
      <c r="B78" s="13" t="s">
        <v>194</v>
      </c>
      <c r="C78" s="13" t="s">
        <v>190</v>
      </c>
      <c r="D78" s="11">
        <v>1.6</v>
      </c>
      <c r="E78" s="12"/>
      <c r="F78" s="12">
        <f>TRUNC(E78*D78, 0)</f>
        <v>0</v>
      </c>
      <c r="G78" s="12"/>
      <c r="H78" s="12">
        <f>TRUNC(G78*D78, 0)</f>
        <v>0</v>
      </c>
      <c r="I78" s="12"/>
      <c r="J78" s="12">
        <f>TRUNC(I78*D78, 0)</f>
        <v>0</v>
      </c>
      <c r="K78" s="12">
        <f>TRUNC(E78+G78+I78, 0)</f>
        <v>0</v>
      </c>
      <c r="L78" s="12">
        <f>TRUNC(F78+H78+J78, 0)</f>
        <v>0</v>
      </c>
      <c r="M78" s="13" t="s">
        <v>52</v>
      </c>
      <c r="N78" s="1" t="s">
        <v>195</v>
      </c>
      <c r="O78" s="1" t="s">
        <v>52</v>
      </c>
      <c r="P78" s="1" t="s">
        <v>52</v>
      </c>
      <c r="Q78" s="1" t="s">
        <v>186</v>
      </c>
      <c r="R78" s="1" t="s">
        <v>61</v>
      </c>
      <c r="S78" s="1" t="s">
        <v>61</v>
      </c>
      <c r="T78" s="1" t="s">
        <v>60</v>
      </c>
      <c r="AR78" s="1" t="s">
        <v>52</v>
      </c>
      <c r="AS78" s="1" t="s">
        <v>52</v>
      </c>
      <c r="AU78" s="1" t="s">
        <v>196</v>
      </c>
      <c r="AV78">
        <v>149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186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186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186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186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186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186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186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186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186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186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186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186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186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186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186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186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186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186</v>
      </c>
    </row>
    <row r="97" spans="1:17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186</v>
      </c>
    </row>
    <row r="98" spans="1:17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186</v>
      </c>
    </row>
    <row r="99" spans="1:17" ht="30" customHeight="1" x14ac:dyDescent="0.3">
      <c r="A99" s="13" t="s">
        <v>151</v>
      </c>
      <c r="B99" s="11"/>
      <c r="C99" s="11"/>
      <c r="D99" s="11"/>
      <c r="E99" s="12"/>
      <c r="F99" s="12">
        <f>SUMIF(Q77:Q98,"0104",F77:F98)</f>
        <v>0</v>
      </c>
      <c r="G99" s="12"/>
      <c r="H99" s="12">
        <f>SUMIF(Q77:Q98,"0104",H77:H98)</f>
        <v>0</v>
      </c>
      <c r="I99" s="12"/>
      <c r="J99" s="12">
        <f>SUMIF(Q77:Q98,"0104",J77:J98)</f>
        <v>0</v>
      </c>
      <c r="K99" s="12"/>
      <c r="L99" s="12">
        <f>SUMIF(Q77:Q98,"0104",L77:L98)</f>
        <v>0</v>
      </c>
      <c r="M99" s="11"/>
      <c r="N99" t="s">
        <v>152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BE4E5-8401-4440-9112-18FAAB008111}">
  <dimension ref="A1:D71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198</v>
      </c>
      <c r="B1" t="s">
        <v>253</v>
      </c>
      <c r="C1" t="s">
        <v>254</v>
      </c>
      <c r="D1" t="s">
        <v>255</v>
      </c>
    </row>
    <row r="2" spans="1:4" x14ac:dyDescent="0.3">
      <c r="A2" s="1" t="s">
        <v>256</v>
      </c>
      <c r="B2">
        <v>100</v>
      </c>
      <c r="D2" s="1" t="s">
        <v>59</v>
      </c>
    </row>
    <row r="3" spans="1:4" x14ac:dyDescent="0.3">
      <c r="A3" t="s">
        <v>257</v>
      </c>
      <c r="C3">
        <v>2</v>
      </c>
      <c r="D3" s="1" t="s">
        <v>199</v>
      </c>
    </row>
    <row r="4" spans="1:4" x14ac:dyDescent="0.3">
      <c r="A4" s="1" t="s">
        <v>258</v>
      </c>
      <c r="B4">
        <v>100</v>
      </c>
      <c r="D4" s="1" t="s">
        <v>66</v>
      </c>
    </row>
    <row r="5" spans="1:4" x14ac:dyDescent="0.3">
      <c r="A5" t="s">
        <v>257</v>
      </c>
      <c r="C5">
        <v>2</v>
      </c>
      <c r="D5" s="1" t="s">
        <v>200</v>
      </c>
    </row>
    <row r="6" spans="1:4" x14ac:dyDescent="0.3">
      <c r="A6" s="1" t="s">
        <v>259</v>
      </c>
      <c r="B6">
        <v>100</v>
      </c>
      <c r="D6" s="1" t="s">
        <v>71</v>
      </c>
    </row>
    <row r="7" spans="1:4" x14ac:dyDescent="0.3">
      <c r="A7" t="s">
        <v>257</v>
      </c>
      <c r="C7">
        <v>3</v>
      </c>
      <c r="D7" s="1" t="s">
        <v>201</v>
      </c>
    </row>
    <row r="8" spans="1:4" x14ac:dyDescent="0.3">
      <c r="A8" s="1" t="s">
        <v>260</v>
      </c>
      <c r="B8">
        <v>100</v>
      </c>
      <c r="D8" s="1" t="s">
        <v>75</v>
      </c>
    </row>
    <row r="9" spans="1:4" x14ac:dyDescent="0.3">
      <c r="A9" t="s">
        <v>257</v>
      </c>
      <c r="C9">
        <v>2</v>
      </c>
      <c r="D9" s="1" t="s">
        <v>202</v>
      </c>
    </row>
    <row r="10" spans="1:4" x14ac:dyDescent="0.3">
      <c r="A10" s="1" t="s">
        <v>261</v>
      </c>
      <c r="B10">
        <v>100</v>
      </c>
      <c r="D10" s="1" t="s">
        <v>80</v>
      </c>
    </row>
    <row r="11" spans="1:4" x14ac:dyDescent="0.3">
      <c r="A11" t="s">
        <v>257</v>
      </c>
      <c r="C11">
        <v>3</v>
      </c>
      <c r="D11" s="1" t="s">
        <v>203</v>
      </c>
    </row>
    <row r="12" spans="1:4" x14ac:dyDescent="0.3">
      <c r="A12" s="1" t="s">
        <v>262</v>
      </c>
      <c r="B12">
        <v>100</v>
      </c>
      <c r="D12" s="1" t="s">
        <v>84</v>
      </c>
    </row>
    <row r="13" spans="1:4" x14ac:dyDescent="0.3">
      <c r="A13" t="s">
        <v>257</v>
      </c>
      <c r="C13">
        <v>3</v>
      </c>
      <c r="D13" s="1" t="s">
        <v>204</v>
      </c>
    </row>
    <row r="14" spans="1:4" x14ac:dyDescent="0.3">
      <c r="A14" s="1" t="s">
        <v>263</v>
      </c>
      <c r="B14">
        <v>100</v>
      </c>
      <c r="D14" s="1" t="s">
        <v>89</v>
      </c>
    </row>
    <row r="15" spans="1:4" x14ac:dyDescent="0.3">
      <c r="A15" t="s">
        <v>257</v>
      </c>
      <c r="C15">
        <v>3</v>
      </c>
      <c r="D15" s="1" t="s">
        <v>205</v>
      </c>
    </row>
    <row r="16" spans="1:4" x14ac:dyDescent="0.3">
      <c r="A16" s="1" t="s">
        <v>264</v>
      </c>
      <c r="B16">
        <v>100</v>
      </c>
      <c r="D16" s="1" t="s">
        <v>94</v>
      </c>
    </row>
    <row r="17" spans="1:4" x14ac:dyDescent="0.3">
      <c r="A17" t="s">
        <v>265</v>
      </c>
      <c r="C17">
        <v>2</v>
      </c>
      <c r="D17" s="1" t="s">
        <v>208</v>
      </c>
    </row>
    <row r="18" spans="1:4" x14ac:dyDescent="0.3">
      <c r="A18" t="s">
        <v>257</v>
      </c>
      <c r="C18">
        <v>2</v>
      </c>
      <c r="D18" s="1" t="s">
        <v>209</v>
      </c>
    </row>
    <row r="19" spans="1:4" x14ac:dyDescent="0.3">
      <c r="A19" s="1" t="s">
        <v>266</v>
      </c>
      <c r="B19">
        <v>100</v>
      </c>
      <c r="D19" s="1" t="s">
        <v>97</v>
      </c>
    </row>
    <row r="20" spans="1:4" x14ac:dyDescent="0.3">
      <c r="A20" t="s">
        <v>265</v>
      </c>
      <c r="C20">
        <v>2</v>
      </c>
      <c r="D20" s="1" t="s">
        <v>210</v>
      </c>
    </row>
    <row r="21" spans="1:4" x14ac:dyDescent="0.3">
      <c r="A21" t="s">
        <v>257</v>
      </c>
      <c r="C21">
        <v>2</v>
      </c>
      <c r="D21" s="1" t="s">
        <v>211</v>
      </c>
    </row>
    <row r="22" spans="1:4" x14ac:dyDescent="0.3">
      <c r="A22" s="1" t="s">
        <v>267</v>
      </c>
      <c r="B22">
        <v>100</v>
      </c>
      <c r="D22" s="1" t="s">
        <v>100</v>
      </c>
    </row>
    <row r="23" spans="1:4" x14ac:dyDescent="0.3">
      <c r="A23" t="s">
        <v>265</v>
      </c>
      <c r="C23">
        <v>2</v>
      </c>
      <c r="D23" s="1" t="s">
        <v>212</v>
      </c>
    </row>
    <row r="24" spans="1:4" x14ac:dyDescent="0.3">
      <c r="A24" t="s">
        <v>257</v>
      </c>
      <c r="C24">
        <v>2</v>
      </c>
      <c r="D24" s="1" t="s">
        <v>213</v>
      </c>
    </row>
    <row r="25" spans="1:4" x14ac:dyDescent="0.3">
      <c r="A25" s="1" t="s">
        <v>268</v>
      </c>
      <c r="B25">
        <v>100</v>
      </c>
      <c r="D25" s="1" t="s">
        <v>104</v>
      </c>
    </row>
    <row r="26" spans="1:4" x14ac:dyDescent="0.3">
      <c r="A26" t="s">
        <v>265</v>
      </c>
      <c r="C26">
        <v>1</v>
      </c>
      <c r="D26" s="1" t="s">
        <v>214</v>
      </c>
    </row>
    <row r="27" spans="1:4" x14ac:dyDescent="0.3">
      <c r="A27" t="s">
        <v>257</v>
      </c>
      <c r="C27">
        <v>2</v>
      </c>
      <c r="D27" s="1" t="s">
        <v>215</v>
      </c>
    </row>
    <row r="28" spans="1:4" x14ac:dyDescent="0.3">
      <c r="A28" s="1" t="s">
        <v>269</v>
      </c>
      <c r="B28">
        <v>100</v>
      </c>
      <c r="D28" s="1" t="s">
        <v>109</v>
      </c>
    </row>
    <row r="29" spans="1:4" x14ac:dyDescent="0.3">
      <c r="A29" t="s">
        <v>257</v>
      </c>
      <c r="C29">
        <v>2</v>
      </c>
      <c r="D29" s="1" t="s">
        <v>216</v>
      </c>
    </row>
    <row r="30" spans="1:4" x14ac:dyDescent="0.3">
      <c r="A30" t="s">
        <v>265</v>
      </c>
      <c r="C30">
        <v>2</v>
      </c>
      <c r="D30" s="1" t="s">
        <v>217</v>
      </c>
    </row>
    <row r="31" spans="1:4" x14ac:dyDescent="0.3">
      <c r="A31" s="1" t="s">
        <v>270</v>
      </c>
      <c r="B31">
        <v>100</v>
      </c>
      <c r="D31" s="1" t="s">
        <v>114</v>
      </c>
    </row>
    <row r="32" spans="1:4" x14ac:dyDescent="0.3">
      <c r="A32" t="s">
        <v>265</v>
      </c>
      <c r="C32">
        <v>5</v>
      </c>
      <c r="D32" s="1" t="s">
        <v>218</v>
      </c>
    </row>
    <row r="33" spans="1:4" x14ac:dyDescent="0.3">
      <c r="A33" t="s">
        <v>271</v>
      </c>
      <c r="C33">
        <v>5</v>
      </c>
      <c r="D33" s="1" t="s">
        <v>219</v>
      </c>
    </row>
    <row r="34" spans="1:4" x14ac:dyDescent="0.3">
      <c r="A34" s="1" t="s">
        <v>272</v>
      </c>
      <c r="B34">
        <v>100</v>
      </c>
      <c r="D34" s="1" t="s">
        <v>117</v>
      </c>
    </row>
    <row r="35" spans="1:4" x14ac:dyDescent="0.3">
      <c r="A35" t="s">
        <v>265</v>
      </c>
      <c r="C35">
        <v>4</v>
      </c>
      <c r="D35" s="1" t="s">
        <v>220</v>
      </c>
    </row>
    <row r="36" spans="1:4" x14ac:dyDescent="0.3">
      <c r="A36" t="s">
        <v>271</v>
      </c>
      <c r="C36">
        <v>4</v>
      </c>
      <c r="D36" s="1" t="s">
        <v>221</v>
      </c>
    </row>
    <row r="37" spans="1:4" x14ac:dyDescent="0.3">
      <c r="A37" s="1" t="s">
        <v>273</v>
      </c>
      <c r="B37">
        <v>100</v>
      </c>
      <c r="D37" s="1" t="s">
        <v>120</v>
      </c>
    </row>
    <row r="38" spans="1:4" x14ac:dyDescent="0.3">
      <c r="A38" t="s">
        <v>265</v>
      </c>
      <c r="C38">
        <v>5</v>
      </c>
      <c r="D38" s="1" t="s">
        <v>222</v>
      </c>
    </row>
    <row r="39" spans="1:4" x14ac:dyDescent="0.3">
      <c r="A39" t="s">
        <v>271</v>
      </c>
      <c r="C39">
        <v>5</v>
      </c>
      <c r="D39" s="1" t="s">
        <v>223</v>
      </c>
    </row>
    <row r="40" spans="1:4" x14ac:dyDescent="0.3">
      <c r="A40" s="1" t="s">
        <v>274</v>
      </c>
      <c r="B40">
        <v>100</v>
      </c>
      <c r="D40" s="1" t="s">
        <v>124</v>
      </c>
    </row>
    <row r="41" spans="1:4" x14ac:dyDescent="0.3">
      <c r="A41" t="s">
        <v>257</v>
      </c>
      <c r="C41">
        <v>3</v>
      </c>
      <c r="D41" s="1" t="s">
        <v>224</v>
      </c>
    </row>
    <row r="42" spans="1:4" x14ac:dyDescent="0.3">
      <c r="A42" s="1" t="s">
        <v>275</v>
      </c>
      <c r="B42">
        <v>100</v>
      </c>
      <c r="D42" s="1" t="s">
        <v>127</v>
      </c>
    </row>
    <row r="43" spans="1:4" x14ac:dyDescent="0.3">
      <c r="A43" t="s">
        <v>257</v>
      </c>
      <c r="C43">
        <v>3</v>
      </c>
      <c r="D43" s="1" t="s">
        <v>225</v>
      </c>
    </row>
    <row r="44" spans="1:4" x14ac:dyDescent="0.3">
      <c r="A44" s="1" t="s">
        <v>276</v>
      </c>
      <c r="B44">
        <v>100</v>
      </c>
      <c r="D44" s="1" t="s">
        <v>132</v>
      </c>
    </row>
    <row r="45" spans="1:4" x14ac:dyDescent="0.3">
      <c r="A45" t="s">
        <v>277</v>
      </c>
      <c r="C45">
        <v>4</v>
      </c>
      <c r="D45" s="1" t="s">
        <v>226</v>
      </c>
    </row>
    <row r="46" spans="1:4" x14ac:dyDescent="0.3">
      <c r="A46" t="s">
        <v>278</v>
      </c>
      <c r="C46">
        <v>4</v>
      </c>
      <c r="D46" s="1" t="s">
        <v>227</v>
      </c>
    </row>
    <row r="47" spans="1:4" x14ac:dyDescent="0.3">
      <c r="A47" s="1" t="s">
        <v>279</v>
      </c>
      <c r="B47">
        <v>100</v>
      </c>
      <c r="D47" s="1" t="s">
        <v>136</v>
      </c>
    </row>
    <row r="48" spans="1:4" x14ac:dyDescent="0.3">
      <c r="A48" t="s">
        <v>265</v>
      </c>
      <c r="C48">
        <v>4</v>
      </c>
      <c r="D48" s="1" t="s">
        <v>228</v>
      </c>
    </row>
    <row r="49" spans="1:4" x14ac:dyDescent="0.3">
      <c r="A49" t="s">
        <v>257</v>
      </c>
      <c r="C49">
        <v>4</v>
      </c>
      <c r="D49" s="1" t="s">
        <v>229</v>
      </c>
    </row>
    <row r="50" spans="1:4" x14ac:dyDescent="0.3">
      <c r="A50" s="1" t="s">
        <v>280</v>
      </c>
      <c r="B50">
        <v>100</v>
      </c>
      <c r="D50" s="1" t="s">
        <v>140</v>
      </c>
    </row>
    <row r="51" spans="1:4" x14ac:dyDescent="0.3">
      <c r="A51" t="s">
        <v>265</v>
      </c>
      <c r="C51">
        <v>3</v>
      </c>
      <c r="D51" s="1" t="s">
        <v>230</v>
      </c>
    </row>
    <row r="52" spans="1:4" x14ac:dyDescent="0.3">
      <c r="A52" t="s">
        <v>271</v>
      </c>
      <c r="C52">
        <v>4</v>
      </c>
      <c r="D52" s="1" t="s">
        <v>231</v>
      </c>
    </row>
    <row r="53" spans="1:4" x14ac:dyDescent="0.3">
      <c r="A53" s="1" t="s">
        <v>281</v>
      </c>
      <c r="B53">
        <v>100</v>
      </c>
      <c r="D53" s="1" t="s">
        <v>157</v>
      </c>
    </row>
    <row r="54" spans="1:4" x14ac:dyDescent="0.3">
      <c r="A54" t="s">
        <v>257</v>
      </c>
      <c r="C54">
        <v>2</v>
      </c>
      <c r="D54" s="1" t="s">
        <v>232</v>
      </c>
    </row>
    <row r="55" spans="1:4" x14ac:dyDescent="0.3">
      <c r="A55" s="1" t="s">
        <v>282</v>
      </c>
      <c r="B55">
        <v>100</v>
      </c>
      <c r="D55" s="1" t="s">
        <v>161</v>
      </c>
    </row>
    <row r="56" spans="1:4" x14ac:dyDescent="0.3">
      <c r="A56" t="s">
        <v>257</v>
      </c>
      <c r="C56">
        <v>3</v>
      </c>
      <c r="D56" s="1" t="s">
        <v>233</v>
      </c>
    </row>
    <row r="57" spans="1:4" x14ac:dyDescent="0.3">
      <c r="A57" s="1" t="s">
        <v>283</v>
      </c>
      <c r="B57">
        <v>100</v>
      </c>
      <c r="D57" s="1" t="s">
        <v>164</v>
      </c>
    </row>
    <row r="58" spans="1:4" x14ac:dyDescent="0.3">
      <c r="A58" t="s">
        <v>257</v>
      </c>
      <c r="C58">
        <v>4</v>
      </c>
      <c r="D58" s="1" t="s">
        <v>234</v>
      </c>
    </row>
    <row r="59" spans="1:4" x14ac:dyDescent="0.3">
      <c r="A59" s="1" t="s">
        <v>284</v>
      </c>
      <c r="B59">
        <v>100</v>
      </c>
      <c r="D59" s="1" t="s">
        <v>168</v>
      </c>
    </row>
    <row r="60" spans="1:4" x14ac:dyDescent="0.3">
      <c r="A60" t="s">
        <v>265</v>
      </c>
      <c r="C60">
        <v>3</v>
      </c>
      <c r="D60" s="1" t="s">
        <v>235</v>
      </c>
    </row>
    <row r="61" spans="1:4" x14ac:dyDescent="0.3">
      <c r="A61" t="s">
        <v>257</v>
      </c>
      <c r="C61">
        <v>2</v>
      </c>
      <c r="D61" s="1" t="s">
        <v>236</v>
      </c>
    </row>
    <row r="62" spans="1:4" x14ac:dyDescent="0.3">
      <c r="A62" s="1" t="s">
        <v>285</v>
      </c>
      <c r="B62">
        <v>100</v>
      </c>
      <c r="D62" s="1" t="s">
        <v>237</v>
      </c>
    </row>
    <row r="63" spans="1:4" x14ac:dyDescent="0.3">
      <c r="A63" t="s">
        <v>286</v>
      </c>
      <c r="C63">
        <v>0</v>
      </c>
      <c r="D63" s="1" t="s">
        <v>239</v>
      </c>
    </row>
    <row r="64" spans="1:4" x14ac:dyDescent="0.3">
      <c r="A64" s="1" t="s">
        <v>287</v>
      </c>
      <c r="B64">
        <v>100</v>
      </c>
      <c r="D64" s="1" t="s">
        <v>206</v>
      </c>
    </row>
    <row r="65" spans="1:4" x14ac:dyDescent="0.3">
      <c r="A65" t="s">
        <v>288</v>
      </c>
      <c r="C65">
        <v>0</v>
      </c>
      <c r="D65" s="1" t="s">
        <v>240</v>
      </c>
    </row>
    <row r="66" spans="1:4" x14ac:dyDescent="0.3">
      <c r="A66" s="1" t="s">
        <v>289</v>
      </c>
      <c r="B66">
        <v>100</v>
      </c>
      <c r="D66" s="1" t="s">
        <v>207</v>
      </c>
    </row>
    <row r="67" spans="1:4" x14ac:dyDescent="0.3">
      <c r="A67" t="s">
        <v>290</v>
      </c>
      <c r="C67">
        <v>0</v>
      </c>
      <c r="D67" s="1" t="s">
        <v>241</v>
      </c>
    </row>
    <row r="68" spans="1:4" x14ac:dyDescent="0.3">
      <c r="A68" s="1" t="s">
        <v>291</v>
      </c>
      <c r="B68">
        <v>100</v>
      </c>
      <c r="D68" s="1" t="s">
        <v>242</v>
      </c>
    </row>
    <row r="69" spans="1:4" x14ac:dyDescent="0.3">
      <c r="A69" s="1" t="s">
        <v>292</v>
      </c>
      <c r="B69">
        <v>100</v>
      </c>
      <c r="D69" s="1" t="s">
        <v>243</v>
      </c>
    </row>
    <row r="70" spans="1:4" x14ac:dyDescent="0.3">
      <c r="A70" t="s">
        <v>288</v>
      </c>
      <c r="C70">
        <v>0</v>
      </c>
      <c r="D70" s="1" t="s">
        <v>244</v>
      </c>
    </row>
    <row r="71" spans="1:4" x14ac:dyDescent="0.3">
      <c r="A71" s="1" t="s">
        <v>293</v>
      </c>
      <c r="B71">
        <v>100</v>
      </c>
      <c r="D71" s="1" t="s">
        <v>245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FED0-6C04-4B43-9604-4D915B629E28}">
  <dimension ref="A1:M43"/>
  <sheetViews>
    <sheetView workbookViewId="0"/>
  </sheetViews>
  <sheetFormatPr defaultRowHeight="16.5" x14ac:dyDescent="0.3"/>
  <sheetData>
    <row r="1" spans="1:7" x14ac:dyDescent="0.3">
      <c r="A1" t="s">
        <v>373</v>
      </c>
    </row>
    <row r="2" spans="1:7" x14ac:dyDescent="0.3">
      <c r="A2" s="1" t="s">
        <v>374</v>
      </c>
      <c r="B2" t="s">
        <v>375</v>
      </c>
      <c r="C2" s="1" t="s">
        <v>376</v>
      </c>
    </row>
    <row r="3" spans="1:7" x14ac:dyDescent="0.3">
      <c r="A3" s="1" t="s">
        <v>377</v>
      </c>
      <c r="B3" t="s">
        <v>378</v>
      </c>
    </row>
    <row r="4" spans="1:7" x14ac:dyDescent="0.3">
      <c r="A4" s="1" t="s">
        <v>379</v>
      </c>
      <c r="B4">
        <v>5</v>
      </c>
    </row>
    <row r="5" spans="1:7" x14ac:dyDescent="0.3">
      <c r="A5" s="1" t="s">
        <v>380</v>
      </c>
      <c r="B5">
        <v>5</v>
      </c>
    </row>
    <row r="6" spans="1:7" x14ac:dyDescent="0.3">
      <c r="A6" s="1" t="s">
        <v>381</v>
      </c>
      <c r="B6" t="s">
        <v>382</v>
      </c>
    </row>
    <row r="7" spans="1:7" x14ac:dyDescent="0.3">
      <c r="A7" s="1" t="s">
        <v>383</v>
      </c>
      <c r="B7" t="s">
        <v>247</v>
      </c>
      <c r="C7">
        <v>1</v>
      </c>
    </row>
    <row r="8" spans="1:7" x14ac:dyDescent="0.3">
      <c r="A8" s="1" t="s">
        <v>384</v>
      </c>
      <c r="B8" t="s">
        <v>247</v>
      </c>
      <c r="C8">
        <v>2</v>
      </c>
    </row>
    <row r="9" spans="1:7" x14ac:dyDescent="0.3">
      <c r="A9" s="1" t="s">
        <v>385</v>
      </c>
      <c r="B9" t="s">
        <v>248</v>
      </c>
      <c r="C9" t="s">
        <v>249</v>
      </c>
      <c r="D9" t="s">
        <v>250</v>
      </c>
      <c r="E9" t="s">
        <v>251</v>
      </c>
      <c r="F9" t="s">
        <v>252</v>
      </c>
      <c r="G9" t="s">
        <v>386</v>
      </c>
    </row>
    <row r="10" spans="1:7" x14ac:dyDescent="0.3">
      <c r="A10" s="1" t="s">
        <v>387</v>
      </c>
      <c r="B10">
        <v>1071.0999999999999</v>
      </c>
      <c r="C10">
        <v>0</v>
      </c>
      <c r="D10">
        <v>0</v>
      </c>
    </row>
    <row r="11" spans="1:7" x14ac:dyDescent="0.3">
      <c r="A11" s="1" t="s">
        <v>388</v>
      </c>
      <c r="B11" t="s">
        <v>389</v>
      </c>
      <c r="C11">
        <v>4</v>
      </c>
    </row>
    <row r="12" spans="1:7" x14ac:dyDescent="0.3">
      <c r="A12" s="1" t="s">
        <v>390</v>
      </c>
      <c r="B12" t="s">
        <v>389</v>
      </c>
      <c r="C12">
        <v>4</v>
      </c>
    </row>
    <row r="13" spans="1:7" x14ac:dyDescent="0.3">
      <c r="A13" s="1" t="s">
        <v>391</v>
      </c>
      <c r="B13" t="s">
        <v>389</v>
      </c>
      <c r="C13">
        <v>3</v>
      </c>
    </row>
    <row r="14" spans="1:7" x14ac:dyDescent="0.3">
      <c r="A14" s="1" t="s">
        <v>392</v>
      </c>
      <c r="B14" t="s">
        <v>247</v>
      </c>
      <c r="C14">
        <v>5</v>
      </c>
    </row>
    <row r="15" spans="1:7" x14ac:dyDescent="0.3">
      <c r="A15" s="1" t="s">
        <v>393</v>
      </c>
      <c r="B15" t="s">
        <v>238</v>
      </c>
      <c r="C15" t="s">
        <v>394</v>
      </c>
      <c r="D15" t="s">
        <v>394</v>
      </c>
      <c r="E15" t="s">
        <v>394</v>
      </c>
      <c r="F15">
        <v>1</v>
      </c>
    </row>
    <row r="16" spans="1:7" x14ac:dyDescent="0.3">
      <c r="A16" s="1" t="s">
        <v>395</v>
      </c>
      <c r="B16">
        <v>1.1100000000000001</v>
      </c>
      <c r="C16">
        <v>1.1200000000000001</v>
      </c>
    </row>
    <row r="17" spans="1:13" x14ac:dyDescent="0.3">
      <c r="A17" s="1" t="s">
        <v>396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397</v>
      </c>
      <c r="B18">
        <v>1.25</v>
      </c>
      <c r="C18">
        <v>1.071</v>
      </c>
    </row>
    <row r="19" spans="1:13" x14ac:dyDescent="0.3">
      <c r="A19" s="1" t="s">
        <v>398</v>
      </c>
    </row>
    <row r="20" spans="1:13" x14ac:dyDescent="0.3">
      <c r="A20" s="1" t="s">
        <v>399</v>
      </c>
      <c r="B20" s="1" t="s">
        <v>247</v>
      </c>
      <c r="C20">
        <v>1</v>
      </c>
    </row>
    <row r="21" spans="1:13" x14ac:dyDescent="0.3">
      <c r="A21" t="s">
        <v>246</v>
      </c>
      <c r="B21" t="s">
        <v>401</v>
      </c>
      <c r="C21" t="s">
        <v>402</v>
      </c>
    </row>
    <row r="22" spans="1:13" x14ac:dyDescent="0.3">
      <c r="A22">
        <v>1</v>
      </c>
      <c r="B22" s="1" t="s">
        <v>403</v>
      </c>
      <c r="C22" s="1" t="s">
        <v>308</v>
      </c>
    </row>
    <row r="23" spans="1:13" x14ac:dyDescent="0.3">
      <c r="A23">
        <v>2</v>
      </c>
      <c r="B23" s="1" t="s">
        <v>404</v>
      </c>
      <c r="C23" s="1" t="s">
        <v>405</v>
      </c>
    </row>
    <row r="24" spans="1:13" x14ac:dyDescent="0.3">
      <c r="A24">
        <v>3</v>
      </c>
      <c r="B24" s="1" t="s">
        <v>406</v>
      </c>
      <c r="C24" s="1" t="s">
        <v>407</v>
      </c>
    </row>
    <row r="25" spans="1:13" x14ac:dyDescent="0.3">
      <c r="A25">
        <v>4</v>
      </c>
      <c r="B25" s="1" t="s">
        <v>408</v>
      </c>
      <c r="C25" s="1" t="s">
        <v>409</v>
      </c>
    </row>
    <row r="26" spans="1:13" x14ac:dyDescent="0.3">
      <c r="A26">
        <v>5</v>
      </c>
      <c r="B26" s="1" t="s">
        <v>410</v>
      </c>
      <c r="C26" s="1" t="s">
        <v>52</v>
      </c>
    </row>
    <row r="27" spans="1:13" x14ac:dyDescent="0.3">
      <c r="A27">
        <v>6</v>
      </c>
      <c r="B27" s="1" t="s">
        <v>356</v>
      </c>
      <c r="C27" s="1" t="s">
        <v>355</v>
      </c>
    </row>
    <row r="28" spans="1:13" x14ac:dyDescent="0.3">
      <c r="A28">
        <v>7</v>
      </c>
      <c r="B28" s="1" t="s">
        <v>358</v>
      </c>
      <c r="C28" s="1" t="s">
        <v>357</v>
      </c>
    </row>
    <row r="29" spans="1:13" x14ac:dyDescent="0.3">
      <c r="A29">
        <v>8</v>
      </c>
      <c r="B29" s="1" t="s">
        <v>411</v>
      </c>
      <c r="C29" s="1" t="s">
        <v>52</v>
      </c>
    </row>
    <row r="30" spans="1:13" x14ac:dyDescent="0.3">
      <c r="A30">
        <v>9</v>
      </c>
      <c r="B30" s="1" t="s">
        <v>411</v>
      </c>
      <c r="C30" s="1" t="s">
        <v>52</v>
      </c>
    </row>
    <row r="43" spans="1:2" x14ac:dyDescent="0.3">
      <c r="A43" t="s">
        <v>400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원가계산서</vt:lpstr>
      <vt:lpstr>공종별집계표</vt:lpstr>
      <vt:lpstr>공종별내역서</vt:lpstr>
      <vt:lpstr>공량설정_일위대가</vt:lpstr>
      <vt:lpstr> 공사설정 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sin park</dc:creator>
  <cp:lastModifiedBy>user</cp:lastModifiedBy>
  <dcterms:created xsi:type="dcterms:W3CDTF">2026-09-15T05:05:28Z</dcterms:created>
  <dcterms:modified xsi:type="dcterms:W3CDTF">2026-10-13T09:41:24Z</dcterms:modified>
</cp:coreProperties>
</file>