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입찰공고\2026\합천운석충돌구 거점센터 전시설계 및 전시물 제작·설치 실내건축공사\"/>
    </mc:Choice>
  </mc:AlternateContent>
  <xr:revisionPtr revIDLastSave="0" documentId="8_{BF5A1095-63CC-4FEB-87E4-662DA2E50D14}" xr6:coauthVersionLast="47" xr6:coauthVersionMax="47" xr10:uidLastSave="{00000000-0000-0000-0000-000000000000}"/>
  <bookViews>
    <workbookView xWindow="28680" yWindow="465" windowWidth="29040" windowHeight="15720" xr2:uid="{00000000-000D-0000-FFFF-FFFF00000000}"/>
  </bookViews>
  <sheets>
    <sheet name="표지" sheetId="8" r:id="rId1"/>
    <sheet name="공사기간산정표" sheetId="7" r:id="rId2"/>
    <sheet name="공사기간산출" sheetId="4" r:id="rId3"/>
    <sheet name="월별작업일수" sheetId="1" state="hidden" r:id="rId4"/>
  </sheets>
  <definedNames>
    <definedName name="_xlnm.Print_Area" localSheetId="1">공사기간산정표!$A$1:$O$16</definedName>
    <definedName name="_xlnm.Print_Area" localSheetId="2">공사기간산출!$A$1:$F$21</definedName>
    <definedName name="_xlnm.Print_Area" localSheetId="3">월별작업일수!$A$1:$O$9</definedName>
    <definedName name="_xlnm.Print_Area" localSheetId="0">표지!$A$1:$O$17</definedName>
    <definedName name="_xlnm.Print_Titles" localSheetId="2">공사기간산출!$1:$2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" i="4" l="1"/>
  <c r="E14" i="4" s="1"/>
  <c r="C13" i="4"/>
  <c r="C8" i="4"/>
  <c r="E8" i="4" s="1"/>
  <c r="C7" i="4" l="1"/>
  <c r="E7" i="4" s="1"/>
  <c r="E13" i="4"/>
  <c r="C12" i="4"/>
  <c r="E12" i="4" s="1"/>
  <c r="C18" i="4" l="1"/>
  <c r="E18" i="4" s="1"/>
  <c r="C10" i="4" l="1"/>
  <c r="E10" i="4" s="1"/>
  <c r="C11" i="4" l="1"/>
  <c r="E11" i="4" s="1"/>
  <c r="N14" i="7" l="1"/>
  <c r="C9" i="4" l="1"/>
  <c r="E9" i="4" s="1"/>
  <c r="E19" i="4" l="1"/>
  <c r="M14" i="7"/>
  <c r="L14" i="7" l="1"/>
  <c r="G14" i="7" l="1"/>
  <c r="N7" i="7" l="1"/>
  <c r="N8" i="7" s="1"/>
  <c r="M7" i="7"/>
  <c r="M8" i="7" s="1"/>
  <c r="L7" i="7"/>
  <c r="L8" i="7" s="1"/>
  <c r="K7" i="7"/>
  <c r="K8" i="7" s="1"/>
  <c r="J7" i="7"/>
  <c r="J8" i="7" s="1"/>
  <c r="I7" i="7"/>
  <c r="I8" i="7" s="1"/>
  <c r="H7" i="7"/>
  <c r="H8" i="7" s="1"/>
  <c r="G8" i="7"/>
  <c r="F8" i="7"/>
  <c r="E7" i="7"/>
  <c r="E8" i="7" s="1"/>
  <c r="D7" i="7"/>
  <c r="D8" i="7" s="1"/>
  <c r="C8" i="7"/>
  <c r="P10" i="8" l="1"/>
  <c r="P8" i="8"/>
  <c r="O12" i="7" l="1"/>
  <c r="P12" i="7" s="1"/>
  <c r="O13" i="7"/>
  <c r="P13" i="7" s="1"/>
  <c r="F14" i="7" l="1"/>
  <c r="N10" i="1" l="1"/>
  <c r="M10" i="1"/>
  <c r="L10" i="1"/>
  <c r="K10" i="1"/>
  <c r="J10" i="1"/>
  <c r="I10" i="1"/>
  <c r="H10" i="1"/>
  <c r="G10" i="1"/>
  <c r="F10" i="1"/>
  <c r="E10" i="1"/>
  <c r="D10" i="1"/>
  <c r="C10" i="1"/>
  <c r="J14" i="7"/>
  <c r="I14" i="7"/>
  <c r="D14" i="7"/>
  <c r="C14" i="7"/>
  <c r="J9" i="7"/>
  <c r="J15" i="7" s="1"/>
  <c r="I9" i="7" l="1"/>
  <c r="I15" i="7" s="1"/>
  <c r="M9" i="7" l="1"/>
  <c r="M15" i="7" s="1"/>
  <c r="H9" i="7"/>
  <c r="H15" i="7" s="1"/>
  <c r="E9" i="7"/>
  <c r="C9" i="7"/>
  <c r="C15" i="7" s="1"/>
  <c r="G9" i="7"/>
  <c r="G15" i="7" s="1"/>
  <c r="D9" i="7"/>
  <c r="N9" i="7"/>
  <c r="E5" i="4"/>
  <c r="E21" i="4" s="1"/>
  <c r="N4" i="1"/>
  <c r="M4" i="1"/>
  <c r="L4" i="1"/>
  <c r="K4" i="1"/>
  <c r="J4" i="1"/>
  <c r="I4" i="1"/>
  <c r="H4" i="1"/>
  <c r="G4" i="1"/>
  <c r="F4" i="1"/>
  <c r="E4" i="1"/>
  <c r="D4" i="1"/>
  <c r="C4" i="1"/>
  <c r="E14" i="7" l="1"/>
  <c r="L9" i="7"/>
  <c r="K9" i="7"/>
  <c r="F6" i="1"/>
  <c r="F7" i="1" s="1"/>
  <c r="F9" i="7"/>
  <c r="F15" i="7" s="1"/>
  <c r="K6" i="1"/>
  <c r="K7" i="1" s="1"/>
  <c r="L6" i="1"/>
  <c r="L7" i="1" s="1"/>
  <c r="H6" i="1"/>
  <c r="H7" i="1" s="1"/>
  <c r="M6" i="1"/>
  <c r="M7" i="1" s="1"/>
  <c r="E6" i="1"/>
  <c r="E7" i="1" s="1"/>
  <c r="D6" i="1"/>
  <c r="D7" i="1" s="1"/>
  <c r="D8" i="1" s="1"/>
  <c r="I6" i="1"/>
  <c r="I7" i="1" s="1"/>
  <c r="N6" i="1"/>
  <c r="N7" i="1"/>
  <c r="C6" i="1"/>
  <c r="C7" i="1" s="1"/>
  <c r="O11" i="7"/>
  <c r="J6" i="1"/>
  <c r="J7" i="1" s="1"/>
  <c r="G6" i="1"/>
  <c r="G7" i="1" s="1"/>
  <c r="G8" i="1" s="1"/>
  <c r="E15" i="7" l="1"/>
  <c r="H8" i="1"/>
  <c r="N8" i="1"/>
  <c r="L8" i="1"/>
  <c r="M8" i="1"/>
  <c r="I8" i="1"/>
  <c r="C8" i="1"/>
  <c r="K8" i="1"/>
  <c r="J8" i="1"/>
  <c r="J11" i="1" s="1"/>
  <c r="E8" i="1"/>
  <c r="F8" i="1"/>
  <c r="D11" i="1"/>
  <c r="D9" i="1"/>
  <c r="G11" i="1"/>
  <c r="G9" i="1"/>
  <c r="O14" i="7" l="1"/>
  <c r="J9" i="1"/>
  <c r="H11" i="1"/>
  <c r="H9" i="1"/>
  <c r="N11" i="1"/>
  <c r="N9" i="1"/>
  <c r="E11" i="1"/>
  <c r="E9" i="1"/>
  <c r="C11" i="1"/>
  <c r="C9" i="1"/>
  <c r="F11" i="1"/>
  <c r="F9" i="1"/>
  <c r="K11" i="1"/>
  <c r="K9" i="1"/>
  <c r="I11" i="1"/>
  <c r="I9" i="1"/>
  <c r="M11" i="1"/>
  <c r="M9" i="1"/>
  <c r="L11" i="1"/>
  <c r="L9" i="1"/>
</calcChain>
</file>

<file path=xl/sharedStrings.xml><?xml version="1.0" encoding="utf-8"?>
<sst xmlns="http://schemas.openxmlformats.org/spreadsheetml/2006/main" count="90" uniqueCount="79">
  <si>
    <t>작업일수</t>
    <phoneticPr fontId="1" type="noConversion"/>
  </si>
  <si>
    <t>달력일수</t>
    <phoneticPr fontId="1" type="noConversion"/>
  </si>
  <si>
    <t>구    분</t>
    <phoneticPr fontId="1" type="noConversion"/>
  </si>
  <si>
    <t>월 별 작 업 일 수 산 정</t>
    <phoneticPr fontId="1" type="noConversion"/>
  </si>
  <si>
    <t>소계</t>
    <phoneticPr fontId="1" type="noConversion"/>
  </si>
  <si>
    <t>기후여건(A)</t>
    <phoneticPr fontId="1" type="noConversion"/>
  </si>
  <si>
    <t>법정공휴일(B)</t>
    <phoneticPr fontId="1" type="noConversion"/>
  </si>
  <si>
    <t>중복일수(C)</t>
    <phoneticPr fontId="1" type="noConversion"/>
  </si>
  <si>
    <t>비작업일수
A + B - C</t>
    <phoneticPr fontId="1" type="noConversion"/>
  </si>
  <si>
    <t>가동률</t>
    <phoneticPr fontId="1" type="noConversion"/>
  </si>
  <si>
    <t>기후여건 * 법정공휴일 / 달력일수</t>
    <phoneticPr fontId="1" type="noConversion"/>
  </si>
  <si>
    <t>달력일수 - 비작업일수</t>
    <phoneticPr fontId="1" type="noConversion"/>
  </si>
  <si>
    <t>비   고</t>
    <phoneticPr fontId="1" type="noConversion"/>
  </si>
  <si>
    <t>2019년 기준</t>
    <phoneticPr fontId="1" type="noConversion"/>
  </si>
  <si>
    <t>혹서기 + 동절기 + 강수량 (진주시)</t>
    <phoneticPr fontId="1" type="noConversion"/>
  </si>
  <si>
    <t>구    분</t>
    <phoneticPr fontId="1" type="noConversion"/>
  </si>
  <si>
    <t>비   고</t>
    <phoneticPr fontId="1" type="noConversion"/>
  </si>
  <si>
    <t>1. 준비기간</t>
    <phoneticPr fontId="1" type="noConversion"/>
  </si>
  <si>
    <t>2. 공종별작업일수</t>
    <phoneticPr fontId="1" type="noConversion"/>
  </si>
  <si>
    <t>3. 정리기간</t>
    <phoneticPr fontId="1" type="noConversion"/>
  </si>
  <si>
    <t>일작업량</t>
    <phoneticPr fontId="1" type="noConversion"/>
  </si>
  <si>
    <t>시공량</t>
    <phoneticPr fontId="1" type="noConversion"/>
  </si>
  <si>
    <t>작업일수</t>
    <phoneticPr fontId="1" type="noConversion"/>
  </si>
  <si>
    <t>소계</t>
    <phoneticPr fontId="1" type="noConversion"/>
  </si>
  <si>
    <t>1] 각종서류및착수준비</t>
    <phoneticPr fontId="1" type="noConversion"/>
  </si>
  <si>
    <t>2] 각공종별준비기간</t>
    <phoneticPr fontId="1" type="noConversion"/>
  </si>
  <si>
    <t>총작업일수</t>
    <phoneticPr fontId="1" type="noConversion"/>
  </si>
  <si>
    <t>공 사 기 간 산 출 집 계</t>
    <phoneticPr fontId="1" type="noConversion"/>
  </si>
  <si>
    <t>1]준비기간</t>
    <phoneticPr fontId="1" type="noConversion"/>
  </si>
  <si>
    <t>2]작업일수</t>
    <phoneticPr fontId="1" type="noConversion"/>
  </si>
  <si>
    <t>3]정리기간</t>
    <phoneticPr fontId="1" type="noConversion"/>
  </si>
  <si>
    <t>비작업일수</t>
    <phoneticPr fontId="1" type="noConversion"/>
  </si>
  <si>
    <t>월별작업가능일수</t>
    <phoneticPr fontId="1" type="noConversion"/>
  </si>
  <si>
    <t>※ 공사기간 = 준비기간 + 작업일수 + 비작업일수 + 정리기간</t>
    <phoneticPr fontId="1" type="noConversion"/>
  </si>
  <si>
    <t>작업일수
(준비,정리기간포함)</t>
    <phoneticPr fontId="1" type="noConversion"/>
  </si>
  <si>
    <t>공사기간</t>
    <phoneticPr fontId="1" type="noConversion"/>
  </si>
  <si>
    <t xml:space="preserve">   - 혹서기(35˚C이상)
   - 동절기(일최고기온0˚C이하)
   - 강수량(일강수량5mm이상)</t>
    <phoneticPr fontId="1" type="noConversion"/>
  </si>
  <si>
    <t>공    사    기    간    산    출</t>
    <phoneticPr fontId="1" type="noConversion"/>
  </si>
  <si>
    <t>건설기술 진흥법 제45조의2(공사기간 산정기준)</t>
    <phoneticPr fontId="1" type="noConversion"/>
  </si>
  <si>
    <t>건설기술 진흥법 시행령 제66조의2(공사기간 산정기준 등)</t>
    <phoneticPr fontId="1" type="noConversion"/>
  </si>
  <si>
    <t>공공 건설공사의 공사기간 산정기준(국토부 고시 제2021-1080호)</t>
    <phoneticPr fontId="1" type="noConversion"/>
  </si>
  <si>
    <t>※관련법규</t>
    <phoneticPr fontId="1" type="noConversion"/>
  </si>
  <si>
    <t>2022년 적정 공사기간 확보를 위한 가이드라인(국토부 공고 제2022-1078호)</t>
    <phoneticPr fontId="1" type="noConversion"/>
  </si>
  <si>
    <t>작성자</t>
    <phoneticPr fontId="1" type="noConversion"/>
  </si>
  <si>
    <t>(인)</t>
    <phoneticPr fontId="1" type="noConversion"/>
  </si>
  <si>
    <t>2026년</t>
    <phoneticPr fontId="1" type="noConversion"/>
  </si>
  <si>
    <t>2027년</t>
    <phoneticPr fontId="1" type="noConversion"/>
  </si>
  <si>
    <t>2026년~2027년 기준</t>
    <phoneticPr fontId="1" type="noConversion"/>
  </si>
  <si>
    <t>※ 11월 착공 기준시 ≒ 3개월 소요</t>
    <phoneticPr fontId="1" type="noConversion"/>
  </si>
  <si>
    <t>바닥 보양작업</t>
    <phoneticPr fontId="1" type="noConversion"/>
  </si>
  <si>
    <t>안전휀스 설치</t>
    <phoneticPr fontId="1" type="noConversion"/>
  </si>
  <si>
    <t>금속, 경량, 목공</t>
    <phoneticPr fontId="1" type="noConversion"/>
  </si>
  <si>
    <t>경량</t>
    <phoneticPr fontId="1" type="noConversion"/>
  </si>
  <si>
    <t>각재구조틀</t>
    <phoneticPr fontId="1" type="noConversion"/>
  </si>
  <si>
    <t>수성</t>
    <phoneticPr fontId="1" type="noConversion"/>
  </si>
  <si>
    <t>합판</t>
    <phoneticPr fontId="1" type="noConversion"/>
  </si>
  <si>
    <t>석고</t>
    <phoneticPr fontId="1" type="noConversion"/>
  </si>
  <si>
    <t>필름</t>
    <phoneticPr fontId="1" type="noConversion"/>
  </si>
  <si>
    <t>바닥재</t>
    <phoneticPr fontId="1" type="noConversion"/>
  </si>
  <si>
    <t>퍼티 및 지정도장</t>
    <phoneticPr fontId="1" type="noConversion"/>
  </si>
  <si>
    <t xml:space="preserve">현장사무실 </t>
    <phoneticPr fontId="1" type="noConversion"/>
  </si>
  <si>
    <t>3개월범위내계상(일반사항)</t>
    <phoneticPr fontId="1" type="noConversion"/>
  </si>
  <si>
    <t>주식회사 모습</t>
    <phoneticPr fontId="1" type="noConversion"/>
  </si>
  <si>
    <t>2]전시벽체공사</t>
    <phoneticPr fontId="1" type="noConversion"/>
  </si>
  <si>
    <t>3]도장공사</t>
    <phoneticPr fontId="1" type="noConversion"/>
  </si>
  <si>
    <t>4]마감공사</t>
    <phoneticPr fontId="1" type="noConversion"/>
  </si>
  <si>
    <t>5]준공청소</t>
    <phoneticPr fontId="1" type="noConversion"/>
  </si>
  <si>
    <t>6] 지정폐기물처리공사</t>
    <phoneticPr fontId="1" type="noConversion"/>
  </si>
  <si>
    <t>1]가설공사</t>
    <phoneticPr fontId="1" type="noConversion"/>
  </si>
  <si>
    <t>가설전기</t>
    <phoneticPr fontId="1" type="noConversion"/>
  </si>
  <si>
    <t>바닥재</t>
    <phoneticPr fontId="1" type="noConversion"/>
  </si>
  <si>
    <t>유리</t>
    <phoneticPr fontId="1" type="noConversion"/>
  </si>
  <si>
    <t>필름</t>
    <phoneticPr fontId="1" type="noConversion"/>
  </si>
  <si>
    <t>강화유리</t>
    <phoneticPr fontId="1" type="noConversion"/>
  </si>
  <si>
    <t>은경</t>
    <phoneticPr fontId="1" type="noConversion"/>
  </si>
  <si>
    <t>아크릴반구 및 기타</t>
    <phoneticPr fontId="1" type="noConversion"/>
  </si>
  <si>
    <t>전시벽체 , 바닥, 유리</t>
    <phoneticPr fontId="1" type="noConversion"/>
  </si>
  <si>
    <t>건설공사 공사기간 산정표</t>
    <phoneticPr fontId="1" type="noConversion"/>
  </si>
  <si>
    <t>공사명 :  합천운석충돌구 거점센터 전시설계 및 전시물 제작·설치 실내건축공사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</si>
</sst>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1" formatCode="_-* #,##0_-;\-* #,##0_-;_-* &quot;-&quot;_-;_-@_-"/>
    <numFmt numFmtId="176" formatCode="0\ &quot;월&quot;"/>
    <numFmt numFmtId="177" formatCode="#,##0_ "/>
    <numFmt numFmtId="178" formatCode="0\ %"/>
    <numFmt numFmtId="179" formatCode="0.0\ &quot;일&quot;"/>
    <numFmt numFmtId="180" formatCode="&quot;일작업량 = &quot;0&quot;시간기준&quot;"/>
    <numFmt numFmtId="181" formatCode="0\ &quot;일&quot;"/>
    <numFmt numFmtId="182" formatCode="#,##0.0\ &quot;m2&quot;\ "/>
    <numFmt numFmtId="183" formatCode="#,##0.000_ "/>
    <numFmt numFmtId="184" formatCode="#,##0.0_ "/>
    <numFmt numFmtId="185" formatCode="&quot;일당 작업량(Q)= &quot;0"/>
    <numFmt numFmtId="186" formatCode="#,##0.0\ &quot;톤&quot;\ "/>
    <numFmt numFmtId="187" formatCode="#,##0\ &quot;식&quot;\ "/>
    <numFmt numFmtId="188" formatCode="#,##0.0\ &quot;식&quot;\ "/>
    <numFmt numFmtId="189" formatCode="&quot;식당 작업량(Q)= &quot;0"/>
    <numFmt numFmtId="190" formatCode="&quot;톤당 작업량(Q)= &quot;0.00"/>
    <numFmt numFmtId="191" formatCode="yyyy&quot;년&quot;\ m&quot;월&quot;;@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휴먼고딕"/>
      <family val="2"/>
      <charset val="129"/>
    </font>
    <font>
      <sz val="10"/>
      <name val="Arial"/>
      <family val="2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0" fillId="0" borderId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4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7" fontId="2" fillId="0" borderId="0" xfId="0" applyNumberFormat="1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distributed" vertical="center" indent="1" shrinkToFit="1"/>
    </xf>
    <xf numFmtId="176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7" fontId="4" fillId="0" borderId="6" xfId="0" applyNumberFormat="1" applyFont="1" applyBorder="1">
      <alignment vertical="center"/>
    </xf>
    <xf numFmtId="177" fontId="2" fillId="0" borderId="9" xfId="0" applyNumberFormat="1" applyFont="1" applyBorder="1">
      <alignment vertical="center"/>
    </xf>
    <xf numFmtId="0" fontId="2" fillId="0" borderId="16" xfId="0" applyFont="1" applyBorder="1" applyAlignment="1">
      <alignment horizontal="distributed" vertical="center" indent="1" shrinkToFit="1"/>
    </xf>
    <xf numFmtId="0" fontId="2" fillId="0" borderId="19" xfId="0" applyFont="1" applyBorder="1" applyAlignment="1">
      <alignment horizontal="distributed" vertical="center" indent="1" shrinkToFit="1"/>
    </xf>
    <xf numFmtId="177" fontId="2" fillId="0" borderId="20" xfId="0" applyNumberFormat="1" applyFont="1" applyBorder="1">
      <alignment vertical="center"/>
    </xf>
    <xf numFmtId="0" fontId="4" fillId="0" borderId="7" xfId="0" applyFont="1" applyBorder="1" applyAlignment="1">
      <alignment horizontal="center" vertical="center" shrinkToFit="1"/>
    </xf>
    <xf numFmtId="177" fontId="2" fillId="0" borderId="6" xfId="0" applyNumberFormat="1" applyFont="1" applyBorder="1">
      <alignment vertical="center"/>
    </xf>
    <xf numFmtId="178" fontId="2" fillId="0" borderId="12" xfId="0" applyNumberFormat="1" applyFont="1" applyBorder="1">
      <alignment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distributed" vertical="center" indent="1" shrinkToFit="1"/>
    </xf>
    <xf numFmtId="177" fontId="4" fillId="0" borderId="12" xfId="0" applyNumberFormat="1" applyFont="1" applyBorder="1">
      <alignment vertical="center"/>
    </xf>
    <xf numFmtId="0" fontId="4" fillId="0" borderId="13" xfId="0" applyFont="1" applyBorder="1" applyAlignment="1">
      <alignment horizontal="center" vertical="center" shrinkToFit="1"/>
    </xf>
    <xf numFmtId="179" fontId="4" fillId="0" borderId="12" xfId="0" applyNumberFormat="1" applyFont="1" applyBorder="1">
      <alignment vertical="center"/>
    </xf>
    <xf numFmtId="0" fontId="4" fillId="0" borderId="17" xfId="0" applyFont="1" applyBorder="1" applyAlignment="1">
      <alignment horizontal="distributed" vertical="center" indent="1" shrinkToFit="1"/>
    </xf>
    <xf numFmtId="181" fontId="2" fillId="0" borderId="0" xfId="0" applyNumberFormat="1" applyFont="1">
      <alignment vertical="center"/>
    </xf>
    <xf numFmtId="177" fontId="2" fillId="2" borderId="29" xfId="0" applyNumberFormat="1" applyFont="1" applyFill="1" applyBorder="1">
      <alignment vertical="center"/>
    </xf>
    <xf numFmtId="0" fontId="2" fillId="2" borderId="30" xfId="0" applyFont="1" applyFill="1" applyBorder="1" applyAlignment="1">
      <alignment horizontal="center" vertical="center" shrinkToFit="1"/>
    </xf>
    <xf numFmtId="0" fontId="5" fillId="0" borderId="31" xfId="0" applyFont="1" applyBorder="1" applyAlignment="1">
      <alignment horizontal="distributed" vertical="center" indent="1" shrinkToFit="1"/>
    </xf>
    <xf numFmtId="0" fontId="2" fillId="0" borderId="6" xfId="0" applyFont="1" applyBorder="1" applyAlignment="1">
      <alignment horizontal="distributed" vertical="center" indent="1" shrinkToFit="1"/>
    </xf>
    <xf numFmtId="0" fontId="2" fillId="0" borderId="8" xfId="0" applyFont="1" applyBorder="1" applyAlignment="1">
      <alignment horizontal="distributed" vertical="center" indent="1" shrinkToFit="1"/>
    </xf>
    <xf numFmtId="0" fontId="2" fillId="0" borderId="9" xfId="0" applyFont="1" applyBorder="1" applyAlignment="1">
      <alignment horizontal="distributed" vertical="center" indent="1" shrinkToFit="1"/>
    </xf>
    <xf numFmtId="181" fontId="2" fillId="0" borderId="10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horizontal="right" vertical="center" indent="1" shrinkToFit="1"/>
    </xf>
    <xf numFmtId="181" fontId="2" fillId="0" borderId="6" xfId="0" applyNumberFormat="1" applyFont="1" applyBorder="1">
      <alignment vertical="center"/>
    </xf>
    <xf numFmtId="0" fontId="5" fillId="0" borderId="11" xfId="0" applyFont="1" applyBorder="1" applyAlignment="1">
      <alignment horizontal="distributed" vertical="center" indent="1" shrinkToFit="1"/>
    </xf>
    <xf numFmtId="0" fontId="5" fillId="0" borderId="12" xfId="0" applyFont="1" applyBorder="1" applyAlignment="1">
      <alignment horizontal="distributed" vertical="center" indent="1" shrinkToFit="1"/>
    </xf>
    <xf numFmtId="181" fontId="2" fillId="0" borderId="12" xfId="0" applyNumberFormat="1" applyFont="1" applyBorder="1">
      <alignment vertical="center"/>
    </xf>
    <xf numFmtId="176" fontId="6" fillId="0" borderId="4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6" xfId="0" applyFont="1" applyBorder="1" applyAlignment="1">
      <alignment horizontal="distributed" vertical="center" wrapText="1" indent="1" shrinkToFit="1"/>
    </xf>
    <xf numFmtId="177" fontId="6" fillId="0" borderId="9" xfId="0" applyNumberFormat="1" applyFont="1" applyBorder="1">
      <alignment vertical="center"/>
    </xf>
    <xf numFmtId="179" fontId="6" fillId="0" borderId="9" xfId="0" applyNumberFormat="1" applyFont="1" applyBorder="1">
      <alignment vertical="center"/>
    </xf>
    <xf numFmtId="0" fontId="6" fillId="0" borderId="10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distributed" vertical="center" indent="1" shrinkToFit="1"/>
    </xf>
    <xf numFmtId="0" fontId="6" fillId="0" borderId="16" xfId="0" applyFont="1" applyBorder="1" applyAlignment="1">
      <alignment horizontal="distributed" vertical="center" indent="1" shrinkToFit="1"/>
    </xf>
    <xf numFmtId="180" fontId="6" fillId="0" borderId="10" xfId="0" applyNumberFormat="1" applyFont="1" applyBorder="1" applyAlignment="1">
      <alignment horizontal="center" vertical="center" shrinkToFit="1"/>
    </xf>
    <xf numFmtId="182" fontId="6" fillId="0" borderId="9" xfId="0" applyNumberFormat="1" applyFont="1" applyBorder="1">
      <alignment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right" vertical="center" indent="1" shrinkToFit="1"/>
    </xf>
    <xf numFmtId="0" fontId="2" fillId="0" borderId="0" xfId="0" applyFont="1" applyAlignment="1">
      <alignment horizontal="distributed" vertical="center" wrapText="1" indent="1" shrinkToFit="1"/>
    </xf>
    <xf numFmtId="183" fontId="2" fillId="0" borderId="0" xfId="0" applyNumberFormat="1" applyFont="1" applyAlignment="1">
      <alignment horizontal="center" vertical="center"/>
    </xf>
    <xf numFmtId="183" fontId="2" fillId="0" borderId="0" xfId="0" applyNumberFormat="1" applyFont="1" applyAlignment="1">
      <alignment horizontal="right" vertical="center"/>
    </xf>
    <xf numFmtId="0" fontId="2" fillId="0" borderId="10" xfId="0" applyFont="1" applyBorder="1" applyAlignment="1">
      <alignment horizontal="left" vertical="center" wrapText="1" shrinkToFit="1"/>
    </xf>
    <xf numFmtId="0" fontId="6" fillId="0" borderId="0" xfId="0" applyFont="1">
      <alignment vertical="center"/>
    </xf>
    <xf numFmtId="177" fontId="2" fillId="3" borderId="9" xfId="0" applyNumberFormat="1" applyFont="1" applyFill="1" applyBorder="1">
      <alignment vertical="center"/>
    </xf>
    <xf numFmtId="184" fontId="2" fillId="0" borderId="20" xfId="0" applyNumberFormat="1" applyFont="1" applyBorder="1">
      <alignment vertical="center"/>
    </xf>
    <xf numFmtId="185" fontId="6" fillId="0" borderId="10" xfId="0" applyNumberFormat="1" applyFont="1" applyBorder="1" applyAlignment="1">
      <alignment horizontal="center" vertical="center" shrinkToFit="1"/>
    </xf>
    <xf numFmtId="184" fontId="2" fillId="0" borderId="0" xfId="0" applyNumberFormat="1" applyFont="1">
      <alignment vertical="center"/>
    </xf>
    <xf numFmtId="0" fontId="2" fillId="0" borderId="33" xfId="0" applyFont="1" applyBorder="1" applyAlignment="1">
      <alignment horizontal="left" vertical="center" wrapText="1" shrinkToFit="1"/>
    </xf>
    <xf numFmtId="0" fontId="2" fillId="0" borderId="33" xfId="0" applyFont="1" applyBorder="1" applyAlignment="1">
      <alignment horizontal="center" vertical="center" shrinkToFit="1"/>
    </xf>
    <xf numFmtId="0" fontId="5" fillId="0" borderId="32" xfId="0" applyFont="1" applyBorder="1" applyAlignment="1">
      <alignment horizontal="distributed" vertical="center" indent="1" shrinkToFit="1"/>
    </xf>
    <xf numFmtId="181" fontId="2" fillId="0" borderId="33" xfId="0" applyNumberFormat="1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distributed" vertical="center" indent="1" shrinkToFit="1"/>
    </xf>
    <xf numFmtId="181" fontId="2" fillId="0" borderId="35" xfId="0" applyNumberFormat="1" applyFont="1" applyBorder="1">
      <alignment vertical="center"/>
    </xf>
    <xf numFmtId="0" fontId="5" fillId="0" borderId="32" xfId="0" applyFont="1" applyBorder="1" applyAlignment="1">
      <alignment horizontal="distributed" vertical="center" wrapText="1" indent="1" shrinkToFit="1"/>
    </xf>
    <xf numFmtId="0" fontId="5" fillId="0" borderId="0" xfId="0" applyFont="1" applyAlignment="1">
      <alignment horizontal="distributed" vertical="center" indent="1" shrinkToFit="1"/>
    </xf>
    <xf numFmtId="0" fontId="11" fillId="0" borderId="32" xfId="0" applyFont="1" applyBorder="1" applyAlignment="1">
      <alignment horizontal="distributed" vertical="center" indent="1" shrinkToFit="1"/>
    </xf>
    <xf numFmtId="181" fontId="5" fillId="0" borderId="33" xfId="0" applyNumberFormat="1" applyFont="1" applyBorder="1" applyAlignment="1">
      <alignment horizontal="center" vertical="center" shrinkToFit="1"/>
    </xf>
    <xf numFmtId="181" fontId="5" fillId="0" borderId="36" xfId="0" applyNumberFormat="1" applyFont="1" applyBorder="1" applyAlignment="1">
      <alignment horizontal="center" vertical="center" shrinkToFit="1"/>
    </xf>
    <xf numFmtId="0" fontId="5" fillId="0" borderId="0" xfId="0" applyFont="1" applyAlignment="1">
      <alignment horizontal="left" vertical="center" indent="1" shrinkToFit="1"/>
    </xf>
    <xf numFmtId="0" fontId="5" fillId="0" borderId="0" xfId="0" applyFont="1" applyAlignment="1">
      <alignment horizontal="right" vertical="center" indent="1" shrinkToFit="1"/>
    </xf>
    <xf numFmtId="0" fontId="4" fillId="0" borderId="3" xfId="0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11" fillId="0" borderId="0" xfId="0" applyFont="1" applyAlignment="1">
      <alignment horizontal="distributed" vertical="center" indent="1" shrinkToFit="1"/>
    </xf>
    <xf numFmtId="181" fontId="2" fillId="0" borderId="0" xfId="0" applyNumberFormat="1" applyFont="1" applyAlignment="1">
      <alignment horizontal="center" vertical="center"/>
    </xf>
    <xf numFmtId="0" fontId="11" fillId="0" borderId="35" xfId="0" applyFont="1" applyBorder="1" applyAlignment="1">
      <alignment horizontal="distributed" vertical="center" indent="1" shrinkToFit="1"/>
    </xf>
    <xf numFmtId="181" fontId="2" fillId="0" borderId="35" xfId="0" applyNumberFormat="1" applyFont="1" applyBorder="1" applyAlignment="1">
      <alignment horizontal="center" vertical="center"/>
    </xf>
    <xf numFmtId="181" fontId="11" fillId="0" borderId="35" xfId="0" applyNumberFormat="1" applyFont="1" applyBorder="1" applyAlignment="1">
      <alignment horizontal="distributed" vertical="center" indent="1"/>
    </xf>
    <xf numFmtId="0" fontId="11" fillId="0" borderId="35" xfId="0" applyFont="1" applyBorder="1" applyAlignment="1">
      <alignment horizontal="distributed" vertical="center" indent="1"/>
    </xf>
    <xf numFmtId="0" fontId="12" fillId="0" borderId="0" xfId="0" applyFont="1" applyAlignment="1">
      <alignment horizontal="distributed" vertical="center" indent="1"/>
    </xf>
    <xf numFmtId="0" fontId="6" fillId="0" borderId="18" xfId="0" applyFont="1" applyBorder="1" applyAlignment="1">
      <alignment horizontal="distributed" vertical="center" indent="1" shrinkToFit="1"/>
    </xf>
    <xf numFmtId="0" fontId="6" fillId="0" borderId="37" xfId="0" applyFont="1" applyBorder="1" applyAlignment="1">
      <alignment horizontal="distributed" vertical="center" indent="1" shrinkToFit="1"/>
    </xf>
    <xf numFmtId="0" fontId="3" fillId="0" borderId="3" xfId="0" applyFont="1" applyBorder="1" applyAlignment="1">
      <alignment horizontal="center" vertical="center"/>
    </xf>
    <xf numFmtId="186" fontId="6" fillId="0" borderId="9" xfId="0" applyNumberFormat="1" applyFont="1" applyBorder="1">
      <alignment vertical="center"/>
    </xf>
    <xf numFmtId="187" fontId="6" fillId="0" borderId="9" xfId="0" applyNumberFormat="1" applyFont="1" applyBorder="1">
      <alignment vertical="center"/>
    </xf>
    <xf numFmtId="188" fontId="6" fillId="0" borderId="9" xfId="0" applyNumberFormat="1" applyFont="1" applyBorder="1">
      <alignment vertical="center"/>
    </xf>
    <xf numFmtId="189" fontId="6" fillId="0" borderId="10" xfId="0" applyNumberFormat="1" applyFont="1" applyBorder="1" applyAlignment="1">
      <alignment horizontal="center" vertical="center" shrinkToFit="1"/>
    </xf>
    <xf numFmtId="0" fontId="6" fillId="0" borderId="18" xfId="0" applyFont="1" applyBorder="1" applyAlignment="1">
      <alignment horizontal="distributed" vertical="center" indent="1" shrinkToFit="1"/>
    </xf>
    <xf numFmtId="190" fontId="6" fillId="0" borderId="10" xfId="0" applyNumberFormat="1" applyFont="1" applyBorder="1" applyAlignment="1">
      <alignment horizontal="center" vertical="center" shrinkToFit="1"/>
    </xf>
    <xf numFmtId="0" fontId="6" fillId="0" borderId="22" xfId="0" applyFont="1" applyBorder="1" applyAlignment="1">
      <alignment horizontal="distributed" vertical="center" indent="1" shrinkToFit="1"/>
    </xf>
    <xf numFmtId="0" fontId="6" fillId="0" borderId="22" xfId="0" applyFont="1" applyBorder="1" applyAlignment="1">
      <alignment vertical="center" shrinkToFit="1"/>
    </xf>
    <xf numFmtId="183" fontId="2" fillId="0" borderId="0" xfId="0" applyNumberFormat="1" applyFont="1" applyAlignment="1">
      <alignment horizontal="center" vertical="center"/>
    </xf>
    <xf numFmtId="183" fontId="5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32" xfId="0" applyFont="1" applyBorder="1" applyAlignment="1">
      <alignment horizontal="distributed" vertical="center" wrapText="1" indent="1" shrinkToFit="1"/>
    </xf>
    <xf numFmtId="0" fontId="2" fillId="0" borderId="32" xfId="0" applyFont="1" applyBorder="1" applyAlignment="1">
      <alignment horizontal="distributed" vertical="center" indent="1" shrinkToFit="1"/>
    </xf>
    <xf numFmtId="0" fontId="3" fillId="0" borderId="32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11" fillId="0" borderId="32" xfId="0" applyFont="1" applyBorder="1" applyAlignment="1">
      <alignment horizontal="distributed" vertical="center" indent="1" shrinkToFit="1"/>
    </xf>
    <xf numFmtId="0" fontId="12" fillId="0" borderId="0" xfId="0" applyFont="1" applyAlignment="1">
      <alignment horizontal="distributed" vertical="center" indent="1"/>
    </xf>
    <xf numFmtId="181" fontId="11" fillId="0" borderId="0" xfId="0" applyNumberFormat="1" applyFont="1" applyAlignment="1">
      <alignment horizontal="distributed" vertical="center" indent="1"/>
    </xf>
    <xf numFmtId="0" fontId="11" fillId="0" borderId="0" xfId="0" applyFont="1" applyAlignment="1">
      <alignment horizontal="distributed" vertical="center" indent="1"/>
    </xf>
    <xf numFmtId="191" fontId="13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left" vertical="center" shrinkToFi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4" xfId="0" applyFont="1" applyBorder="1" applyAlignment="1">
      <alignment horizontal="distributed" vertical="center" indent="1" shrinkToFit="1"/>
    </xf>
    <xf numFmtId="0" fontId="2" fillId="0" borderId="15" xfId="0" applyFont="1" applyBorder="1" applyAlignment="1">
      <alignment horizontal="distributed" vertical="center" indent="1" shrinkToFit="1"/>
    </xf>
    <xf numFmtId="0" fontId="2" fillId="0" borderId="18" xfId="0" applyFont="1" applyBorder="1" applyAlignment="1">
      <alignment horizontal="distributed" vertical="center" wrapText="1" indent="1" shrinkToFit="1"/>
    </xf>
    <xf numFmtId="0" fontId="2" fillId="0" borderId="22" xfId="0" applyFont="1" applyBorder="1" applyAlignment="1">
      <alignment horizontal="distributed" vertical="center" indent="1" shrinkToFit="1"/>
    </xf>
    <xf numFmtId="0" fontId="2" fillId="2" borderId="1" xfId="0" applyFont="1" applyFill="1" applyBorder="1" applyAlignment="1">
      <alignment horizontal="distributed" vertical="center" indent="1" shrinkToFit="1"/>
    </xf>
    <xf numFmtId="0" fontId="2" fillId="2" borderId="28" xfId="0" applyFont="1" applyFill="1" applyBorder="1" applyAlignment="1">
      <alignment horizontal="distributed" vertical="center" indent="1" shrinkToFit="1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31" xfId="0" applyFont="1" applyBorder="1" applyAlignment="1">
      <alignment horizontal="distributed" vertical="center" wrapText="1" indent="1" shrinkToFit="1"/>
    </xf>
    <xf numFmtId="0" fontId="5" fillId="0" borderId="6" xfId="0" applyFont="1" applyBorder="1" applyAlignment="1">
      <alignment horizontal="distributed" vertical="center" indent="1" shrinkToFit="1"/>
    </xf>
    <xf numFmtId="181" fontId="5" fillId="0" borderId="7" xfId="0" applyNumberFormat="1" applyFont="1" applyBorder="1" applyAlignment="1">
      <alignment horizontal="center" vertical="center" shrinkToFit="1"/>
    </xf>
    <xf numFmtId="181" fontId="5" fillId="0" borderId="13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horizontal="left" vertical="center" indent="1" shrinkToFit="1"/>
    </xf>
    <xf numFmtId="0" fontId="6" fillId="0" borderId="2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6" xfId="0" applyFont="1" applyBorder="1" applyAlignment="1">
      <alignment horizontal="distributed" vertical="center" wrapText="1" indent="1" shrinkToFit="1"/>
    </xf>
    <xf numFmtId="0" fontId="6" fillId="0" borderId="22" xfId="0" applyFont="1" applyBorder="1" applyAlignment="1">
      <alignment horizontal="distributed" vertical="center" wrapText="1" indent="1" shrinkToFit="1"/>
    </xf>
    <xf numFmtId="0" fontId="6" fillId="0" borderId="27" xfId="0" applyFont="1" applyBorder="1" applyAlignment="1">
      <alignment horizontal="distributed" vertical="center" wrapText="1" indent="1" shrinkToFit="1"/>
    </xf>
    <xf numFmtId="0" fontId="2" fillId="0" borderId="25" xfId="0" applyFont="1" applyBorder="1" applyAlignment="1">
      <alignment horizontal="distributed" vertical="center" indent="1" shrinkToFit="1"/>
    </xf>
    <xf numFmtId="0" fontId="2" fillId="0" borderId="17" xfId="0" applyFont="1" applyBorder="1" applyAlignment="1">
      <alignment horizontal="distributed" vertical="center" indent="1" shrinkToFit="1"/>
    </xf>
    <xf numFmtId="0" fontId="4" fillId="0" borderId="2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</cellXfs>
  <cellStyles count="9">
    <cellStyle name="쉼표 [0] 2" xfId="5" xr:uid="{00000000-0005-0000-0000-000000000000}"/>
    <cellStyle name="쉼표 [0] 2 2" xfId="8" xr:uid="{00000000-0005-0000-0000-000001000000}"/>
    <cellStyle name="쉼표 [0] 3" xfId="2" xr:uid="{00000000-0005-0000-0000-000002000000}"/>
    <cellStyle name="표준" xfId="0" builtinId="0"/>
    <cellStyle name="표준 2" xfId="3" xr:uid="{00000000-0005-0000-0000-000004000000}"/>
    <cellStyle name="표준 3" xfId="4" xr:uid="{00000000-0005-0000-0000-000005000000}"/>
    <cellStyle name="표준 3 2" xfId="7" xr:uid="{00000000-0005-0000-0000-000006000000}"/>
    <cellStyle name="표준 4" xfId="6" xr:uid="{00000000-0005-0000-0000-000007000000}"/>
    <cellStyle name="표준 5" xfId="1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3"/>
  <sheetViews>
    <sheetView showZeros="0" tabSelected="1" view="pageBreakPreview" zoomScaleSheetLayoutView="100" workbookViewId="0">
      <selection activeCell="C6" sqref="C6"/>
    </sheetView>
  </sheetViews>
  <sheetFormatPr defaultColWidth="15.625" defaultRowHeight="20.100000000000001" customHeight="1" x14ac:dyDescent="0.3"/>
  <cols>
    <col min="1" max="1" width="18.625" style="5" customWidth="1"/>
    <col min="2" max="2" width="14.625" style="5" customWidth="1"/>
    <col min="3" max="14" width="5.125" style="1" customWidth="1"/>
    <col min="15" max="15" width="25.625" style="1" customWidth="1"/>
    <col min="16" max="18" width="6.625" style="1" customWidth="1"/>
    <col min="19" max="16384" width="15.625" style="1"/>
  </cols>
  <sheetData>
    <row r="1" spans="1:16" s="2" customFormat="1" ht="30" customHeight="1" x14ac:dyDescent="0.3">
      <c r="A1" s="96" t="s">
        <v>77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8"/>
    </row>
    <row r="2" spans="1:16" s="3" customFormat="1" ht="21.95" customHeight="1" x14ac:dyDescent="0.3">
      <c r="A2" s="99"/>
      <c r="B2" s="100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3"/>
    </row>
    <row r="3" spans="1:16" s="3" customFormat="1" ht="21.95" customHeight="1" x14ac:dyDescent="0.3">
      <c r="A3" s="103" t="s">
        <v>78</v>
      </c>
      <c r="B3" s="104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6"/>
    </row>
    <row r="4" spans="1:16" ht="50.1" customHeight="1" x14ac:dyDescent="0.3">
      <c r="A4" s="101"/>
      <c r="B4" s="6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60"/>
    </row>
    <row r="5" spans="1:16" ht="27.95" customHeight="1" x14ac:dyDescent="0.3">
      <c r="A5" s="102"/>
      <c r="B5" s="6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61"/>
    </row>
    <row r="6" spans="1:16" ht="27.95" customHeight="1" x14ac:dyDescent="0.3">
      <c r="A6" s="68" t="s">
        <v>41</v>
      </c>
      <c r="B6" s="6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61"/>
    </row>
    <row r="7" spans="1:16" ht="27.95" customHeight="1" x14ac:dyDescent="0.3">
      <c r="A7" s="107" t="s">
        <v>38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61"/>
    </row>
    <row r="8" spans="1:16" ht="27.95" customHeight="1" x14ac:dyDescent="0.3">
      <c r="A8" s="107" t="s">
        <v>39</v>
      </c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63"/>
      <c r="P8" s="26">
        <f>O8-(C8+D8+E8+F8+G8+H8+I8+J8+K8+L8+M8+N8)</f>
        <v>0</v>
      </c>
    </row>
    <row r="9" spans="1:16" ht="27.95" customHeight="1" x14ac:dyDescent="0.3">
      <c r="A9" s="107" t="s">
        <v>40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63"/>
      <c r="P9" s="26"/>
    </row>
    <row r="10" spans="1:16" ht="27.95" customHeight="1" x14ac:dyDescent="0.3">
      <c r="A10" s="107" t="s">
        <v>42</v>
      </c>
      <c r="B10" s="108"/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8"/>
      <c r="O10" s="63"/>
      <c r="P10" s="26">
        <f>O10-(C10+D10+E10+F10+G10+H10+I10+J10+K10+L10+M10+N10)</f>
        <v>0</v>
      </c>
    </row>
    <row r="11" spans="1:16" ht="27.95" customHeight="1" x14ac:dyDescent="0.3">
      <c r="A11" s="68"/>
      <c r="B11" s="81"/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63"/>
      <c r="P11" s="26"/>
    </row>
    <row r="12" spans="1:16" ht="27.95" customHeight="1" x14ac:dyDescent="0.3">
      <c r="A12" s="68"/>
      <c r="B12" s="81"/>
      <c r="C12" s="81"/>
      <c r="D12" s="81"/>
      <c r="E12" s="81"/>
      <c r="F12" s="81"/>
      <c r="G12" s="81"/>
      <c r="H12" s="81"/>
      <c r="I12" s="81"/>
      <c r="J12" s="81"/>
      <c r="K12" s="81"/>
      <c r="L12" s="81"/>
      <c r="M12" s="81"/>
      <c r="N12" s="81"/>
      <c r="O12" s="63"/>
      <c r="P12" s="26"/>
    </row>
    <row r="13" spans="1:16" ht="27.95" customHeight="1" x14ac:dyDescent="0.3">
      <c r="A13" s="68"/>
      <c r="B13" s="111">
        <v>46296</v>
      </c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63"/>
      <c r="P13" s="26"/>
    </row>
    <row r="14" spans="1:16" ht="27.95" customHeight="1" x14ac:dyDescent="0.3">
      <c r="A14" s="66"/>
      <c r="B14" s="67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69"/>
    </row>
    <row r="15" spans="1:16" ht="27.95" customHeight="1" x14ac:dyDescent="0.3">
      <c r="A15" s="62"/>
      <c r="B15" s="75" t="s">
        <v>43</v>
      </c>
      <c r="C15" s="26"/>
      <c r="D15" s="109" t="s">
        <v>62</v>
      </c>
      <c r="E15" s="110"/>
      <c r="F15" s="110"/>
      <c r="G15" s="110"/>
      <c r="H15" s="110"/>
      <c r="I15" s="110"/>
      <c r="J15" s="110"/>
      <c r="K15" s="110"/>
      <c r="L15" s="110"/>
      <c r="M15" s="26"/>
      <c r="N15" s="76" t="s">
        <v>44</v>
      </c>
      <c r="O15" s="69"/>
    </row>
    <row r="16" spans="1:16" ht="27.95" customHeight="1" x14ac:dyDescent="0.3">
      <c r="A16" s="64"/>
      <c r="B16" s="77"/>
      <c r="C16" s="65"/>
      <c r="D16" s="79"/>
      <c r="E16" s="80"/>
      <c r="F16" s="80"/>
      <c r="G16" s="80"/>
      <c r="H16" s="80"/>
      <c r="I16" s="80"/>
      <c r="J16" s="80"/>
      <c r="K16" s="80"/>
      <c r="L16" s="80"/>
      <c r="M16" s="65"/>
      <c r="N16" s="78"/>
      <c r="O16" s="70"/>
    </row>
    <row r="17" spans="1:15" ht="27.95" customHeight="1" x14ac:dyDescent="0.3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2"/>
    </row>
    <row r="18" spans="1:15" ht="21.95" customHeight="1" x14ac:dyDescent="0.3">
      <c r="A18" s="6"/>
      <c r="B18" s="6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15" ht="21.95" customHeight="1" x14ac:dyDescent="0.3">
      <c r="A19" s="6"/>
      <c r="B19" s="6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1:15" ht="21.95" customHeight="1" x14ac:dyDescent="0.3">
      <c r="A20" s="51"/>
      <c r="B20" s="112"/>
      <c r="C20" s="112"/>
      <c r="D20" s="112"/>
      <c r="E20" s="112"/>
      <c r="F20" s="112"/>
      <c r="G20" s="112"/>
      <c r="H20" s="112"/>
      <c r="I20" s="112"/>
      <c r="J20" s="112"/>
      <c r="K20" s="112"/>
      <c r="L20" s="112"/>
      <c r="M20" s="112"/>
      <c r="N20" s="112"/>
    </row>
    <row r="21" spans="1:15" ht="21.95" customHeight="1" x14ac:dyDescent="0.3">
      <c r="A21" s="50"/>
      <c r="B21" s="6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5" ht="21.95" customHeight="1" x14ac:dyDescent="0.3">
      <c r="A22" s="50"/>
      <c r="B22" s="6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15" ht="21.95" customHeight="1" x14ac:dyDescent="0.3">
      <c r="A23" s="51"/>
      <c r="B23" s="6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5" ht="21.95" customHeight="1" x14ac:dyDescent="0.3">
      <c r="A24" s="6"/>
      <c r="B24" s="6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spans="1:15" ht="21.95" customHeight="1" x14ac:dyDescent="0.3">
      <c r="A25" s="6"/>
      <c r="B25" s="6"/>
      <c r="C25" s="52"/>
      <c r="D25" s="52"/>
      <c r="E25" s="93"/>
      <c r="F25" s="93"/>
      <c r="G25" s="93"/>
      <c r="H25" s="93"/>
      <c r="I25" s="49"/>
      <c r="J25" s="49"/>
      <c r="K25" s="52"/>
      <c r="L25" s="93"/>
      <c r="M25" s="93"/>
      <c r="N25" s="49"/>
      <c r="O25" s="5"/>
    </row>
    <row r="26" spans="1:15" ht="21.95" customHeight="1" x14ac:dyDescent="0.3">
      <c r="A26" s="6"/>
      <c r="B26" s="50"/>
      <c r="C26" s="53"/>
      <c r="D26" s="52"/>
      <c r="E26" s="93"/>
      <c r="F26" s="93"/>
      <c r="G26" s="49"/>
      <c r="H26" s="93"/>
      <c r="I26" s="93"/>
      <c r="J26" s="52"/>
      <c r="K26" s="52"/>
      <c r="L26" s="93"/>
      <c r="M26" s="93"/>
      <c r="N26" s="49"/>
      <c r="O26" s="5"/>
    </row>
    <row r="27" spans="1:15" ht="21.95" customHeight="1" x14ac:dyDescent="0.3">
      <c r="A27" s="6"/>
      <c r="B27" s="6"/>
      <c r="C27" s="53"/>
      <c r="D27" s="52"/>
      <c r="E27" s="93"/>
      <c r="F27" s="93"/>
      <c r="G27" s="49"/>
      <c r="H27" s="95"/>
      <c r="I27" s="95"/>
      <c r="J27" s="52"/>
      <c r="K27" s="52"/>
      <c r="L27" s="93"/>
      <c r="M27" s="93"/>
      <c r="N27" s="49"/>
      <c r="O27" s="5"/>
    </row>
    <row r="28" spans="1:15" ht="21.95" customHeight="1" x14ac:dyDescent="0.3">
      <c r="A28" s="6"/>
      <c r="B28" s="6"/>
      <c r="C28" s="53"/>
      <c r="D28" s="52"/>
      <c r="E28" s="93"/>
      <c r="F28" s="93"/>
      <c r="G28" s="49"/>
      <c r="H28" s="93"/>
      <c r="I28" s="93"/>
      <c r="J28" s="52"/>
      <c r="K28" s="52"/>
      <c r="L28" s="93"/>
      <c r="M28" s="93"/>
      <c r="N28" s="49"/>
      <c r="O28" s="5"/>
    </row>
    <row r="29" spans="1:15" ht="21.95" customHeight="1" x14ac:dyDescent="0.3">
      <c r="A29" s="6"/>
      <c r="B29" s="6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5"/>
    </row>
    <row r="30" spans="1:15" ht="21.95" customHeight="1" x14ac:dyDescent="0.3">
      <c r="A30" s="6"/>
      <c r="B30" s="6"/>
      <c r="C30" s="4"/>
      <c r="D30" s="4"/>
      <c r="E30" s="93"/>
      <c r="F30" s="93"/>
      <c r="G30" s="4"/>
      <c r="H30" s="4"/>
      <c r="I30" s="4"/>
      <c r="J30" s="4"/>
      <c r="K30" s="4"/>
      <c r="L30" s="94"/>
      <c r="M30" s="94"/>
      <c r="N30" s="4"/>
    </row>
    <row r="31" spans="1:15" ht="21.95" customHeight="1" x14ac:dyDescent="0.3">
      <c r="A31" s="6"/>
      <c r="B31" s="6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15" ht="21.95" customHeight="1" x14ac:dyDescent="0.3"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ht="21.95" customHeight="1" x14ac:dyDescent="0.3"/>
  </sheetData>
  <mergeCells count="25">
    <mergeCell ref="A1:O1"/>
    <mergeCell ref="A2:B2"/>
    <mergeCell ref="A4:A5"/>
    <mergeCell ref="A3:O3"/>
    <mergeCell ref="G25:H25"/>
    <mergeCell ref="L25:M25"/>
    <mergeCell ref="A7:N7"/>
    <mergeCell ref="A8:N8"/>
    <mergeCell ref="A9:N9"/>
    <mergeCell ref="A10:N10"/>
    <mergeCell ref="D15:L15"/>
    <mergeCell ref="B13:N13"/>
    <mergeCell ref="B20:N20"/>
    <mergeCell ref="E25:F25"/>
    <mergeCell ref="E26:F26"/>
    <mergeCell ref="H26:I26"/>
    <mergeCell ref="L26:M26"/>
    <mergeCell ref="E30:F30"/>
    <mergeCell ref="L30:M30"/>
    <mergeCell ref="E27:F27"/>
    <mergeCell ref="H27:I27"/>
    <mergeCell ref="L27:M27"/>
    <mergeCell ref="E28:F28"/>
    <mergeCell ref="H28:I28"/>
    <mergeCell ref="L28:M28"/>
  </mergeCells>
  <phoneticPr fontId="1" type="noConversion"/>
  <printOptions horizontalCentered="1"/>
  <pageMargins left="0.59055118110236227" right="0.59055118110236227" top="0.59055118110236227" bottom="0.59055118110236227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2"/>
  <sheetViews>
    <sheetView showZeros="0" view="pageBreakPreview" zoomScaleSheetLayoutView="100" workbookViewId="0">
      <selection activeCell="Q18" sqref="Q18"/>
    </sheetView>
  </sheetViews>
  <sheetFormatPr defaultColWidth="15.625" defaultRowHeight="20.100000000000001" customHeight="1" x14ac:dyDescent="0.3"/>
  <cols>
    <col min="1" max="1" width="18.625" style="5" customWidth="1"/>
    <col min="2" max="2" width="14.625" style="5" customWidth="1"/>
    <col min="3" max="14" width="5.125" style="1" customWidth="1"/>
    <col min="15" max="15" width="25.625" style="1" customWidth="1"/>
    <col min="16" max="18" width="6.625" style="1" customWidth="1"/>
    <col min="19" max="16384" width="15.625" style="1"/>
  </cols>
  <sheetData>
    <row r="1" spans="1:24" s="2" customFormat="1" ht="30" customHeight="1" x14ac:dyDescent="0.3">
      <c r="A1" s="113" t="s">
        <v>27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5"/>
    </row>
    <row r="2" spans="1:24" s="2" customFormat="1" ht="21.95" customHeight="1" x14ac:dyDescent="0.3">
      <c r="A2" s="99" t="s">
        <v>2</v>
      </c>
      <c r="B2" s="100"/>
      <c r="C2" s="124" t="s">
        <v>45</v>
      </c>
      <c r="D2" s="125"/>
      <c r="E2" s="125"/>
      <c r="F2" s="125"/>
      <c r="G2" s="126" t="s">
        <v>46</v>
      </c>
      <c r="H2" s="125"/>
      <c r="I2" s="125"/>
      <c r="J2" s="125"/>
      <c r="K2" s="125"/>
      <c r="L2" s="125"/>
      <c r="M2" s="125"/>
      <c r="N2" s="127"/>
      <c r="O2" s="84"/>
    </row>
    <row r="3" spans="1:24" s="3" customFormat="1" ht="21.95" customHeight="1" x14ac:dyDescent="0.3">
      <c r="A3" s="122"/>
      <c r="B3" s="123"/>
      <c r="C3" s="7">
        <v>9</v>
      </c>
      <c r="D3" s="7">
        <v>10</v>
      </c>
      <c r="E3" s="7">
        <v>11</v>
      </c>
      <c r="F3" s="7">
        <v>12</v>
      </c>
      <c r="G3" s="7">
        <v>1</v>
      </c>
      <c r="H3" s="7">
        <v>2</v>
      </c>
      <c r="I3" s="7">
        <v>3</v>
      </c>
      <c r="J3" s="7">
        <v>4</v>
      </c>
      <c r="K3" s="7">
        <v>5</v>
      </c>
      <c r="L3" s="7">
        <v>6</v>
      </c>
      <c r="M3" s="7">
        <v>7</v>
      </c>
      <c r="N3" s="7">
        <v>8</v>
      </c>
      <c r="O3" s="8" t="s">
        <v>12</v>
      </c>
      <c r="Q3" s="7">
        <v>1</v>
      </c>
      <c r="R3" s="7">
        <v>2</v>
      </c>
      <c r="S3" s="7">
        <v>3</v>
      </c>
      <c r="T3" s="7">
        <v>4</v>
      </c>
      <c r="U3" s="7">
        <v>5</v>
      </c>
      <c r="V3" s="7">
        <v>6</v>
      </c>
      <c r="W3" s="7">
        <v>7</v>
      </c>
      <c r="X3" s="7">
        <v>8</v>
      </c>
    </row>
    <row r="4" spans="1:24" s="3" customFormat="1" ht="21.95" customHeight="1" x14ac:dyDescent="0.3">
      <c r="A4" s="116" t="s">
        <v>1</v>
      </c>
      <c r="B4" s="117"/>
      <c r="C4" s="9">
        <v>30</v>
      </c>
      <c r="D4" s="9">
        <v>31</v>
      </c>
      <c r="E4" s="9">
        <v>30</v>
      </c>
      <c r="F4" s="9">
        <v>31</v>
      </c>
      <c r="G4" s="9">
        <v>31</v>
      </c>
      <c r="H4" s="9">
        <v>29</v>
      </c>
      <c r="I4" s="9">
        <v>31</v>
      </c>
      <c r="J4" s="9">
        <v>30</v>
      </c>
      <c r="K4" s="9">
        <v>31</v>
      </c>
      <c r="L4" s="9">
        <v>30</v>
      </c>
      <c r="M4" s="9">
        <v>31</v>
      </c>
      <c r="N4" s="9">
        <v>31</v>
      </c>
      <c r="O4" s="14"/>
      <c r="Q4" s="9">
        <v>31</v>
      </c>
      <c r="R4" s="9">
        <v>29</v>
      </c>
      <c r="S4" s="9">
        <v>31</v>
      </c>
      <c r="T4" s="9">
        <v>30</v>
      </c>
      <c r="U4" s="9">
        <v>31</v>
      </c>
      <c r="V4" s="9">
        <v>30</v>
      </c>
      <c r="W4" s="9">
        <v>31</v>
      </c>
      <c r="X4" s="9">
        <v>31</v>
      </c>
    </row>
    <row r="5" spans="1:24" ht="50.1" customHeight="1" x14ac:dyDescent="0.3">
      <c r="A5" s="118" t="s">
        <v>8</v>
      </c>
      <c r="B5" s="11" t="s">
        <v>5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4" t="s">
        <v>36</v>
      </c>
    </row>
    <row r="6" spans="1:24" ht="50.1" customHeight="1" x14ac:dyDescent="0.3">
      <c r="A6" s="119"/>
      <c r="B6" s="12" t="s">
        <v>6</v>
      </c>
      <c r="C6" s="13"/>
      <c r="D6" s="13"/>
      <c r="E6" s="13">
        <v>5</v>
      </c>
      <c r="F6" s="13">
        <v>5</v>
      </c>
      <c r="G6" s="13">
        <v>6</v>
      </c>
      <c r="H6" s="13">
        <v>7</v>
      </c>
      <c r="I6" s="13">
        <v>5</v>
      </c>
      <c r="J6" s="13">
        <v>4</v>
      </c>
      <c r="K6" s="13">
        <v>9</v>
      </c>
      <c r="L6" s="13">
        <v>4</v>
      </c>
      <c r="M6" s="13">
        <v>6</v>
      </c>
      <c r="N6" s="13">
        <v>6</v>
      </c>
      <c r="O6" s="18" t="s">
        <v>47</v>
      </c>
    </row>
    <row r="7" spans="1:24" ht="50.1" customHeight="1" x14ac:dyDescent="0.3">
      <c r="A7" s="119"/>
      <c r="B7" s="12" t="s">
        <v>7</v>
      </c>
      <c r="C7" s="13"/>
      <c r="D7" s="13">
        <f t="shared" ref="D7:N7" si="0">D5*D6/D4</f>
        <v>0</v>
      </c>
      <c r="E7" s="13">
        <f t="shared" si="0"/>
        <v>0</v>
      </c>
      <c r="F7" s="13">
        <v>1</v>
      </c>
      <c r="G7" s="13">
        <v>1</v>
      </c>
      <c r="H7" s="13">
        <f t="shared" si="0"/>
        <v>0</v>
      </c>
      <c r="I7" s="13">
        <f t="shared" si="0"/>
        <v>0</v>
      </c>
      <c r="J7" s="13">
        <f t="shared" si="0"/>
        <v>0</v>
      </c>
      <c r="K7" s="13">
        <f t="shared" si="0"/>
        <v>0</v>
      </c>
      <c r="L7" s="13">
        <f t="shared" si="0"/>
        <v>0</v>
      </c>
      <c r="M7" s="13">
        <f t="shared" si="0"/>
        <v>0</v>
      </c>
      <c r="N7" s="13">
        <f t="shared" si="0"/>
        <v>0</v>
      </c>
      <c r="O7" s="18" t="s">
        <v>10</v>
      </c>
    </row>
    <row r="8" spans="1:24" ht="50.1" customHeight="1" x14ac:dyDescent="0.3">
      <c r="A8" s="119"/>
      <c r="B8" s="12" t="s">
        <v>4</v>
      </c>
      <c r="C8" s="13">
        <f t="shared" ref="C8:N8" si="1">C5+C6-C7</f>
        <v>0</v>
      </c>
      <c r="D8" s="13">
        <f t="shared" si="1"/>
        <v>0</v>
      </c>
      <c r="E8" s="13">
        <f t="shared" si="1"/>
        <v>5</v>
      </c>
      <c r="F8" s="13">
        <f t="shared" si="1"/>
        <v>4</v>
      </c>
      <c r="G8" s="13">
        <f t="shared" si="1"/>
        <v>5</v>
      </c>
      <c r="H8" s="13">
        <f t="shared" si="1"/>
        <v>7</v>
      </c>
      <c r="I8" s="13">
        <f t="shared" si="1"/>
        <v>5</v>
      </c>
      <c r="J8" s="13">
        <f t="shared" si="1"/>
        <v>4</v>
      </c>
      <c r="K8" s="13">
        <f t="shared" si="1"/>
        <v>9</v>
      </c>
      <c r="L8" s="13">
        <f t="shared" si="1"/>
        <v>4</v>
      </c>
      <c r="M8" s="13">
        <f t="shared" si="1"/>
        <v>6</v>
      </c>
      <c r="N8" s="13">
        <f t="shared" si="1"/>
        <v>6</v>
      </c>
      <c r="O8" s="18"/>
    </row>
    <row r="9" spans="1:24" ht="27.95" customHeight="1" x14ac:dyDescent="0.3">
      <c r="A9" s="120" t="s">
        <v>32</v>
      </c>
      <c r="B9" s="121"/>
      <c r="C9" s="27">
        <f>C4-C8</f>
        <v>30</v>
      </c>
      <c r="D9" s="27">
        <f t="shared" ref="D9:N9" si="2">D4-D8</f>
        <v>31</v>
      </c>
      <c r="E9" s="27">
        <f t="shared" si="2"/>
        <v>25</v>
      </c>
      <c r="F9" s="27">
        <f t="shared" si="2"/>
        <v>27</v>
      </c>
      <c r="G9" s="27">
        <f>G4-G8</f>
        <v>26</v>
      </c>
      <c r="H9" s="27">
        <f t="shared" si="2"/>
        <v>22</v>
      </c>
      <c r="I9" s="27">
        <f t="shared" si="2"/>
        <v>26</v>
      </c>
      <c r="J9" s="27">
        <f>J4-J8</f>
        <v>26</v>
      </c>
      <c r="K9" s="27">
        <f t="shared" si="2"/>
        <v>22</v>
      </c>
      <c r="L9" s="27">
        <f t="shared" si="2"/>
        <v>26</v>
      </c>
      <c r="M9" s="27">
        <f t="shared" si="2"/>
        <v>25</v>
      </c>
      <c r="N9" s="27">
        <f t="shared" si="2"/>
        <v>25</v>
      </c>
      <c r="O9" s="28" t="s">
        <v>11</v>
      </c>
    </row>
    <row r="10" spans="1:24" ht="27.95" customHeight="1" x14ac:dyDescent="0.3">
      <c r="A10" s="29" t="s">
        <v>35</v>
      </c>
      <c r="B10" s="30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9"/>
    </row>
    <row r="11" spans="1:24" ht="27.95" customHeight="1" x14ac:dyDescent="0.3">
      <c r="A11" s="31" t="s">
        <v>28</v>
      </c>
      <c r="B11" s="32"/>
      <c r="C11" s="10"/>
      <c r="D11" s="10"/>
      <c r="E11" s="56">
        <v>4</v>
      </c>
      <c r="F11" s="56"/>
      <c r="G11" s="56"/>
      <c r="H11" s="56"/>
      <c r="I11" s="56"/>
      <c r="J11" s="56"/>
      <c r="K11" s="56"/>
      <c r="L11" s="56"/>
      <c r="M11" s="10"/>
      <c r="N11" s="10"/>
      <c r="O11" s="33">
        <f>공사기간산출!E5</f>
        <v>6</v>
      </c>
      <c r="P11" s="26"/>
    </row>
    <row r="12" spans="1:24" ht="27.95" customHeight="1" x14ac:dyDescent="0.3">
      <c r="A12" s="31" t="s">
        <v>29</v>
      </c>
      <c r="B12" s="32"/>
      <c r="C12" s="10"/>
      <c r="D12" s="10"/>
      <c r="E12" s="56">
        <v>21</v>
      </c>
      <c r="F12" s="56">
        <v>27</v>
      </c>
      <c r="G12" s="56">
        <v>20</v>
      </c>
      <c r="H12" s="56"/>
      <c r="I12" s="56"/>
      <c r="J12" s="56"/>
      <c r="K12" s="56"/>
      <c r="L12" s="56"/>
      <c r="M12" s="10"/>
      <c r="N12" s="10"/>
      <c r="O12" s="33">
        <f>공사기간산출!E19</f>
        <v>77</v>
      </c>
      <c r="P12" s="26">
        <f>O12-(C12+D12+E12+F12+G12+H12+I12+J12+K12+L12+M12+N12)</f>
        <v>9</v>
      </c>
      <c r="S12" s="4"/>
    </row>
    <row r="13" spans="1:24" ht="27.95" customHeight="1" x14ac:dyDescent="0.3">
      <c r="A13" s="31" t="s">
        <v>30</v>
      </c>
      <c r="B13" s="32"/>
      <c r="C13" s="10"/>
      <c r="D13" s="10">
        <v>0</v>
      </c>
      <c r="E13" s="56"/>
      <c r="F13" s="56">
        <v>0</v>
      </c>
      <c r="G13" s="56">
        <v>6</v>
      </c>
      <c r="H13" s="56"/>
      <c r="I13" s="56"/>
      <c r="J13" s="56"/>
      <c r="K13" s="56"/>
      <c r="L13" s="56"/>
      <c r="M13" s="10"/>
      <c r="N13" s="10"/>
      <c r="O13" s="33">
        <f>공사기간산출!E20</f>
        <v>7</v>
      </c>
      <c r="P13" s="26">
        <f>O13-(C13+D13+E13+F13+G13+H13+I13+J13+K13+L13+M13+N13)</f>
        <v>1</v>
      </c>
    </row>
    <row r="14" spans="1:24" ht="27.95" customHeight="1" x14ac:dyDescent="0.3">
      <c r="A14" s="128" t="s">
        <v>34</v>
      </c>
      <c r="B14" s="129"/>
      <c r="C14" s="35">
        <f t="shared" ref="C14:N14" si="3">SUM(C10:C13)</f>
        <v>0</v>
      </c>
      <c r="D14" s="35">
        <f t="shared" si="3"/>
        <v>0</v>
      </c>
      <c r="E14" s="35">
        <f t="shared" si="3"/>
        <v>25</v>
      </c>
      <c r="F14" s="35">
        <f>SUM(F10:F13)</f>
        <v>27</v>
      </c>
      <c r="G14" s="35">
        <f t="shared" ref="G14" si="4">SUM(G10:G13)</f>
        <v>26</v>
      </c>
      <c r="H14" s="35"/>
      <c r="I14" s="35">
        <f t="shared" si="3"/>
        <v>0</v>
      </c>
      <c r="J14" s="35">
        <f t="shared" si="3"/>
        <v>0</v>
      </c>
      <c r="K14" s="35"/>
      <c r="L14" s="35">
        <f>SUM(L10:L13)</f>
        <v>0</v>
      </c>
      <c r="M14" s="35">
        <f>SUM(M10:M13)</f>
        <v>0</v>
      </c>
      <c r="N14" s="35">
        <f t="shared" si="3"/>
        <v>0</v>
      </c>
      <c r="O14" s="130">
        <f>SUM(C14:N15)</f>
        <v>92</v>
      </c>
    </row>
    <row r="15" spans="1:24" ht="27.95" customHeight="1" x14ac:dyDescent="0.3">
      <c r="A15" s="36" t="s">
        <v>31</v>
      </c>
      <c r="B15" s="37"/>
      <c r="C15" s="38">
        <f>C8/C9*C14</f>
        <v>0</v>
      </c>
      <c r="D15" s="38"/>
      <c r="E15" s="38">
        <f>E8/E9*E14</f>
        <v>5</v>
      </c>
      <c r="F15" s="38">
        <f t="shared" ref="F15:J15" si="5">F8/F9*F14</f>
        <v>4</v>
      </c>
      <c r="G15" s="38">
        <f t="shared" si="5"/>
        <v>5</v>
      </c>
      <c r="H15" s="38">
        <f t="shared" si="5"/>
        <v>0</v>
      </c>
      <c r="I15" s="38">
        <f t="shared" si="5"/>
        <v>0</v>
      </c>
      <c r="J15" s="38">
        <f t="shared" si="5"/>
        <v>0</v>
      </c>
      <c r="K15" s="38"/>
      <c r="L15" s="38"/>
      <c r="M15" s="38">
        <f>M8/M9*M14</f>
        <v>0</v>
      </c>
      <c r="N15" s="38"/>
      <c r="O15" s="131"/>
    </row>
    <row r="16" spans="1:24" ht="27.95" customHeight="1" x14ac:dyDescent="0.3">
      <c r="A16" s="132" t="s">
        <v>33</v>
      </c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32"/>
      <c r="M16" s="132"/>
      <c r="N16" s="132"/>
      <c r="O16" s="34" t="s">
        <v>48</v>
      </c>
    </row>
    <row r="17" spans="1:15" ht="21.95" customHeight="1" x14ac:dyDescent="0.3">
      <c r="A17" s="6"/>
      <c r="B17" s="6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1:15" ht="21.95" customHeight="1" x14ac:dyDescent="0.3">
      <c r="A18" s="6"/>
      <c r="B18" s="6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15" ht="21.95" customHeight="1" x14ac:dyDescent="0.3">
      <c r="A19" s="51"/>
      <c r="B19" s="112"/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</row>
    <row r="20" spans="1:15" ht="21.95" customHeight="1" x14ac:dyDescent="0.3">
      <c r="A20" s="50"/>
      <c r="B20" s="6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5" ht="21.95" customHeight="1" x14ac:dyDescent="0.3">
      <c r="A21" s="50"/>
      <c r="B21" s="6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5" ht="21.95" customHeight="1" x14ac:dyDescent="0.3">
      <c r="A22" s="51"/>
      <c r="B22" s="6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15" ht="21.95" customHeight="1" x14ac:dyDescent="0.3">
      <c r="A23" s="6"/>
      <c r="B23" s="6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5" ht="21.95" customHeight="1" x14ac:dyDescent="0.3">
      <c r="A24" s="6"/>
      <c r="B24" s="6"/>
      <c r="C24" s="52"/>
      <c r="D24" s="52"/>
      <c r="E24" s="93"/>
      <c r="F24" s="93"/>
      <c r="G24" s="93"/>
      <c r="H24" s="93"/>
      <c r="I24" s="49"/>
      <c r="J24" s="49"/>
      <c r="K24" s="52"/>
      <c r="L24" s="93"/>
      <c r="M24" s="93"/>
      <c r="N24" s="49"/>
      <c r="O24" s="5"/>
    </row>
    <row r="25" spans="1:15" ht="21.95" customHeight="1" x14ac:dyDescent="0.3">
      <c r="A25" s="6"/>
      <c r="B25" s="50"/>
      <c r="C25" s="53"/>
      <c r="D25" s="52"/>
      <c r="E25" s="93"/>
      <c r="F25" s="93"/>
      <c r="G25" s="49"/>
      <c r="H25" s="93"/>
      <c r="I25" s="93"/>
      <c r="J25" s="52"/>
      <c r="K25" s="52"/>
      <c r="L25" s="93"/>
      <c r="M25" s="93"/>
      <c r="N25" s="49"/>
      <c r="O25" s="5"/>
    </row>
    <row r="26" spans="1:15" ht="21.95" customHeight="1" x14ac:dyDescent="0.3">
      <c r="A26" s="6"/>
      <c r="B26" s="6"/>
      <c r="C26" s="53"/>
      <c r="D26" s="52"/>
      <c r="E26" s="93"/>
      <c r="F26" s="93"/>
      <c r="G26" s="49"/>
      <c r="H26" s="95"/>
      <c r="I26" s="95"/>
      <c r="J26" s="52"/>
      <c r="K26" s="52"/>
      <c r="L26" s="93"/>
      <c r="M26" s="93"/>
      <c r="N26" s="49"/>
      <c r="O26" s="5"/>
    </row>
    <row r="27" spans="1:15" ht="21.95" customHeight="1" x14ac:dyDescent="0.3">
      <c r="A27" s="6"/>
      <c r="B27" s="6"/>
      <c r="C27" s="53"/>
      <c r="D27" s="52"/>
      <c r="E27" s="93"/>
      <c r="F27" s="93"/>
      <c r="G27" s="49"/>
      <c r="H27" s="93"/>
      <c r="I27" s="93"/>
      <c r="J27" s="52"/>
      <c r="K27" s="52"/>
      <c r="L27" s="93"/>
      <c r="M27" s="93"/>
      <c r="N27" s="49"/>
      <c r="O27" s="5"/>
    </row>
    <row r="28" spans="1:15" ht="21.95" customHeight="1" x14ac:dyDescent="0.3">
      <c r="A28" s="6"/>
      <c r="B28" s="6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5"/>
    </row>
    <row r="29" spans="1:15" ht="21.95" customHeight="1" x14ac:dyDescent="0.3">
      <c r="A29" s="6"/>
      <c r="B29" s="6"/>
      <c r="C29" s="4"/>
      <c r="D29" s="4"/>
      <c r="E29" s="93"/>
      <c r="F29" s="93"/>
      <c r="G29" s="4"/>
      <c r="H29" s="4"/>
      <c r="I29" s="4"/>
      <c r="J29" s="4"/>
      <c r="K29" s="4"/>
      <c r="L29" s="94"/>
      <c r="M29" s="94"/>
      <c r="N29" s="4"/>
    </row>
    <row r="30" spans="1:15" ht="21.95" customHeight="1" x14ac:dyDescent="0.3">
      <c r="A30" s="6"/>
      <c r="B30" s="6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</row>
    <row r="31" spans="1:15" ht="21.95" customHeight="1" x14ac:dyDescent="0.3"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15" ht="21.95" customHeight="1" x14ac:dyDescent="0.3"/>
  </sheetData>
  <mergeCells count="25">
    <mergeCell ref="E29:F29"/>
    <mergeCell ref="L29:M29"/>
    <mergeCell ref="L24:M24"/>
    <mergeCell ref="H26:I26"/>
    <mergeCell ref="L25:M25"/>
    <mergeCell ref="L26:M26"/>
    <mergeCell ref="E27:F27"/>
    <mergeCell ref="H27:I27"/>
    <mergeCell ref="L27:M27"/>
    <mergeCell ref="E24:F24"/>
    <mergeCell ref="E25:F25"/>
    <mergeCell ref="E26:F26"/>
    <mergeCell ref="B19:N19"/>
    <mergeCell ref="G24:H24"/>
    <mergeCell ref="H25:I25"/>
    <mergeCell ref="A14:B14"/>
    <mergeCell ref="O14:O15"/>
    <mergeCell ref="A16:N16"/>
    <mergeCell ref="A1:O1"/>
    <mergeCell ref="A4:B4"/>
    <mergeCell ref="A5:A8"/>
    <mergeCell ref="A9:B9"/>
    <mergeCell ref="A2:B3"/>
    <mergeCell ref="C2:F2"/>
    <mergeCell ref="G2:N2"/>
  </mergeCells>
  <phoneticPr fontId="1" type="noConversion"/>
  <printOptions horizontalCentered="1"/>
  <pageMargins left="0.59055118110236227" right="0.59055118110236227" top="0.59055118110236227" bottom="0.59055118110236227" header="0" footer="0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5"/>
  <sheetViews>
    <sheetView view="pageBreakPreview" zoomScaleNormal="100" zoomScaleSheetLayoutView="100" workbookViewId="0">
      <selection activeCell="H15" sqref="H15"/>
    </sheetView>
  </sheetViews>
  <sheetFormatPr defaultColWidth="15.625" defaultRowHeight="20.100000000000001" customHeight="1" x14ac:dyDescent="0.3"/>
  <cols>
    <col min="1" max="1" width="23.875" style="5" customWidth="1"/>
    <col min="2" max="2" width="26.375" style="5" customWidth="1"/>
    <col min="3" max="3" width="10.625" style="1" customWidth="1"/>
    <col min="4" max="4" width="9.125" style="1" customWidth="1"/>
    <col min="5" max="5" width="9.375" style="1" customWidth="1"/>
    <col min="6" max="6" width="20.625" style="1" customWidth="1"/>
    <col min="7" max="7" width="4.625" style="1" customWidth="1"/>
    <col min="8" max="16384" width="15.625" style="1"/>
  </cols>
  <sheetData>
    <row r="1" spans="1:9" s="2" customFormat="1" ht="28.5" customHeight="1" x14ac:dyDescent="0.3">
      <c r="A1" s="113" t="s">
        <v>37</v>
      </c>
      <c r="B1" s="114"/>
      <c r="C1" s="114"/>
      <c r="D1" s="114"/>
      <c r="E1" s="114"/>
      <c r="F1" s="115"/>
    </row>
    <row r="2" spans="1:9" s="55" customFormat="1" ht="18" customHeight="1" x14ac:dyDescent="0.3">
      <c r="A2" s="133" t="s">
        <v>15</v>
      </c>
      <c r="B2" s="134"/>
      <c r="C2" s="39" t="s">
        <v>20</v>
      </c>
      <c r="D2" s="39" t="s">
        <v>21</v>
      </c>
      <c r="E2" s="39" t="s">
        <v>22</v>
      </c>
      <c r="F2" s="40" t="s">
        <v>16</v>
      </c>
    </row>
    <row r="3" spans="1:9" s="55" customFormat="1" ht="21" customHeight="1" x14ac:dyDescent="0.3">
      <c r="A3" s="135" t="s">
        <v>17</v>
      </c>
      <c r="B3" s="41" t="s">
        <v>24</v>
      </c>
      <c r="C3" s="42"/>
      <c r="D3" s="42"/>
      <c r="E3" s="43">
        <v>2</v>
      </c>
      <c r="F3" s="44"/>
    </row>
    <row r="4" spans="1:9" s="55" customFormat="1" ht="21" customHeight="1" x14ac:dyDescent="0.3">
      <c r="A4" s="136"/>
      <c r="B4" s="41" t="s">
        <v>25</v>
      </c>
      <c r="C4" s="42"/>
      <c r="D4" s="42"/>
      <c r="E4" s="43">
        <v>4</v>
      </c>
      <c r="F4" s="44"/>
    </row>
    <row r="5" spans="1:9" s="55" customFormat="1" ht="21" customHeight="1" x14ac:dyDescent="0.3">
      <c r="A5" s="137"/>
      <c r="B5" s="41" t="s">
        <v>23</v>
      </c>
      <c r="C5" s="42"/>
      <c r="D5" s="42"/>
      <c r="E5" s="43">
        <f>SUM(E3:E4)</f>
        <v>6</v>
      </c>
      <c r="F5" s="44"/>
    </row>
    <row r="6" spans="1:9" s="55" customFormat="1" ht="21" customHeight="1" x14ac:dyDescent="0.3">
      <c r="A6" s="45" t="s">
        <v>18</v>
      </c>
      <c r="B6" s="46"/>
      <c r="C6" s="42"/>
      <c r="D6" s="42"/>
      <c r="E6" s="43"/>
      <c r="F6" s="47">
        <v>8</v>
      </c>
      <c r="H6" s="55" t="s">
        <v>52</v>
      </c>
      <c r="I6" s="55">
        <v>921</v>
      </c>
    </row>
    <row r="7" spans="1:9" s="55" customFormat="1" ht="21" customHeight="1" x14ac:dyDescent="0.3">
      <c r="A7" s="91" t="s">
        <v>68</v>
      </c>
      <c r="B7" s="46" t="s">
        <v>60</v>
      </c>
      <c r="C7" s="86">
        <f t="shared" ref="C7" si="0">F7</f>
        <v>1</v>
      </c>
      <c r="D7" s="87">
        <v>1</v>
      </c>
      <c r="E7" s="43">
        <f t="shared" ref="E7" si="1">ROUNDUP(D7/C7,1)</f>
        <v>1</v>
      </c>
      <c r="F7" s="88">
        <v>1</v>
      </c>
    </row>
    <row r="8" spans="1:9" s="55" customFormat="1" ht="21" customHeight="1" x14ac:dyDescent="0.3">
      <c r="A8" s="92"/>
      <c r="B8" s="46" t="s">
        <v>69</v>
      </c>
      <c r="C8" s="86">
        <f t="shared" ref="C8" si="2">F8</f>
        <v>1</v>
      </c>
      <c r="D8" s="87">
        <v>1</v>
      </c>
      <c r="E8" s="43">
        <f t="shared" ref="E8" si="3">ROUNDUP(D8/C8,1)</f>
        <v>1</v>
      </c>
      <c r="F8" s="88">
        <v>1</v>
      </c>
    </row>
    <row r="9" spans="1:9" s="55" customFormat="1" ht="21" customHeight="1" x14ac:dyDescent="0.3">
      <c r="A9" s="91"/>
      <c r="B9" s="46" t="s">
        <v>49</v>
      </c>
      <c r="C9" s="86">
        <f t="shared" ref="C9" si="4">F9</f>
        <v>1</v>
      </c>
      <c r="D9" s="87">
        <v>1</v>
      </c>
      <c r="E9" s="43">
        <f t="shared" ref="E9" si="5">ROUNDUP(D9/C9,1)</f>
        <v>1</v>
      </c>
      <c r="F9" s="88">
        <v>1</v>
      </c>
      <c r="H9" s="55" t="s">
        <v>53</v>
      </c>
      <c r="I9" s="55">
        <v>310</v>
      </c>
    </row>
    <row r="10" spans="1:9" s="55" customFormat="1" ht="21" customHeight="1" x14ac:dyDescent="0.3">
      <c r="A10" s="91"/>
      <c r="B10" s="46" t="s">
        <v>50</v>
      </c>
      <c r="C10" s="86">
        <f t="shared" ref="C10" si="6">F10</f>
        <v>1</v>
      </c>
      <c r="D10" s="87">
        <v>1</v>
      </c>
      <c r="E10" s="43">
        <f t="shared" ref="E10" si="7">ROUNDUP(D10/C10,1)</f>
        <v>1</v>
      </c>
      <c r="F10" s="88">
        <v>1</v>
      </c>
      <c r="H10" s="55" t="s">
        <v>55</v>
      </c>
      <c r="I10" s="55">
        <v>740</v>
      </c>
    </row>
    <row r="11" spans="1:9" s="55" customFormat="1" ht="21" customHeight="1" x14ac:dyDescent="0.3">
      <c r="A11" s="82" t="s">
        <v>63</v>
      </c>
      <c r="B11" s="83" t="s">
        <v>51</v>
      </c>
      <c r="C11" s="48">
        <f t="shared" ref="C11" si="8">F11</f>
        <v>95</v>
      </c>
      <c r="D11" s="48">
        <v>2849</v>
      </c>
      <c r="E11" s="43">
        <f t="shared" ref="E11" si="9">ROUNDUP(D11/C11,1)</f>
        <v>30</v>
      </c>
      <c r="F11" s="58">
        <v>95</v>
      </c>
      <c r="H11" s="55" t="s">
        <v>56</v>
      </c>
      <c r="I11" s="55">
        <v>878</v>
      </c>
    </row>
    <row r="12" spans="1:9" s="55" customFormat="1" ht="21" customHeight="1" x14ac:dyDescent="0.3">
      <c r="A12" s="82" t="s">
        <v>64</v>
      </c>
      <c r="B12" s="83" t="s">
        <v>59</v>
      </c>
      <c r="C12" s="48">
        <f t="shared" ref="C12:C13" si="10">F12</f>
        <v>120</v>
      </c>
      <c r="D12" s="48">
        <v>2850</v>
      </c>
      <c r="E12" s="43">
        <f t="shared" ref="E12:E13" si="11">ROUNDUP(D12/C12,1)</f>
        <v>23.8</v>
      </c>
      <c r="F12" s="58">
        <v>120</v>
      </c>
    </row>
    <row r="13" spans="1:9" s="55" customFormat="1" ht="21" customHeight="1" x14ac:dyDescent="0.3">
      <c r="A13" s="89" t="s">
        <v>65</v>
      </c>
      <c r="B13" s="83" t="s">
        <v>72</v>
      </c>
      <c r="C13" s="48">
        <f t="shared" si="10"/>
        <v>60</v>
      </c>
      <c r="D13" s="48">
        <v>298</v>
      </c>
      <c r="E13" s="43">
        <f t="shared" si="11"/>
        <v>5</v>
      </c>
      <c r="F13" s="58">
        <v>60</v>
      </c>
      <c r="H13" s="55" t="s">
        <v>54</v>
      </c>
      <c r="I13" s="55">
        <v>1053</v>
      </c>
    </row>
    <row r="14" spans="1:9" s="55" customFormat="1" ht="21" customHeight="1" x14ac:dyDescent="0.3">
      <c r="A14" s="91"/>
      <c r="B14" s="83" t="s">
        <v>70</v>
      </c>
      <c r="C14" s="48">
        <f t="shared" ref="C14" si="12">F14</f>
        <v>100</v>
      </c>
      <c r="D14" s="48">
        <v>400</v>
      </c>
      <c r="E14" s="43">
        <f t="shared" ref="E14" si="13">ROUNDUP(D14/C14,1)</f>
        <v>4</v>
      </c>
      <c r="F14" s="58">
        <v>100</v>
      </c>
    </row>
    <row r="15" spans="1:9" s="55" customFormat="1" ht="21" customHeight="1" x14ac:dyDescent="0.3">
      <c r="A15" s="91"/>
      <c r="B15" s="83" t="s">
        <v>71</v>
      </c>
      <c r="C15" s="86">
        <v>1</v>
      </c>
      <c r="D15" s="87">
        <v>1</v>
      </c>
      <c r="E15" s="43">
        <v>4</v>
      </c>
      <c r="F15" s="58"/>
      <c r="H15" s="55" t="s">
        <v>74</v>
      </c>
      <c r="I15" s="55">
        <v>18.96</v>
      </c>
    </row>
    <row r="16" spans="1:9" s="55" customFormat="1" ht="21" customHeight="1" x14ac:dyDescent="0.3">
      <c r="A16" s="91"/>
      <c r="B16" s="83" t="s">
        <v>75</v>
      </c>
      <c r="C16" s="86">
        <v>1</v>
      </c>
      <c r="D16" s="87">
        <v>1</v>
      </c>
      <c r="E16" s="43">
        <v>2</v>
      </c>
      <c r="F16" s="58"/>
    </row>
    <row r="17" spans="1:9" s="55" customFormat="1" ht="21" customHeight="1" x14ac:dyDescent="0.3">
      <c r="A17" s="89" t="s">
        <v>66</v>
      </c>
      <c r="B17" s="83" t="s">
        <v>76</v>
      </c>
      <c r="C17" s="48"/>
      <c r="D17" s="48"/>
      <c r="E17" s="43">
        <v>3</v>
      </c>
      <c r="F17" s="58"/>
      <c r="H17" s="55" t="s">
        <v>73</v>
      </c>
      <c r="I17" s="55">
        <v>11.18</v>
      </c>
    </row>
    <row r="18" spans="1:9" s="55" customFormat="1" ht="21" customHeight="1" x14ac:dyDescent="0.3">
      <c r="A18" s="82" t="s">
        <v>67</v>
      </c>
      <c r="B18" s="83"/>
      <c r="C18" s="85">
        <f t="shared" ref="C18" si="14">F18</f>
        <v>4.67</v>
      </c>
      <c r="D18" s="85">
        <v>4.67</v>
      </c>
      <c r="E18" s="43">
        <f t="shared" ref="E18" si="15">ROUNDUP(D18/C18,1)</f>
        <v>1</v>
      </c>
      <c r="F18" s="90">
        <v>4.67</v>
      </c>
      <c r="H18" s="55" t="s">
        <v>57</v>
      </c>
      <c r="I18" s="55">
        <v>298</v>
      </c>
    </row>
    <row r="19" spans="1:9" s="55" customFormat="1" ht="21" customHeight="1" x14ac:dyDescent="0.3">
      <c r="A19" s="45" t="s">
        <v>4</v>
      </c>
      <c r="B19" s="46"/>
      <c r="C19" s="42"/>
      <c r="D19" s="42"/>
      <c r="E19" s="43">
        <f>ROUND(SUM(E7:E18),0)</f>
        <v>77</v>
      </c>
      <c r="F19" s="44"/>
      <c r="H19" s="55" t="s">
        <v>58</v>
      </c>
      <c r="I19" s="55">
        <v>400</v>
      </c>
    </row>
    <row r="20" spans="1:9" s="55" customFormat="1" ht="21" customHeight="1" x14ac:dyDescent="0.3">
      <c r="A20" s="45" t="s">
        <v>19</v>
      </c>
      <c r="B20" s="46"/>
      <c r="C20" s="42"/>
      <c r="D20" s="42"/>
      <c r="E20" s="43">
        <v>7</v>
      </c>
      <c r="F20" s="44" t="s">
        <v>61</v>
      </c>
    </row>
    <row r="21" spans="1:9" s="3" customFormat="1" ht="21.95" customHeight="1" x14ac:dyDescent="0.3">
      <c r="A21" s="21" t="s">
        <v>26</v>
      </c>
      <c r="B21" s="25"/>
      <c r="C21" s="22"/>
      <c r="D21" s="22"/>
      <c r="E21" s="24">
        <f>ROUND(E5+E19+E20,0)</f>
        <v>90</v>
      </c>
      <c r="F21" s="23"/>
    </row>
    <row r="22" spans="1:9" ht="21.95" customHeight="1" x14ac:dyDescent="0.3">
      <c r="A22" s="6"/>
      <c r="B22" s="6"/>
      <c r="C22" s="4"/>
      <c r="D22" s="4"/>
      <c r="E22" s="4"/>
    </row>
    <row r="23" spans="1:9" ht="21.95" customHeight="1" x14ac:dyDescent="0.3">
      <c r="A23" s="6"/>
      <c r="B23" s="6"/>
      <c r="C23" s="4"/>
      <c r="D23" s="4"/>
      <c r="E23" s="4"/>
    </row>
    <row r="24" spans="1:9" ht="21.95" customHeight="1" x14ac:dyDescent="0.3">
      <c r="A24" s="6"/>
      <c r="B24" s="6"/>
      <c r="C24" s="4"/>
      <c r="D24" s="4"/>
      <c r="E24" s="4"/>
    </row>
    <row r="25" spans="1:9" ht="21.95" customHeight="1" x14ac:dyDescent="0.3">
      <c r="A25" s="6"/>
      <c r="B25" s="6"/>
      <c r="C25" s="4"/>
      <c r="D25" s="4"/>
      <c r="E25" s="4"/>
    </row>
    <row r="26" spans="1:9" ht="21.95" customHeight="1" x14ac:dyDescent="0.3">
      <c r="A26" s="6"/>
      <c r="B26" s="6"/>
      <c r="C26" s="4"/>
      <c r="D26" s="4"/>
      <c r="E26" s="4"/>
    </row>
    <row r="27" spans="1:9" ht="21.95" customHeight="1" x14ac:dyDescent="0.3">
      <c r="A27" s="6"/>
      <c r="B27" s="6"/>
      <c r="C27" s="4"/>
      <c r="D27" s="4"/>
      <c r="E27" s="4"/>
    </row>
    <row r="28" spans="1:9" ht="21.95" customHeight="1" x14ac:dyDescent="0.3">
      <c r="A28" s="6"/>
      <c r="B28" s="6"/>
      <c r="C28" s="4"/>
      <c r="D28" s="4"/>
      <c r="E28" s="4"/>
    </row>
    <row r="29" spans="1:9" ht="21.95" customHeight="1" x14ac:dyDescent="0.3">
      <c r="A29" s="6"/>
      <c r="B29" s="6"/>
      <c r="C29" s="4"/>
      <c r="D29" s="4"/>
      <c r="E29" s="4"/>
    </row>
    <row r="30" spans="1:9" ht="21.95" customHeight="1" x14ac:dyDescent="0.3">
      <c r="A30" s="6"/>
      <c r="B30" s="6"/>
      <c r="C30" s="4"/>
      <c r="D30" s="4"/>
      <c r="E30" s="4"/>
    </row>
    <row r="31" spans="1:9" ht="21.95" customHeight="1" x14ac:dyDescent="0.3">
      <c r="A31" s="6"/>
      <c r="B31" s="6"/>
      <c r="C31" s="4"/>
      <c r="D31" s="4"/>
      <c r="E31" s="4"/>
    </row>
    <row r="32" spans="1:9" ht="21.95" customHeight="1" x14ac:dyDescent="0.3">
      <c r="A32" s="6"/>
      <c r="B32" s="6"/>
      <c r="C32" s="4"/>
      <c r="D32" s="4"/>
      <c r="E32" s="4"/>
    </row>
    <row r="33" spans="1:5" ht="21.95" customHeight="1" x14ac:dyDescent="0.3">
      <c r="A33" s="6"/>
      <c r="B33" s="6"/>
      <c r="C33" s="4"/>
      <c r="D33" s="4"/>
      <c r="E33" s="4"/>
    </row>
    <row r="34" spans="1:5" ht="21.95" customHeight="1" x14ac:dyDescent="0.3">
      <c r="C34" s="4"/>
      <c r="D34" s="4"/>
      <c r="E34" s="4"/>
    </row>
    <row r="35" spans="1:5" ht="21.95" customHeight="1" x14ac:dyDescent="0.3"/>
  </sheetData>
  <mergeCells count="3">
    <mergeCell ref="A1:F1"/>
    <mergeCell ref="A2:B2"/>
    <mergeCell ref="A3:A5"/>
  </mergeCells>
  <phoneticPr fontId="1" type="noConversion"/>
  <printOptions horizontalCentered="1"/>
  <pageMargins left="0.59055118110236227" right="0.59055118110236227" top="0.78740157480314965" bottom="0.49" header="0" footer="0"/>
  <pageSetup paperSize="9" scale="10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25"/>
  <sheetViews>
    <sheetView view="pageBreakPreview" zoomScaleSheetLayoutView="100" workbookViewId="0">
      <selection activeCell="C8" sqref="C8:N8"/>
    </sheetView>
  </sheetViews>
  <sheetFormatPr defaultColWidth="15.625" defaultRowHeight="20.100000000000001" customHeight="1" x14ac:dyDescent="0.3"/>
  <cols>
    <col min="1" max="1" width="12.625" style="5" customWidth="1"/>
    <col min="2" max="2" width="14.625" style="5" customWidth="1"/>
    <col min="3" max="14" width="5.625" style="1" customWidth="1"/>
    <col min="15" max="15" width="25.625" style="1" customWidth="1"/>
    <col min="16" max="18" width="6.625" style="1" customWidth="1"/>
    <col min="19" max="16384" width="15.625" style="1"/>
  </cols>
  <sheetData>
    <row r="1" spans="1:15" s="2" customFormat="1" ht="30" customHeight="1" x14ac:dyDescent="0.3">
      <c r="A1" s="113" t="s">
        <v>3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5"/>
    </row>
    <row r="2" spans="1:15" s="3" customFormat="1" ht="21.95" customHeight="1" x14ac:dyDescent="0.3">
      <c r="A2" s="140" t="s">
        <v>2</v>
      </c>
      <c r="B2" s="141"/>
      <c r="C2" s="7">
        <v>1</v>
      </c>
      <c r="D2" s="7">
        <v>2</v>
      </c>
      <c r="E2" s="7">
        <v>3</v>
      </c>
      <c r="F2" s="7">
        <v>4</v>
      </c>
      <c r="G2" s="7">
        <v>5</v>
      </c>
      <c r="H2" s="7">
        <v>6</v>
      </c>
      <c r="I2" s="7">
        <v>7</v>
      </c>
      <c r="J2" s="7">
        <v>8</v>
      </c>
      <c r="K2" s="7">
        <v>9</v>
      </c>
      <c r="L2" s="7">
        <v>10</v>
      </c>
      <c r="M2" s="7">
        <v>11</v>
      </c>
      <c r="N2" s="7">
        <v>12</v>
      </c>
      <c r="O2" s="8" t="s">
        <v>12</v>
      </c>
    </row>
    <row r="3" spans="1:15" s="3" customFormat="1" ht="21.95" customHeight="1" x14ac:dyDescent="0.3">
      <c r="A3" s="116" t="s">
        <v>1</v>
      </c>
      <c r="B3" s="117"/>
      <c r="C3" s="9">
        <v>31</v>
      </c>
      <c r="D3" s="9">
        <v>28</v>
      </c>
      <c r="E3" s="9">
        <v>31</v>
      </c>
      <c r="F3" s="9">
        <v>30</v>
      </c>
      <c r="G3" s="9">
        <v>31</v>
      </c>
      <c r="H3" s="9">
        <v>30</v>
      </c>
      <c r="I3" s="9">
        <v>31</v>
      </c>
      <c r="J3" s="9">
        <v>31</v>
      </c>
      <c r="K3" s="9">
        <v>30</v>
      </c>
      <c r="L3" s="9">
        <v>31</v>
      </c>
      <c r="M3" s="9">
        <v>30</v>
      </c>
      <c r="N3" s="9">
        <v>31</v>
      </c>
      <c r="O3" s="14"/>
    </row>
    <row r="4" spans="1:15" ht="21.95" customHeight="1" x14ac:dyDescent="0.3">
      <c r="A4" s="118" t="s">
        <v>8</v>
      </c>
      <c r="B4" s="11" t="s">
        <v>5</v>
      </c>
      <c r="C4" s="10">
        <f>0+0+0.8+0+0.8+1.4+1.4+0.7+0.1+0</f>
        <v>5.2</v>
      </c>
      <c r="D4" s="10">
        <f>0+0+0.2+0+0.2+0.1+2.4+1.4+0.7+0.2</f>
        <v>5.2</v>
      </c>
      <c r="E4" s="10">
        <f>0+0+0+0+0+0+3.9+2.7+1.5+0.3</f>
        <v>8.4</v>
      </c>
      <c r="F4" s="10">
        <f>0+0+0+0+0+0+5.6+4.3+2.8+0.1</f>
        <v>12.799999999999999</v>
      </c>
      <c r="G4" s="10">
        <f>0.2+0+0+0+0+0+3.8+2.9+2+0.4</f>
        <v>9.3000000000000007</v>
      </c>
      <c r="H4" s="10">
        <f>0.1+0+0+0+0+0+5+3.8+1.9+0</f>
        <v>10.799999999999999</v>
      </c>
      <c r="I4" s="10">
        <f>4.7+0.9+0+0+0+0+8.2+7.1+4.3+0.2</f>
        <v>25.4</v>
      </c>
      <c r="J4" s="10">
        <f>8.1+2.2+0+0+0+0+7.5+6.1+3.6+0.4</f>
        <v>27.9</v>
      </c>
      <c r="K4" s="10">
        <f>0.3+0+0+0+0+0+4.9+3.8+2.5+0.1</f>
        <v>11.6</v>
      </c>
      <c r="L4" s="10">
        <f>0+0+0+0+0+0+3.1+2.5+1.7+0.1</f>
        <v>7.3999999999999995</v>
      </c>
      <c r="M4" s="10">
        <f>0+0+0+0+0+0+2.7+1.3+1+0</f>
        <v>5</v>
      </c>
      <c r="N4" s="10">
        <f>0+0+0.1+0.1+0.2+0.1+1.4+1.1+0.3+0.1</f>
        <v>3.4</v>
      </c>
      <c r="O4" s="17" t="s">
        <v>14</v>
      </c>
    </row>
    <row r="5" spans="1:15" ht="21.95" customHeight="1" x14ac:dyDescent="0.3">
      <c r="A5" s="119"/>
      <c r="B5" s="12" t="s">
        <v>6</v>
      </c>
      <c r="C5" s="13">
        <v>5</v>
      </c>
      <c r="D5" s="13">
        <v>7</v>
      </c>
      <c r="E5" s="13">
        <v>6</v>
      </c>
      <c r="F5" s="13">
        <v>4</v>
      </c>
      <c r="G5" s="13">
        <v>6</v>
      </c>
      <c r="H5" s="13">
        <v>6</v>
      </c>
      <c r="I5" s="13">
        <v>4</v>
      </c>
      <c r="J5" s="13">
        <v>5</v>
      </c>
      <c r="K5" s="13">
        <v>8</v>
      </c>
      <c r="L5" s="13">
        <v>6</v>
      </c>
      <c r="M5" s="13">
        <v>4</v>
      </c>
      <c r="N5" s="13">
        <v>6</v>
      </c>
      <c r="O5" s="18" t="s">
        <v>13</v>
      </c>
    </row>
    <row r="6" spans="1:15" ht="21.95" customHeight="1" x14ac:dyDescent="0.3">
      <c r="A6" s="119"/>
      <c r="B6" s="12" t="s">
        <v>7</v>
      </c>
      <c r="C6" s="13">
        <f>C4*C5/C3</f>
        <v>0.83870967741935487</v>
      </c>
      <c r="D6" s="13">
        <f t="shared" ref="D6:N6" si="0">D4*D5/D3</f>
        <v>1.3</v>
      </c>
      <c r="E6" s="13">
        <f t="shared" si="0"/>
        <v>1.6258064516129034</v>
      </c>
      <c r="F6" s="13">
        <f t="shared" si="0"/>
        <v>1.7066666666666666</v>
      </c>
      <c r="G6" s="13">
        <f t="shared" si="0"/>
        <v>1.8</v>
      </c>
      <c r="H6" s="13">
        <f t="shared" si="0"/>
        <v>2.1599999999999997</v>
      </c>
      <c r="I6" s="13">
        <f t="shared" si="0"/>
        <v>3.2774193548387096</v>
      </c>
      <c r="J6" s="13">
        <f t="shared" si="0"/>
        <v>4.5</v>
      </c>
      <c r="K6" s="13">
        <f t="shared" si="0"/>
        <v>3.0933333333333333</v>
      </c>
      <c r="L6" s="13">
        <f t="shared" si="0"/>
        <v>1.4322580645161289</v>
      </c>
      <c r="M6" s="13">
        <f t="shared" si="0"/>
        <v>0.66666666666666663</v>
      </c>
      <c r="N6" s="13">
        <f t="shared" si="0"/>
        <v>0.65806451612903216</v>
      </c>
      <c r="O6" s="18" t="s">
        <v>10</v>
      </c>
    </row>
    <row r="7" spans="1:15" ht="21.95" customHeight="1" x14ac:dyDescent="0.3">
      <c r="A7" s="119"/>
      <c r="B7" s="12" t="s">
        <v>4</v>
      </c>
      <c r="C7" s="13">
        <f>ROUNDDOWN(C4+C5-C6,0)</f>
        <v>9</v>
      </c>
      <c r="D7" s="13">
        <f t="shared" ref="D7:N7" si="1">ROUNDDOWN(D4+D5-D6,0)</f>
        <v>10</v>
      </c>
      <c r="E7" s="13">
        <f t="shared" si="1"/>
        <v>12</v>
      </c>
      <c r="F7" s="13">
        <f t="shared" si="1"/>
        <v>15</v>
      </c>
      <c r="G7" s="13">
        <f t="shared" si="1"/>
        <v>13</v>
      </c>
      <c r="H7" s="13">
        <f t="shared" si="1"/>
        <v>14</v>
      </c>
      <c r="I7" s="13">
        <f t="shared" si="1"/>
        <v>26</v>
      </c>
      <c r="J7" s="13">
        <f t="shared" si="1"/>
        <v>28</v>
      </c>
      <c r="K7" s="13">
        <f t="shared" si="1"/>
        <v>16</v>
      </c>
      <c r="L7" s="13">
        <f t="shared" si="1"/>
        <v>11</v>
      </c>
      <c r="M7" s="13">
        <f t="shared" si="1"/>
        <v>8</v>
      </c>
      <c r="N7" s="13">
        <f t="shared" si="1"/>
        <v>8</v>
      </c>
      <c r="O7" s="18"/>
    </row>
    <row r="8" spans="1:15" ht="21.95" customHeight="1" x14ac:dyDescent="0.3">
      <c r="A8" s="116" t="s">
        <v>0</v>
      </c>
      <c r="B8" s="117"/>
      <c r="C8" s="15">
        <f>C3-C7</f>
        <v>22</v>
      </c>
      <c r="D8" s="15">
        <f t="shared" ref="D8:N8" si="2">D3-D7</f>
        <v>18</v>
      </c>
      <c r="E8" s="15">
        <f t="shared" si="2"/>
        <v>19</v>
      </c>
      <c r="F8" s="15">
        <f t="shared" si="2"/>
        <v>15</v>
      </c>
      <c r="G8" s="15">
        <f t="shared" si="2"/>
        <v>18</v>
      </c>
      <c r="H8" s="15">
        <f t="shared" si="2"/>
        <v>16</v>
      </c>
      <c r="I8" s="15">
        <f t="shared" si="2"/>
        <v>5</v>
      </c>
      <c r="J8" s="15">
        <f t="shared" si="2"/>
        <v>3</v>
      </c>
      <c r="K8" s="15">
        <f t="shared" si="2"/>
        <v>14</v>
      </c>
      <c r="L8" s="15">
        <f t="shared" si="2"/>
        <v>20</v>
      </c>
      <c r="M8" s="15">
        <f t="shared" si="2"/>
        <v>22</v>
      </c>
      <c r="N8" s="15">
        <f t="shared" si="2"/>
        <v>23</v>
      </c>
      <c r="O8" s="19" t="s">
        <v>11</v>
      </c>
    </row>
    <row r="9" spans="1:15" ht="21.95" customHeight="1" x14ac:dyDescent="0.3">
      <c r="A9" s="138" t="s">
        <v>9</v>
      </c>
      <c r="B9" s="139"/>
      <c r="C9" s="16">
        <f>C8/C3</f>
        <v>0.70967741935483875</v>
      </c>
      <c r="D9" s="16">
        <f t="shared" ref="D9:N9" si="3">D8/D3</f>
        <v>0.6428571428571429</v>
      </c>
      <c r="E9" s="16">
        <f t="shared" si="3"/>
        <v>0.61290322580645162</v>
      </c>
      <c r="F9" s="16">
        <f t="shared" si="3"/>
        <v>0.5</v>
      </c>
      <c r="G9" s="16">
        <f t="shared" si="3"/>
        <v>0.58064516129032262</v>
      </c>
      <c r="H9" s="16">
        <f t="shared" si="3"/>
        <v>0.53333333333333333</v>
      </c>
      <c r="I9" s="16">
        <f t="shared" si="3"/>
        <v>0.16129032258064516</v>
      </c>
      <c r="J9" s="16">
        <f t="shared" si="3"/>
        <v>9.6774193548387094E-2</v>
      </c>
      <c r="K9" s="16">
        <f t="shared" si="3"/>
        <v>0.46666666666666667</v>
      </c>
      <c r="L9" s="16">
        <f t="shared" si="3"/>
        <v>0.64516129032258063</v>
      </c>
      <c r="M9" s="16">
        <f t="shared" si="3"/>
        <v>0.73333333333333328</v>
      </c>
      <c r="N9" s="16">
        <f t="shared" si="3"/>
        <v>0.74193548387096775</v>
      </c>
      <c r="O9" s="20"/>
    </row>
    <row r="10" spans="1:15" ht="21.95" customHeight="1" x14ac:dyDescent="0.3">
      <c r="A10" s="6"/>
      <c r="B10" s="6"/>
      <c r="C10" s="4">
        <f>C3</f>
        <v>31</v>
      </c>
      <c r="D10" s="4">
        <f t="shared" ref="D10:N10" si="4">D3</f>
        <v>28</v>
      </c>
      <c r="E10" s="4">
        <f t="shared" si="4"/>
        <v>31</v>
      </c>
      <c r="F10" s="4">
        <f t="shared" si="4"/>
        <v>30</v>
      </c>
      <c r="G10" s="4">
        <f t="shared" si="4"/>
        <v>31</v>
      </c>
      <c r="H10" s="4">
        <f t="shared" si="4"/>
        <v>30</v>
      </c>
      <c r="I10" s="4">
        <f t="shared" si="4"/>
        <v>31</v>
      </c>
      <c r="J10" s="4">
        <f t="shared" si="4"/>
        <v>31</v>
      </c>
      <c r="K10" s="4">
        <f t="shared" si="4"/>
        <v>30</v>
      </c>
      <c r="L10" s="4">
        <f t="shared" si="4"/>
        <v>31</v>
      </c>
      <c r="M10" s="4">
        <f t="shared" si="4"/>
        <v>30</v>
      </c>
      <c r="N10" s="4">
        <f t="shared" si="4"/>
        <v>31</v>
      </c>
    </row>
    <row r="11" spans="1:15" ht="21.95" customHeight="1" x14ac:dyDescent="0.3">
      <c r="A11" s="6"/>
      <c r="B11" s="6"/>
      <c r="C11" s="4">
        <f>C7+C8-C10</f>
        <v>0</v>
      </c>
      <c r="D11" s="4">
        <f t="shared" ref="D11:N11" si="5">D7+D8-D10</f>
        <v>0</v>
      </c>
      <c r="E11" s="4">
        <f t="shared" si="5"/>
        <v>0</v>
      </c>
      <c r="F11" s="4">
        <f t="shared" si="5"/>
        <v>0</v>
      </c>
      <c r="G11" s="4">
        <f t="shared" si="5"/>
        <v>0</v>
      </c>
      <c r="H11" s="4">
        <f t="shared" si="5"/>
        <v>0</v>
      </c>
      <c r="I11" s="4">
        <f t="shared" si="5"/>
        <v>0</v>
      </c>
      <c r="J11" s="4">
        <f t="shared" si="5"/>
        <v>0</v>
      </c>
      <c r="K11" s="4">
        <f t="shared" si="5"/>
        <v>0</v>
      </c>
      <c r="L11" s="4">
        <f t="shared" si="5"/>
        <v>0</v>
      </c>
      <c r="M11" s="4">
        <f t="shared" si="5"/>
        <v>0</v>
      </c>
      <c r="N11" s="4">
        <f t="shared" si="5"/>
        <v>0</v>
      </c>
    </row>
    <row r="12" spans="1:15" ht="21.95" customHeight="1" x14ac:dyDescent="0.3">
      <c r="A12" s="6"/>
      <c r="B12" s="6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15" ht="21.95" customHeight="1" x14ac:dyDescent="0.3">
      <c r="A13" s="6"/>
      <c r="B13" s="6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</row>
    <row r="14" spans="1:15" ht="21.95" customHeight="1" x14ac:dyDescent="0.3">
      <c r="A14" s="6"/>
      <c r="B14" s="6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</row>
    <row r="15" spans="1:15" ht="21.95" customHeight="1" x14ac:dyDescent="0.3">
      <c r="A15" s="6"/>
      <c r="B15" s="6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</row>
    <row r="16" spans="1:15" ht="21.95" customHeight="1" x14ac:dyDescent="0.3">
      <c r="A16" s="6"/>
      <c r="B16" s="6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</row>
    <row r="17" spans="1:14" ht="21.95" customHeight="1" x14ac:dyDescent="0.3">
      <c r="A17" s="6"/>
      <c r="B17" s="6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1:14" ht="21.95" customHeight="1" x14ac:dyDescent="0.3">
      <c r="A18" s="6"/>
      <c r="B18" s="6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14" ht="21.95" customHeight="1" x14ac:dyDescent="0.3">
      <c r="A19" s="6"/>
      <c r="B19" s="6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1:14" ht="21.95" customHeight="1" x14ac:dyDescent="0.3">
      <c r="A20" s="6"/>
      <c r="B20" s="6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4" ht="21.95" customHeight="1" x14ac:dyDescent="0.3">
      <c r="A21" s="6"/>
      <c r="B21" s="6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4" ht="21.95" customHeight="1" x14ac:dyDescent="0.3">
      <c r="A22" s="6"/>
      <c r="B22" s="6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14" ht="21.95" customHeight="1" x14ac:dyDescent="0.3">
      <c r="A23" s="6"/>
      <c r="B23" s="6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4" ht="21.95" customHeight="1" x14ac:dyDescent="0.3"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spans="1:14" ht="21.95" customHeight="1" x14ac:dyDescent="0.3"/>
  </sheetData>
  <mergeCells count="6">
    <mergeCell ref="A9:B9"/>
    <mergeCell ref="A1:O1"/>
    <mergeCell ref="A4:A7"/>
    <mergeCell ref="A2:B2"/>
    <mergeCell ref="A3:B3"/>
    <mergeCell ref="A8:B8"/>
  </mergeCells>
  <phoneticPr fontId="1" type="noConversion"/>
  <printOptions horizontalCentered="1"/>
  <pageMargins left="0.78740157480314965" right="0.39370078740157483" top="0.98425196850393704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표지</vt:lpstr>
      <vt:lpstr>공사기간산정표</vt:lpstr>
      <vt:lpstr>공사기간산출</vt:lpstr>
      <vt:lpstr>월별작업일수</vt:lpstr>
      <vt:lpstr>공사기간산정표!Print_Area</vt:lpstr>
      <vt:lpstr>공사기간산출!Print_Area</vt:lpstr>
      <vt:lpstr>월별작업일수!Print_Area</vt:lpstr>
      <vt:lpstr>표지!Print_Area</vt:lpstr>
      <vt:lpstr>공사기간산출!Print_Titles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jinwoo</dc:creator>
  <cp:lastModifiedBy>user</cp:lastModifiedBy>
  <cp:lastPrinted>2026-10-14T11:44:06Z</cp:lastPrinted>
  <dcterms:created xsi:type="dcterms:W3CDTF">2019-03-04T10:26:55Z</dcterms:created>
  <dcterms:modified xsi:type="dcterms:W3CDTF">2026-10-15T00:41:59Z</dcterms:modified>
</cp:coreProperties>
</file>