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스프링클러입찰\"/>
    </mc:Choice>
  </mc:AlternateContent>
  <xr:revisionPtr revIDLastSave="0" documentId="13_ncr:1_{59ACC4F8-BE10-4F07-A5BF-4728B87B58D2}" xr6:coauthVersionLast="47" xr6:coauthVersionMax="47" xr10:uidLastSave="{00000000-0000-0000-0000-000000000000}"/>
  <bookViews>
    <workbookView xWindow="-120" yWindow="-120" windowWidth="38640" windowHeight="21120" xr2:uid="{4231359D-0686-4F93-BA4E-2110BB9819F5}"/>
  </bookViews>
  <sheets>
    <sheet name="원가" sheetId="2" r:id="rId1"/>
    <sheet name="집계" sheetId="3" r:id="rId2"/>
    <sheet name="내역(기)" sheetId="4" r:id="rId3"/>
    <sheet name="내역(전)" sheetId="5" r:id="rId4"/>
    <sheet name="내역(건)" sheetId="12" r:id="rId5"/>
  </sheets>
  <externalReferences>
    <externalReference r:id="rId6"/>
  </externalReference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xlnm.Database" localSheetId="4">#REF!</definedName>
    <definedName name="_xlnm.Database">#REF!</definedName>
    <definedName name="_xlnm.Print_Area" localSheetId="4">'내역(건)'!$A$1:$Q$171</definedName>
    <definedName name="_xlnm.Print_Area" localSheetId="2">'내역(기)'!$A$1:$L$136</definedName>
    <definedName name="_xlnm.Print_Area" localSheetId="3">'내역(전)'!$A$1:$L$29</definedName>
    <definedName name="_xlnm.Print_Area" localSheetId="0">원가!$A$1:$H$33</definedName>
    <definedName name="_xlnm.Print_Area" localSheetId="1">집계!$A$1:$L$29</definedName>
    <definedName name="_xlnm.Print_Titles" localSheetId="4">'내역(건)'!$1:$3</definedName>
    <definedName name="_xlnm.Print_Titles" localSheetId="2">'내역(기)'!$1:$3</definedName>
    <definedName name="_xlnm.Print_Titles" localSheetId="3">'내역(전)'!$1:$3</definedName>
    <definedName name="_xlnm.Print_Titles" localSheetId="1">집계!$1:$3</definedName>
    <definedName name="공종">OFFSET(#REF!,,,COUNTA(#REF!)-1)</definedName>
    <definedName name="데이터">OFFSET(#REF!,,,COUNTA(#REF!)-1,40)</definedName>
    <definedName name="ㅇ">#REF!</definedName>
    <definedName name="인쇄영역1">[1]산출!#REF!</definedName>
    <definedName name="코드">OFFSET(#REF!,,,COUNTA(#REF!)-1)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99" i="12" l="1"/>
  <c r="N123" i="12"/>
  <c r="N51" i="12"/>
  <c r="N171" i="12"/>
  <c r="H99" i="12"/>
  <c r="F51" i="12" l="1"/>
  <c r="H51" i="12"/>
  <c r="K21" i="3" s="1"/>
  <c r="N27" i="12"/>
  <c r="F27" i="12"/>
  <c r="H27" i="12"/>
  <c r="H123" i="12"/>
  <c r="P75" i="12"/>
  <c r="N75" i="12"/>
  <c r="N147" i="12"/>
  <c r="P27" i="12"/>
  <c r="H171" i="12"/>
  <c r="H75" i="12"/>
  <c r="H147" i="12"/>
  <c r="F99" i="12"/>
  <c r="P123" i="12"/>
  <c r="F123" i="12"/>
  <c r="F75" i="12"/>
  <c r="F147" i="12"/>
  <c r="F171" i="12"/>
  <c r="J27" i="3" l="1"/>
  <c r="P147" i="12"/>
  <c r="P171" i="12"/>
  <c r="P99" i="12"/>
  <c r="P51" i="12"/>
  <c r="K22" i="3"/>
  <c r="K23" i="3"/>
  <c r="K24" i="3"/>
  <c r="K25" i="3"/>
  <c r="K26" i="3"/>
  <c r="K20" i="3"/>
  <c r="H27" i="3" l="1"/>
  <c r="F27" i="3"/>
  <c r="K27" i="3" l="1"/>
  <c r="W102" i="4"/>
  <c r="L102" i="4"/>
  <c r="W99" i="4" l="1"/>
  <c r="L99" i="4"/>
  <c r="W93" i="4" l="1"/>
  <c r="L93" i="4"/>
  <c r="S5" i="5" l="1"/>
  <c r="A12" i="3"/>
  <c r="P23" i="5"/>
  <c r="L23" i="5"/>
  <c r="P22" i="5"/>
  <c r="L22" i="5"/>
  <c r="P21" i="5"/>
  <c r="L21" i="5"/>
  <c r="P20" i="5"/>
  <c r="L20" i="5"/>
  <c r="P19" i="5"/>
  <c r="L19" i="5"/>
  <c r="P18" i="5"/>
  <c r="L18" i="5"/>
  <c r="P17" i="5"/>
  <c r="L17" i="5"/>
  <c r="P16" i="5"/>
  <c r="L16" i="5"/>
  <c r="P15" i="5"/>
  <c r="L15" i="5"/>
  <c r="P14" i="5"/>
  <c r="L14" i="5"/>
  <c r="P13" i="5"/>
  <c r="L13" i="5"/>
  <c r="P12" i="5"/>
  <c r="L12" i="5"/>
  <c r="P11" i="5"/>
  <c r="L11" i="5"/>
  <c r="P10" i="5"/>
  <c r="L10" i="5"/>
  <c r="P9" i="5"/>
  <c r="L9" i="5"/>
  <c r="P8" i="5"/>
  <c r="L8" i="5"/>
  <c r="P7" i="5"/>
  <c r="L7" i="5"/>
  <c r="P6" i="5"/>
  <c r="L6" i="5"/>
  <c r="S171" i="4"/>
  <c r="S170" i="4"/>
  <c r="S169" i="4"/>
  <c r="S168" i="4"/>
  <c r="S167" i="4"/>
  <c r="S166" i="4"/>
  <c r="S165" i="4"/>
  <c r="S164" i="4"/>
  <c r="S163" i="4"/>
  <c r="S162" i="4"/>
  <c r="S161" i="4"/>
  <c r="S160" i="4"/>
  <c r="S159" i="4"/>
  <c r="S158" i="4"/>
  <c r="S157" i="4"/>
  <c r="S156" i="4"/>
  <c r="S155" i="4"/>
  <c r="S154" i="4"/>
  <c r="S153" i="4"/>
  <c r="S152" i="4"/>
  <c r="S151" i="4"/>
  <c r="S150" i="4"/>
  <c r="S149" i="4"/>
  <c r="S148" i="4"/>
  <c r="S146" i="4"/>
  <c r="S145" i="4"/>
  <c r="S144" i="4"/>
  <c r="S143" i="4"/>
  <c r="S142" i="4"/>
  <c r="S141" i="4"/>
  <c r="S140" i="4"/>
  <c r="S139" i="4"/>
  <c r="S138" i="4"/>
  <c r="S137" i="4"/>
  <c r="W135" i="4"/>
  <c r="L135" i="4"/>
  <c r="W134" i="4"/>
  <c r="L134" i="4"/>
  <c r="W133" i="4"/>
  <c r="L133" i="4"/>
  <c r="W132" i="4"/>
  <c r="L132" i="4"/>
  <c r="W131" i="4"/>
  <c r="L131" i="4"/>
  <c r="W130" i="4"/>
  <c r="L130" i="4"/>
  <c r="W129" i="4"/>
  <c r="L129" i="4"/>
  <c r="W128" i="4"/>
  <c r="L128" i="4"/>
  <c r="W127" i="4"/>
  <c r="L127" i="4"/>
  <c r="W126" i="4"/>
  <c r="L126" i="4"/>
  <c r="L125" i="4"/>
  <c r="W124" i="4"/>
  <c r="L124" i="4"/>
  <c r="W123" i="4"/>
  <c r="L123" i="4"/>
  <c r="W122" i="4"/>
  <c r="L122" i="4"/>
  <c r="W121" i="4"/>
  <c r="L121" i="4"/>
  <c r="W120" i="4"/>
  <c r="L120" i="4"/>
  <c r="W119" i="4"/>
  <c r="L119" i="4"/>
  <c r="W118" i="4"/>
  <c r="L118" i="4"/>
  <c r="W117" i="4"/>
  <c r="L117" i="4"/>
  <c r="W116" i="4"/>
  <c r="L116" i="4"/>
  <c r="W115" i="4"/>
  <c r="L115" i="4"/>
  <c r="W114" i="4"/>
  <c r="L114" i="4"/>
  <c r="W113" i="4"/>
  <c r="L113" i="4"/>
  <c r="S112" i="4"/>
  <c r="W110" i="4"/>
  <c r="L110" i="4"/>
  <c r="W109" i="4"/>
  <c r="L109" i="4"/>
  <c r="L108" i="4"/>
  <c r="W107" i="4"/>
  <c r="L107" i="4"/>
  <c r="W106" i="4"/>
  <c r="L106" i="4"/>
  <c r="W105" i="4"/>
  <c r="L105" i="4"/>
  <c r="L104" i="4"/>
  <c r="W103" i="4"/>
  <c r="L103" i="4"/>
  <c r="W101" i="4"/>
  <c r="L101" i="4"/>
  <c r="W100" i="4"/>
  <c r="L100" i="4"/>
  <c r="L98" i="4"/>
  <c r="W97" i="4"/>
  <c r="L97" i="4"/>
  <c r="W96" i="4"/>
  <c r="L96" i="4"/>
  <c r="L95" i="4"/>
  <c r="L94" i="4"/>
  <c r="W92" i="4"/>
  <c r="L92" i="4"/>
  <c r="W91" i="4"/>
  <c r="L91" i="4"/>
  <c r="L90" i="4"/>
  <c r="L89" i="4"/>
  <c r="W88" i="4"/>
  <c r="L88" i="4"/>
  <c r="W87" i="4"/>
  <c r="L87" i="4"/>
  <c r="L86" i="4"/>
  <c r="W85" i="4"/>
  <c r="L85" i="4"/>
  <c r="W84" i="4"/>
  <c r="L84" i="4"/>
  <c r="W83" i="4"/>
  <c r="L83" i="4"/>
  <c r="L82" i="4"/>
  <c r="L81" i="4"/>
  <c r="W80" i="4"/>
  <c r="L80" i="4"/>
  <c r="W79" i="4"/>
  <c r="L79" i="4"/>
  <c r="L78" i="4"/>
  <c r="W77" i="4"/>
  <c r="L77" i="4"/>
  <c r="W76" i="4"/>
  <c r="L76" i="4"/>
  <c r="W75" i="4"/>
  <c r="L75" i="4"/>
  <c r="L74" i="4"/>
  <c r="L73" i="4"/>
  <c r="W72" i="4"/>
  <c r="L72" i="4"/>
  <c r="W71" i="4"/>
  <c r="L71" i="4"/>
  <c r="L70" i="4"/>
  <c r="L69" i="4"/>
  <c r="W68" i="4"/>
  <c r="L68" i="4"/>
  <c r="W67" i="4"/>
  <c r="L67" i="4"/>
  <c r="L66" i="4"/>
  <c r="W65" i="4"/>
  <c r="L65" i="4"/>
  <c r="W64" i="4"/>
  <c r="L64" i="4"/>
  <c r="W63" i="4"/>
  <c r="L63" i="4"/>
  <c r="L62" i="4"/>
  <c r="W61" i="4"/>
  <c r="L61" i="4"/>
  <c r="W60" i="4"/>
  <c r="L60" i="4"/>
  <c r="W59" i="4"/>
  <c r="L59" i="4"/>
  <c r="L58" i="4"/>
  <c r="L57" i="4"/>
  <c r="W56" i="4"/>
  <c r="L56" i="4"/>
  <c r="W55" i="4"/>
  <c r="L55" i="4"/>
  <c r="W54" i="4"/>
  <c r="L54" i="4"/>
  <c r="L53" i="4"/>
  <c r="W52" i="4"/>
  <c r="L52" i="4"/>
  <c r="W51" i="4"/>
  <c r="L51" i="4"/>
  <c r="L50" i="4"/>
  <c r="W49" i="4"/>
  <c r="L49" i="4"/>
  <c r="W48" i="4"/>
  <c r="L48" i="4"/>
  <c r="W47" i="4"/>
  <c r="L47" i="4"/>
  <c r="W46" i="4"/>
  <c r="L46" i="4"/>
  <c r="W45" i="4"/>
  <c r="L45" i="4"/>
  <c r="W44" i="4"/>
  <c r="L44" i="4"/>
  <c r="W43" i="4"/>
  <c r="L43" i="4"/>
  <c r="L42" i="4"/>
  <c r="W41" i="4"/>
  <c r="L41" i="4"/>
  <c r="W40" i="4"/>
  <c r="L40" i="4"/>
  <c r="W39" i="4"/>
  <c r="L39" i="4"/>
  <c r="L38" i="4"/>
  <c r="W37" i="4"/>
  <c r="L37" i="4"/>
  <c r="W36" i="4"/>
  <c r="L36" i="4"/>
  <c r="W35" i="4"/>
  <c r="L35" i="4"/>
  <c r="W34" i="4"/>
  <c r="L34" i="4"/>
  <c r="L33" i="4"/>
  <c r="W32" i="4"/>
  <c r="L32" i="4"/>
  <c r="W31" i="4"/>
  <c r="L31" i="4"/>
  <c r="W30" i="4"/>
  <c r="L30" i="4"/>
  <c r="W29" i="4"/>
  <c r="L29" i="4"/>
  <c r="W28" i="4"/>
  <c r="L28" i="4"/>
  <c r="W27" i="4"/>
  <c r="L27" i="4"/>
  <c r="L26" i="4"/>
  <c r="W25" i="4"/>
  <c r="L25" i="4"/>
  <c r="W24" i="4"/>
  <c r="L24" i="4"/>
  <c r="W23" i="4"/>
  <c r="L23" i="4"/>
  <c r="W22" i="4"/>
  <c r="L22" i="4"/>
  <c r="W21" i="4"/>
  <c r="L21" i="4"/>
  <c r="W20" i="4"/>
  <c r="L20" i="4"/>
  <c r="W19" i="4"/>
  <c r="L19" i="4"/>
  <c r="L18" i="4"/>
  <c r="W17" i="4"/>
  <c r="L17" i="4"/>
  <c r="W16" i="4"/>
  <c r="L16" i="4"/>
  <c r="W15" i="4"/>
  <c r="L15" i="4"/>
  <c r="W14" i="4"/>
  <c r="L14" i="4"/>
  <c r="W13" i="4"/>
  <c r="L13" i="4"/>
  <c r="W12" i="4"/>
  <c r="L12" i="4"/>
  <c r="W11" i="4"/>
  <c r="L11" i="4"/>
  <c r="W10" i="4"/>
  <c r="L10" i="4"/>
  <c r="L9" i="4"/>
  <c r="L8" i="4"/>
  <c r="W7" i="4"/>
  <c r="L7" i="4"/>
  <c r="W6" i="4"/>
  <c r="L6" i="4"/>
  <c r="S5" i="4"/>
  <c r="A5" i="3"/>
  <c r="K12" i="3"/>
  <c r="K5" i="3"/>
  <c r="F30" i="2"/>
  <c r="F29" i="2"/>
  <c r="F27" i="2"/>
  <c r="F26" i="2"/>
  <c r="F23" i="2"/>
  <c r="F22" i="2"/>
  <c r="F21" i="2"/>
  <c r="F20" i="2"/>
  <c r="F19" i="2"/>
  <c r="F18" i="2"/>
  <c r="F17" i="2"/>
  <c r="F16" i="2"/>
  <c r="H16" i="2" s="1"/>
  <c r="F15" i="2"/>
  <c r="F14" i="2"/>
  <c r="F11" i="2"/>
  <c r="A1" i="3"/>
  <c r="O102" i="4" l="1" a="1"/>
  <c r="O102" i="4" s="1"/>
  <c r="O99" i="4" a="1"/>
  <c r="O99" i="4" s="1"/>
  <c r="O93" i="4" a="1"/>
  <c r="O93" i="4" s="1"/>
  <c r="S147" i="4"/>
  <c r="O59" i="4" a="1"/>
  <c r="O59" i="4" s="1"/>
  <c r="O109" i="4" a="1"/>
  <c r="O109" i="4" s="1"/>
  <c r="O105" i="4" a="1"/>
  <c r="O105" i="4" s="1"/>
  <c r="O39" i="4" a="1"/>
  <c r="O39" i="4" s="1"/>
  <c r="O96" i="4" a="1"/>
  <c r="O96" i="4" s="1"/>
  <c r="O110" i="4" a="1"/>
  <c r="O110" i="4" s="1"/>
  <c r="O103" i="4" a="1"/>
  <c r="O103" i="4" s="1"/>
  <c r="O97" i="4" a="1"/>
  <c r="O97" i="4" s="1"/>
  <c r="O100" i="4" a="1"/>
  <c r="O100" i="4" s="1"/>
  <c r="O104" i="4" a="1"/>
  <c r="O104" i="4" s="1"/>
  <c r="O23" i="5" a="1"/>
  <c r="O23" i="5" s="1"/>
  <c r="S23" i="5" s="1"/>
  <c r="O9" i="4" a="1"/>
  <c r="O9" i="4" s="1"/>
  <c r="O25" i="4" a="1"/>
  <c r="O25" i="4" s="1"/>
  <c r="O94" i="4" a="1"/>
  <c r="O94" i="4" s="1"/>
  <c r="O107" i="4" a="1"/>
  <c r="O107" i="4" s="1"/>
  <c r="O101" i="4" a="1"/>
  <c r="O101" i="4" s="1"/>
  <c r="O61" i="4" a="1"/>
  <c r="O61" i="4" s="1"/>
  <c r="O131" i="4" a="1"/>
  <c r="O131" i="4" s="1"/>
  <c r="S131" i="4" s="1"/>
  <c r="O34" i="4" a="1"/>
  <c r="O34" i="4" s="1"/>
  <c r="O95" i="4" a="1"/>
  <c r="O95" i="4" s="1"/>
  <c r="O98" i="4" a="1"/>
  <c r="O98" i="4" s="1"/>
  <c r="O74" i="4" a="1"/>
  <c r="O74" i="4" s="1"/>
  <c r="O106" i="4" a="1"/>
  <c r="O106" i="4" s="1"/>
  <c r="O50" i="4" a="1"/>
  <c r="O50" i="4" s="1"/>
  <c r="O7" i="4" a="1"/>
  <c r="O7" i="4" s="1"/>
  <c r="O23" i="4" a="1"/>
  <c r="O23" i="4" s="1"/>
  <c r="O38" i="4" a="1"/>
  <c r="O38" i="4" s="1"/>
  <c r="O72" i="4" a="1"/>
  <c r="O72" i="4" s="1"/>
  <c r="O116" i="4" a="1"/>
  <c r="O116" i="4" s="1"/>
  <c r="S116" i="4" s="1"/>
  <c r="O11" i="5" a="1"/>
  <c r="O11" i="5" s="1"/>
  <c r="J11" i="5" s="1"/>
  <c r="O13" i="5" a="1"/>
  <c r="O13" i="5" s="1"/>
  <c r="H13" i="5" s="1"/>
  <c r="O15" i="5" a="1"/>
  <c r="O15" i="5" s="1"/>
  <c r="S15" i="5" s="1"/>
  <c r="O21" i="5" a="1"/>
  <c r="O21" i="5" s="1"/>
  <c r="H21" i="5" s="1"/>
  <c r="O70" i="4" a="1"/>
  <c r="O70" i="4" s="1"/>
  <c r="O65" i="4" a="1"/>
  <c r="O65" i="4" s="1"/>
  <c r="O18" i="4" a="1"/>
  <c r="O18" i="4" s="1"/>
  <c r="O20" i="4" a="1"/>
  <c r="O20" i="4" s="1"/>
  <c r="O36" i="4" a="1"/>
  <c r="O36" i="4" s="1"/>
  <c r="O43" i="4" a="1"/>
  <c r="O43" i="4" s="1"/>
  <c r="O29" i="4" a="1"/>
  <c r="O29" i="4" s="1"/>
  <c r="O69" i="4" a="1"/>
  <c r="O69" i="4" s="1"/>
  <c r="O87" i="4" a="1"/>
  <c r="O87" i="4" s="1"/>
  <c r="O40" i="4" a="1"/>
  <c r="O40" i="4" s="1"/>
  <c r="O56" i="4" a="1"/>
  <c r="O56" i="4" s="1"/>
  <c r="O58" i="4" a="1"/>
  <c r="O58" i="4" s="1"/>
  <c r="O63" i="4" a="1"/>
  <c r="O63" i="4" s="1"/>
  <c r="O82" i="4" a="1"/>
  <c r="O82" i="4" s="1"/>
  <c r="O32" i="4" a="1"/>
  <c r="O32" i="4" s="1"/>
  <c r="O12" i="4" a="1"/>
  <c r="O12" i="4" s="1"/>
  <c r="O15" i="4" a="1"/>
  <c r="O15" i="4" s="1"/>
  <c r="O73" i="4" a="1"/>
  <c r="O73" i="4" s="1"/>
  <c r="O80" i="4" a="1"/>
  <c r="O80" i="4" s="1"/>
  <c r="O122" i="4" a="1"/>
  <c r="O122" i="4" s="1"/>
  <c r="S122" i="4" s="1"/>
  <c r="O125" i="4" a="1"/>
  <c r="O125" i="4" s="1"/>
  <c r="S125" i="4" s="1"/>
  <c r="O52" i="4" a="1"/>
  <c r="O52" i="4" s="1"/>
  <c r="O49" i="4" a="1"/>
  <c r="O49" i="4" s="1"/>
  <c r="O17" i="5" a="1"/>
  <c r="O17" i="5" s="1"/>
  <c r="J17" i="5" s="1"/>
  <c r="O44" i="4" a="1"/>
  <c r="O44" i="4" s="1"/>
  <c r="O17" i="4" a="1"/>
  <c r="O17" i="4" s="1"/>
  <c r="O62" i="4" a="1"/>
  <c r="O62" i="4" s="1"/>
  <c r="O64" i="4" a="1"/>
  <c r="O64" i="4" s="1"/>
  <c r="O66" i="4" a="1"/>
  <c r="O66" i="4" s="1"/>
  <c r="O84" i="4" a="1"/>
  <c r="O84" i="4" s="1"/>
  <c r="O115" i="4" a="1"/>
  <c r="O115" i="4" s="1"/>
  <c r="S115" i="4" s="1"/>
  <c r="O8" i="5" a="1"/>
  <c r="O8" i="5" s="1"/>
  <c r="S8" i="5" s="1"/>
  <c r="O18" i="5" a="1"/>
  <c r="O18" i="5" s="1"/>
  <c r="S18" i="5" s="1"/>
  <c r="O135" i="4" a="1"/>
  <c r="O135" i="4" s="1"/>
  <c r="S135" i="4" s="1"/>
  <c r="O76" i="4" a="1"/>
  <c r="O76" i="4" s="1"/>
  <c r="O128" i="4" a="1"/>
  <c r="O128" i="4" s="1"/>
  <c r="O71" i="4" a="1"/>
  <c r="O71" i="4" s="1"/>
  <c r="O10" i="5" a="1"/>
  <c r="O10" i="5" s="1"/>
  <c r="H10" i="5" s="1"/>
  <c r="O14" i="5" a="1"/>
  <c r="O14" i="5" s="1"/>
  <c r="S14" i="5" s="1"/>
  <c r="O79" i="4" a="1"/>
  <c r="O79" i="4" s="1"/>
  <c r="O13" i="4" a="1"/>
  <c r="O13" i="4" s="1"/>
  <c r="O130" i="4" a="1"/>
  <c r="O130" i="4" s="1"/>
  <c r="S130" i="4" s="1"/>
  <c r="O42" i="4" a="1"/>
  <c r="O42" i="4" s="1"/>
  <c r="O123" i="4" a="1"/>
  <c r="O123" i="4" s="1"/>
  <c r="S123" i="4" s="1"/>
  <c r="O37" i="4" a="1"/>
  <c r="O37" i="4" s="1"/>
  <c r="O86" i="4" a="1"/>
  <c r="O86" i="4" s="1"/>
  <c r="O28" i="4" a="1"/>
  <c r="O28" i="4" s="1"/>
  <c r="O51" i="4" a="1"/>
  <c r="O51" i="4" s="1"/>
  <c r="O77" i="4" a="1"/>
  <c r="O77" i="4" s="1"/>
  <c r="O134" i="4" a="1"/>
  <c r="O134" i="4" s="1"/>
  <c r="S134" i="4" s="1"/>
  <c r="O7" i="5" a="1"/>
  <c r="O7" i="5" s="1"/>
  <c r="S7" i="5" s="1"/>
  <c r="O20" i="5" a="1"/>
  <c r="O20" i="5" s="1"/>
  <c r="S20" i="5" s="1"/>
  <c r="O83" i="4" a="1"/>
  <c r="O83" i="4" s="1"/>
  <c r="O22" i="5" a="1"/>
  <c r="O22" i="5" s="1"/>
  <c r="S22" i="5" s="1"/>
  <c r="O121" i="4" a="1"/>
  <c r="O121" i="4" s="1"/>
  <c r="S121" i="4" s="1"/>
  <c r="O67" i="4" a="1"/>
  <c r="O67" i="4" s="1"/>
  <c r="O27" i="4" a="1"/>
  <c r="O27" i="4" s="1"/>
  <c r="O22" i="4" a="1"/>
  <c r="O22" i="4" s="1"/>
  <c r="O12" i="5" a="1"/>
  <c r="O12" i="5" s="1"/>
  <c r="S12" i="5" s="1"/>
  <c r="O8" i="4" a="1"/>
  <c r="O8" i="4" s="1"/>
  <c r="O60" i="4" a="1"/>
  <c r="O60" i="4" s="1"/>
  <c r="O127" i="4" a="1"/>
  <c r="O127" i="4" s="1"/>
  <c r="O10" i="4" a="1"/>
  <c r="O10" i="4" s="1"/>
  <c r="O31" i="4" a="1"/>
  <c r="O31" i="4" s="1"/>
  <c r="O75" i="4" a="1"/>
  <c r="O75" i="4" s="1"/>
  <c r="O19" i="4" a="1"/>
  <c r="O19" i="4" s="1"/>
  <c r="O26" i="4" a="1"/>
  <c r="O26" i="4" s="1"/>
  <c r="O124" i="4" a="1"/>
  <c r="O124" i="4" s="1"/>
  <c r="O126" i="4" a="1"/>
  <c r="O126" i="4" s="1"/>
  <c r="S126" i="4" s="1"/>
  <c r="O129" i="4" a="1"/>
  <c r="O129" i="4" s="1"/>
  <c r="S129" i="4" s="1"/>
  <c r="O132" i="4" a="1"/>
  <c r="O132" i="4" s="1"/>
  <c r="S132" i="4" s="1"/>
  <c r="O16" i="5" a="1"/>
  <c r="O16" i="5" s="1"/>
  <c r="S16" i="5" s="1"/>
  <c r="O45" i="4" a="1"/>
  <c r="O45" i="4" s="1"/>
  <c r="O92" i="4" a="1"/>
  <c r="O92" i="4" s="1"/>
  <c r="O11" i="4" a="1"/>
  <c r="O11" i="4" s="1"/>
  <c r="O91" i="4" a="1"/>
  <c r="O91" i="4" s="1"/>
  <c r="O24" i="4" a="1"/>
  <c r="O24" i="4" s="1"/>
  <c r="O19" i="5" a="1"/>
  <c r="O19" i="5" s="1"/>
  <c r="S19" i="5" s="1"/>
  <c r="O30" i="4" a="1"/>
  <c r="O30" i="4" s="1"/>
  <c r="O35" i="4" a="1"/>
  <c r="O35" i="4" s="1"/>
  <c r="O41" i="4" a="1"/>
  <c r="O41" i="4" s="1"/>
  <c r="O48" i="4" a="1"/>
  <c r="O48" i="4" s="1"/>
  <c r="O57" i="4" a="1"/>
  <c r="O57" i="4" s="1"/>
  <c r="O88" i="4" a="1"/>
  <c r="O88" i="4" s="1"/>
  <c r="O90" i="4" a="1"/>
  <c r="O90" i="4" s="1"/>
  <c r="O119" i="4" a="1"/>
  <c r="O119" i="4" s="1"/>
  <c r="O9" i="5" a="1"/>
  <c r="O9" i="5" s="1"/>
  <c r="S9" i="5" s="1"/>
  <c r="O54" i="4" a="1"/>
  <c r="O54" i="4" s="1"/>
  <c r="O78" i="4" a="1"/>
  <c r="O78" i="4" s="1"/>
  <c r="O6" i="5" a="1"/>
  <c r="O6" i="5" s="1"/>
  <c r="O47" i="4" a="1"/>
  <c r="O47" i="4" s="1"/>
  <c r="O133" i="4" a="1"/>
  <c r="O133" i="4" s="1"/>
  <c r="S133" i="4" s="1"/>
  <c r="O16" i="4" a="1"/>
  <c r="O16" i="4" s="1"/>
  <c r="O6" i="4" a="1"/>
  <c r="O6" i="4" s="1"/>
  <c r="O14" i="4" a="1"/>
  <c r="O14" i="4" s="1"/>
  <c r="O46" i="4" a="1"/>
  <c r="O46" i="4" s="1"/>
  <c r="O55" i="4" a="1"/>
  <c r="O55" i="4" s="1"/>
  <c r="O68" i="4" a="1"/>
  <c r="O68" i="4" s="1"/>
  <c r="O85" i="4" a="1"/>
  <c r="O85" i="4" s="1"/>
  <c r="O117" i="4" a="1"/>
  <c r="O117" i="4" s="1"/>
  <c r="W62" i="4"/>
  <c r="W82" i="4"/>
  <c r="W53" i="4"/>
  <c r="W104" i="4"/>
  <c r="W33" i="4"/>
  <c r="W70" i="4"/>
  <c r="W73" i="4"/>
  <c r="A1" i="5"/>
  <c r="O33" i="4" a="1"/>
  <c r="O33" i="4" s="1"/>
  <c r="W50" i="4"/>
  <c r="O53" i="4" a="1"/>
  <c r="O53" i="4" s="1"/>
  <c r="W90" i="4"/>
  <c r="W94" i="4"/>
  <c r="W58" i="4"/>
  <c r="O108" i="4" a="1"/>
  <c r="O108" i="4" s="1"/>
  <c r="W26" i="4"/>
  <c r="W78" i="4"/>
  <c r="W81" i="4"/>
  <c r="W66" i="4"/>
  <c r="W69" i="4"/>
  <c r="W98" i="4"/>
  <c r="W108" i="4"/>
  <c r="O81" i="4" a="1"/>
  <c r="O81" i="4" s="1"/>
  <c r="W95" i="4"/>
  <c r="W18" i="4"/>
  <c r="W42" i="4"/>
  <c r="W86" i="4"/>
  <c r="W89" i="4"/>
  <c r="W9" i="4"/>
  <c r="A1" i="4"/>
  <c r="W74" i="4"/>
  <c r="W57" i="4"/>
  <c r="W8" i="4"/>
  <c r="O21" i="4" a="1"/>
  <c r="O21" i="4" s="1"/>
  <c r="W38" i="4"/>
  <c r="O89" i="4" a="1"/>
  <c r="O89" i="4" s="1"/>
  <c r="O120" i="4" a="1"/>
  <c r="O120" i="4" s="1"/>
  <c r="S120" i="4" s="1"/>
  <c r="W125" i="4"/>
  <c r="O113" i="4" a="1"/>
  <c r="O113" i="4" s="1"/>
  <c r="S113" i="4" s="1"/>
  <c r="O114" i="4" a="1"/>
  <c r="O114" i="4" s="1"/>
  <c r="O118" i="4" a="1"/>
  <c r="O118" i="4" s="1"/>
  <c r="S118" i="4" l="1"/>
  <c r="S83" i="4"/>
  <c r="S69" i="4"/>
  <c r="S49" i="4"/>
  <c r="S50" i="4"/>
  <c r="S48" i="4"/>
  <c r="S43" i="4"/>
  <c r="S104" i="4"/>
  <c r="S35" i="4"/>
  <c r="S75" i="4"/>
  <c r="S76" i="4"/>
  <c r="S36" i="4"/>
  <c r="S74" i="4"/>
  <c r="S57" i="4"/>
  <c r="J78" i="4"/>
  <c r="S97" i="4"/>
  <c r="S16" i="4"/>
  <c r="S89" i="4"/>
  <c r="S53" i="4"/>
  <c r="S80" i="4"/>
  <c r="S95" i="4"/>
  <c r="S77" i="4"/>
  <c r="S65" i="4"/>
  <c r="J60" i="4"/>
  <c r="S47" i="4"/>
  <c r="S86" i="4"/>
  <c r="S34" i="4"/>
  <c r="S37" i="4"/>
  <c r="S32" i="4"/>
  <c r="S61" i="4"/>
  <c r="S52" i="4"/>
  <c r="S70" i="4"/>
  <c r="S84" i="4"/>
  <c r="J82" i="4"/>
  <c r="S109" i="4"/>
  <c r="S81" i="4"/>
  <c r="S33" i="4"/>
  <c r="S45" i="4"/>
  <c r="S68" i="4"/>
  <c r="S27" i="4"/>
  <c r="S63" i="4"/>
  <c r="S107" i="4"/>
  <c r="S98" i="4"/>
  <c r="S85" i="4"/>
  <c r="S55" i="4"/>
  <c r="S13" i="4"/>
  <c r="J64" i="4"/>
  <c r="S58" i="4"/>
  <c r="S30" i="4"/>
  <c r="S46" i="4"/>
  <c r="S79" i="4"/>
  <c r="S62" i="4"/>
  <c r="J56" i="4"/>
  <c r="S26" i="4"/>
  <c r="S40" i="4"/>
  <c r="S38" i="4"/>
  <c r="S90" i="4"/>
  <c r="J88" i="4"/>
  <c r="S44" i="4"/>
  <c r="J87" i="4"/>
  <c r="S59" i="4"/>
  <c r="S20" i="4"/>
  <c r="S18" i="4"/>
  <c r="S24" i="4"/>
  <c r="S15" i="4"/>
  <c r="S11" i="4"/>
  <c r="S8" i="4"/>
  <c r="S21" i="4"/>
  <c r="S22" i="4"/>
  <c r="S7" i="4"/>
  <c r="S14" i="4"/>
  <c r="S17" i="4"/>
  <c r="S102" i="4"/>
  <c r="S93" i="4"/>
  <c r="S99" i="4"/>
  <c r="S13" i="5"/>
  <c r="H23" i="5"/>
  <c r="J15" i="5"/>
  <c r="J22" i="5"/>
  <c r="H15" i="5"/>
  <c r="S10" i="5"/>
  <c r="S17" i="5"/>
  <c r="H17" i="5"/>
  <c r="J13" i="5"/>
  <c r="S11" i="5"/>
  <c r="H14" i="5"/>
  <c r="H11" i="5"/>
  <c r="J14" i="5"/>
  <c r="J23" i="5"/>
  <c r="H12" i="5"/>
  <c r="J12" i="5"/>
  <c r="H20" i="5"/>
  <c r="H22" i="5"/>
  <c r="H7" i="5"/>
  <c r="J20" i="5"/>
  <c r="J16" i="5"/>
  <c r="J10" i="5"/>
  <c r="J7" i="5"/>
  <c r="S117" i="4"/>
  <c r="J115" i="4"/>
  <c r="S100" i="4"/>
  <c r="J116" i="4"/>
  <c r="S124" i="4"/>
  <c r="S10" i="4"/>
  <c r="J9" i="5"/>
  <c r="S119" i="4"/>
  <c r="H16" i="5"/>
  <c r="J21" i="5"/>
  <c r="S21" i="5"/>
  <c r="S6" i="5"/>
  <c r="H6" i="5"/>
  <c r="J119" i="4"/>
  <c r="H8" i="5"/>
  <c r="J8" i="5"/>
  <c r="J6" i="5"/>
  <c r="S92" i="4"/>
  <c r="S19" i="4"/>
  <c r="H9" i="5"/>
  <c r="S128" i="4"/>
  <c r="S114" i="4"/>
  <c r="J114" i="4"/>
  <c r="H19" i="5"/>
  <c r="J19" i="5"/>
  <c r="J118" i="4"/>
  <c r="S127" i="4"/>
  <c r="H18" i="5"/>
  <c r="J18" i="5"/>
  <c r="J120" i="4"/>
  <c r="J113" i="4"/>
  <c r="K23" i="5" l="1"/>
  <c r="J83" i="4"/>
  <c r="J81" i="4"/>
  <c r="J86" i="4"/>
  <c r="J58" i="4"/>
  <c r="J79" i="4"/>
  <c r="K118" i="4"/>
  <c r="K102" i="4"/>
  <c r="J77" i="4"/>
  <c r="J63" i="4"/>
  <c r="J80" i="4"/>
  <c r="J84" i="4"/>
  <c r="J62" i="4"/>
  <c r="J59" i="4"/>
  <c r="J61" i="4"/>
  <c r="S31" i="4"/>
  <c r="J57" i="4"/>
  <c r="S108" i="4"/>
  <c r="S110" i="4"/>
  <c r="S64" i="4"/>
  <c r="S71" i="4"/>
  <c r="S67" i="4"/>
  <c r="S94" i="4"/>
  <c r="S82" i="4"/>
  <c r="J85" i="4"/>
  <c r="S56" i="4"/>
  <c r="S88" i="4"/>
  <c r="S6" i="4"/>
  <c r="S72" i="4"/>
  <c r="S66" i="4"/>
  <c r="S101" i="4"/>
  <c r="S91" i="4"/>
  <c r="S60" i="4"/>
  <c r="S103" i="4"/>
  <c r="S78" i="4"/>
  <c r="S106" i="4"/>
  <c r="S39" i="4"/>
  <c r="S25" i="4"/>
  <c r="S42" i="4"/>
  <c r="S73" i="4"/>
  <c r="S51" i="4"/>
  <c r="S9" i="4"/>
  <c r="S96" i="4"/>
  <c r="S28" i="4"/>
  <c r="S29" i="4"/>
  <c r="S87" i="4"/>
  <c r="S41" i="4"/>
  <c r="S105" i="4"/>
  <c r="S54" i="4"/>
  <c r="S12" i="4"/>
  <c r="S23" i="4"/>
  <c r="K21" i="5"/>
  <c r="F27" i="5"/>
  <c r="J117" i="4"/>
  <c r="K14" i="4"/>
  <c r="K8" i="4"/>
  <c r="H28" i="5"/>
  <c r="S28" i="5"/>
  <c r="J28" i="5"/>
  <c r="K20" i="5"/>
  <c r="K11" i="5"/>
  <c r="K15" i="5"/>
  <c r="K12" i="5"/>
  <c r="K10" i="5"/>
  <c r="K23" i="4"/>
  <c r="K19" i="5"/>
  <c r="K134" i="4"/>
  <c r="K130" i="4"/>
  <c r="K14" i="5"/>
  <c r="K16" i="5"/>
  <c r="K132" i="4"/>
  <c r="K18" i="5"/>
  <c r="K7" i="5"/>
  <c r="K125" i="4"/>
  <c r="K120" i="4"/>
  <c r="K126" i="4"/>
  <c r="K128" i="4"/>
  <c r="K129" i="4"/>
  <c r="K9" i="5"/>
  <c r="K92" i="4"/>
  <c r="K119" i="4"/>
  <c r="K133" i="4"/>
  <c r="K17" i="5"/>
  <c r="K122" i="4"/>
  <c r="K13" i="5"/>
  <c r="K22" i="4"/>
  <c r="K123" i="4"/>
  <c r="K135" i="4"/>
  <c r="K49" i="4"/>
  <c r="K21" i="4"/>
  <c r="K22" i="5"/>
  <c r="K114" i="4"/>
  <c r="K20" i="4"/>
  <c r="K24" i="4"/>
  <c r="K8" i="5"/>
  <c r="K131" i="4"/>
  <c r="K124" i="4"/>
  <c r="K127" i="4"/>
  <c r="K121" i="4"/>
  <c r="K108" i="4" l="1"/>
  <c r="K88" i="4"/>
  <c r="K53" i="4"/>
  <c r="K29" i="4"/>
  <c r="K34" i="4"/>
  <c r="K47" i="4"/>
  <c r="K30" i="4"/>
  <c r="K51" i="4"/>
  <c r="K56" i="4"/>
  <c r="K50" i="4"/>
  <c r="K32" i="4"/>
  <c r="K31" i="4"/>
  <c r="K109" i="4"/>
  <c r="K73" i="4"/>
  <c r="K48" i="4"/>
  <c r="K41" i="4"/>
  <c r="K103" i="4"/>
  <c r="K35" i="4"/>
  <c r="K28" i="4"/>
  <c r="K85" i="4"/>
  <c r="K38" i="4"/>
  <c r="K84" i="4"/>
  <c r="K55" i="4"/>
  <c r="K59" i="4"/>
  <c r="K26" i="4"/>
  <c r="K64" i="4"/>
  <c r="K27" i="4"/>
  <c r="K42" i="4"/>
  <c r="K71" i="4"/>
  <c r="K70" i="4"/>
  <c r="K79" i="4"/>
  <c r="K33" i="4"/>
  <c r="K65" i="4"/>
  <c r="K66" i="4"/>
  <c r="K62" i="4"/>
  <c r="K57" i="4"/>
  <c r="K80" i="4"/>
  <c r="K44" i="4"/>
  <c r="K105" i="4"/>
  <c r="K54" i="4"/>
  <c r="K43" i="4"/>
  <c r="K107" i="4"/>
  <c r="K39" i="4"/>
  <c r="K104" i="4"/>
  <c r="K40" i="4"/>
  <c r="K37" i="4"/>
  <c r="K9" i="4"/>
  <c r="K25" i="4"/>
  <c r="K36" i="4"/>
  <c r="K72" i="4"/>
  <c r="K106" i="4"/>
  <c r="K45" i="4"/>
  <c r="K52" i="4"/>
  <c r="K110" i="4"/>
  <c r="K46" i="4"/>
  <c r="K95" i="4"/>
  <c r="K100" i="4"/>
  <c r="K99" i="4"/>
  <c r="K94" i="4"/>
  <c r="K93" i="4"/>
  <c r="K98" i="4"/>
  <c r="K101" i="4"/>
  <c r="K97" i="4"/>
  <c r="K96" i="4"/>
  <c r="B27" i="5"/>
  <c r="H27" i="5" s="1"/>
  <c r="K68" i="4"/>
  <c r="K74" i="4"/>
  <c r="K90" i="4"/>
  <c r="K115" i="4"/>
  <c r="K116" i="4"/>
  <c r="K113" i="4"/>
  <c r="K117" i="4"/>
  <c r="K16" i="4"/>
  <c r="K61" i="4"/>
  <c r="K17" i="4"/>
  <c r="K91" i="4"/>
  <c r="K58" i="4"/>
  <c r="K60" i="4"/>
  <c r="K82" i="4"/>
  <c r="K81" i="4"/>
  <c r="K10" i="4"/>
  <c r="K67" i="4"/>
  <c r="K69" i="4"/>
  <c r="K83" i="4"/>
  <c r="K87" i="4"/>
  <c r="K86" i="4"/>
  <c r="K89" i="4"/>
  <c r="K75" i="4"/>
  <c r="K19" i="4"/>
  <c r="K76" i="4"/>
  <c r="K11" i="4"/>
  <c r="K18" i="4"/>
  <c r="K13" i="4"/>
  <c r="K15" i="4"/>
  <c r="K12" i="4"/>
  <c r="K7" i="4"/>
  <c r="K63" i="4"/>
  <c r="S27" i="5"/>
  <c r="A27" i="5"/>
  <c r="J27" i="5"/>
  <c r="H136" i="4"/>
  <c r="K6" i="4"/>
  <c r="K6" i="5"/>
  <c r="E24" i="5"/>
  <c r="E25" i="5"/>
  <c r="K27" i="5" l="1"/>
  <c r="F136" i="4"/>
  <c r="K77" i="4"/>
  <c r="K78" i="4"/>
  <c r="J136" i="4"/>
  <c r="F25" i="5"/>
  <c r="F24" i="5"/>
  <c r="K7" i="3" l="1"/>
  <c r="A7" i="3" s="1"/>
  <c r="K136" i="4"/>
  <c r="S136" i="4" s="1"/>
  <c r="B26" i="5"/>
  <c r="H26" i="5" s="1"/>
  <c r="A26" i="5"/>
  <c r="S26" i="5"/>
  <c r="J26" i="5"/>
  <c r="F26" i="5"/>
  <c r="J24" i="5"/>
  <c r="S24" i="5"/>
  <c r="H24" i="5"/>
  <c r="F111" i="4"/>
  <c r="H25" i="5"/>
  <c r="S25" i="5"/>
  <c r="J25" i="5"/>
  <c r="H111" i="4" l="1"/>
  <c r="H8" i="3" s="1"/>
  <c r="J111" i="4"/>
  <c r="J8" i="3" s="1"/>
  <c r="F8" i="3"/>
  <c r="K26" i="5"/>
  <c r="K24" i="5"/>
  <c r="E28" i="5"/>
  <c r="F28" i="5" s="1"/>
  <c r="H29" i="5"/>
  <c r="H14" i="3" s="1"/>
  <c r="J29" i="5"/>
  <c r="J13" i="3" s="1"/>
  <c r="J14" i="3" s="1"/>
  <c r="K25" i="5"/>
  <c r="J29" i="3" l="1"/>
  <c r="H29" i="3"/>
  <c r="K111" i="4"/>
  <c r="S111" i="4" s="1"/>
  <c r="K28" i="5"/>
  <c r="F29" i="5"/>
  <c r="K6" i="3"/>
  <c r="K8" i="3" s="1"/>
  <c r="A6" i="3" l="1"/>
  <c r="K29" i="5"/>
  <c r="S29" i="5" s="1"/>
  <c r="F14" i="3"/>
  <c r="F29" i="3" s="1"/>
  <c r="K29" i="3" s="1"/>
  <c r="K13" i="3" l="1"/>
  <c r="K14" i="3" s="1"/>
  <c r="A13" i="3" l="1"/>
  <c r="C4" i="2" l="1"/>
  <c r="I20" i="2"/>
  <c r="I16" i="2"/>
</calcChain>
</file>

<file path=xl/sharedStrings.xml><?xml version="1.0" encoding="utf-8"?>
<sst xmlns="http://schemas.openxmlformats.org/spreadsheetml/2006/main" count="1244" uniqueCount="489">
  <si>
    <t>[ 원가계산서 ]</t>
    <phoneticPr fontId="4" type="noConversion"/>
  </si>
  <si>
    <t>공   사   원   가   계   산   서</t>
    <phoneticPr fontId="4" type="noConversion"/>
  </si>
  <si>
    <t>[ 공 사 명 ]</t>
    <phoneticPr fontId="11" type="noConversion"/>
  </si>
  <si>
    <t>[ 공사금액 ]</t>
    <phoneticPr fontId="4" type="noConversion"/>
  </si>
  <si>
    <t>원가계산요율</t>
    <phoneticPr fontId="11" type="noConversion"/>
  </si>
  <si>
    <t>금          액</t>
    <phoneticPr fontId="14" type="noConversion"/>
  </si>
  <si>
    <t xml:space="preserve"> 구      성      비</t>
    <phoneticPr fontId="14" type="noConversion"/>
  </si>
  <si>
    <t xml:space="preserve"> 비       고</t>
    <phoneticPr fontId="14" type="noConversion"/>
  </si>
  <si>
    <t>일반</t>
    <phoneticPr fontId="11" type="noConversion"/>
  </si>
  <si>
    <t>교육청</t>
    <phoneticPr fontId="11" type="noConversion"/>
  </si>
  <si>
    <t>기타</t>
    <phoneticPr fontId="11" type="noConversion"/>
  </si>
  <si>
    <t>순
공
사
원
가</t>
    <phoneticPr fontId="11" type="noConversion"/>
  </si>
  <si>
    <t>재
료
비</t>
    <phoneticPr fontId="14" type="noConversion"/>
  </si>
  <si>
    <t>직   접   재   료   비</t>
    <phoneticPr fontId="14" type="noConversion"/>
  </si>
  <si>
    <t>간   접   재   료   비</t>
    <phoneticPr fontId="14" type="noConversion"/>
  </si>
  <si>
    <t>작 업 설.부 산 물 등(△)</t>
    <phoneticPr fontId="14" type="noConversion"/>
  </si>
  <si>
    <t>소                  계</t>
    <phoneticPr fontId="14" type="noConversion"/>
  </si>
  <si>
    <t>노
무
비</t>
    <phoneticPr fontId="14" type="noConversion"/>
  </si>
  <si>
    <t>직   접   노   무   비</t>
    <phoneticPr fontId="14" type="noConversion"/>
  </si>
  <si>
    <t>간   접   노   무   비</t>
    <phoneticPr fontId="14" type="noConversion"/>
  </si>
  <si>
    <t xml:space="preserve">직접노무비 의 </t>
    <phoneticPr fontId="14" type="noConversion"/>
  </si>
  <si>
    <t>%</t>
    <phoneticPr fontId="14" type="noConversion"/>
  </si>
  <si>
    <t>경
비</t>
    <phoneticPr fontId="14" type="noConversion"/>
  </si>
  <si>
    <t>기    계      경    비</t>
    <phoneticPr fontId="14" type="noConversion"/>
  </si>
  <si>
    <t>고   용   보   험   료</t>
    <phoneticPr fontId="14" type="noConversion"/>
  </si>
  <si>
    <t>노무비의</t>
    <phoneticPr fontId="14" type="noConversion"/>
  </si>
  <si>
    <t>%</t>
    <phoneticPr fontId="4" type="noConversion"/>
  </si>
  <si>
    <t>산   재   보   험   료</t>
    <phoneticPr fontId="14" type="noConversion"/>
  </si>
  <si>
    <t>주공정</t>
    <phoneticPr fontId="11" type="noConversion"/>
  </si>
  <si>
    <t>별도</t>
    <phoneticPr fontId="11" type="noConversion"/>
  </si>
  <si>
    <t>5억이상</t>
    <phoneticPr fontId="11" type="noConversion"/>
  </si>
  <si>
    <t>산업 안전  보건 관리비</t>
    <phoneticPr fontId="14" type="noConversion"/>
  </si>
  <si>
    <t>(재료비+직접노무비+관급자재)의</t>
    <phoneticPr fontId="14" type="noConversion"/>
  </si>
  <si>
    <t>1.86+5349000</t>
    <phoneticPr fontId="11" type="noConversion"/>
  </si>
  <si>
    <t xml:space="preserve">건   강   보   험   료 </t>
    <phoneticPr fontId="14" type="noConversion"/>
  </si>
  <si>
    <t>* 4천만원이상 : 산업안전보건관리비적용</t>
    <phoneticPr fontId="11" type="noConversion"/>
  </si>
  <si>
    <t>노인건강 장기요양보험료</t>
    <phoneticPr fontId="14" type="noConversion"/>
  </si>
  <si>
    <t>건강보험료 의</t>
    <phoneticPr fontId="14" type="noConversion"/>
  </si>
  <si>
    <t>* 2천만원미만 : 산재,고용보험료제외(건설공사를 건설업자가 아닌자가 시공시)</t>
    <phoneticPr fontId="11" type="noConversion"/>
  </si>
  <si>
    <t xml:space="preserve">연   금   보   험   료 </t>
    <phoneticPr fontId="14" type="noConversion"/>
  </si>
  <si>
    <t>* 1개월미만 : 건강,연금,노인장기요양제외</t>
    <phoneticPr fontId="11" type="noConversion"/>
  </si>
  <si>
    <t>퇴 직  공 제  부 금 비</t>
    <phoneticPr fontId="14" type="noConversion"/>
  </si>
  <si>
    <t>* 3억이상 : 퇴직공제부금비</t>
    <phoneticPr fontId="11" type="noConversion"/>
  </si>
  <si>
    <t>석   면   부   담   금</t>
    <phoneticPr fontId="14" type="noConversion"/>
  </si>
  <si>
    <t>임  금  채 권 부 담 금</t>
    <phoneticPr fontId="14" type="noConversion"/>
  </si>
  <si>
    <t>기    타      경    비</t>
    <phoneticPr fontId="14" type="noConversion"/>
  </si>
  <si>
    <t>(재료비+노무비)의</t>
    <phoneticPr fontId="14" type="noConversion"/>
  </si>
  <si>
    <t>* 건설공사 : 주택건설업자,건설업자, 전기공사업자, 정보통신공사업자, 소방시설업자, 문화재수리업자</t>
    <phoneticPr fontId="11" type="noConversion"/>
  </si>
  <si>
    <t>계</t>
    <phoneticPr fontId="11" type="noConversion"/>
  </si>
  <si>
    <t>일   반   관   리   비</t>
    <phoneticPr fontId="4" type="noConversion"/>
  </si>
  <si>
    <t>[(재료비+노무비+경비)]의</t>
    <phoneticPr fontId="4" type="noConversion"/>
  </si>
  <si>
    <t>이                  윤</t>
    <phoneticPr fontId="4" type="noConversion"/>
  </si>
  <si>
    <t>[(노무비+경비+일반관리비)]의</t>
    <phoneticPr fontId="4" type="noConversion"/>
  </si>
  <si>
    <t>총        원        가</t>
    <phoneticPr fontId="4" type="noConversion"/>
  </si>
  <si>
    <t>부   가   가   치   세</t>
    <phoneticPr fontId="4" type="noConversion"/>
  </si>
  <si>
    <t>(총원가) 의</t>
    <phoneticPr fontId="11" type="noConversion"/>
  </si>
  <si>
    <t>%</t>
    <phoneticPr fontId="11" type="noConversion"/>
  </si>
  <si>
    <t>소방시설공사업 배상책임공제</t>
    <phoneticPr fontId="4" type="noConversion"/>
  </si>
  <si>
    <t>도   급   예   정   액</t>
    <phoneticPr fontId="4" type="noConversion"/>
  </si>
  <si>
    <t>계수정리</t>
    <phoneticPr fontId="11" type="noConversion"/>
  </si>
  <si>
    <t>관   급   자   재   비</t>
    <phoneticPr fontId="4" type="noConversion"/>
  </si>
  <si>
    <t>총        합        계</t>
    <phoneticPr fontId="4" type="noConversion"/>
  </si>
  <si>
    <t>[ 집 계 표 ]</t>
    <phoneticPr fontId="17" type="noConversion"/>
  </si>
  <si>
    <t>명     칭</t>
    <phoneticPr fontId="17" type="noConversion"/>
  </si>
  <si>
    <t>규    격</t>
    <phoneticPr fontId="17" type="noConversion"/>
  </si>
  <si>
    <t>단위</t>
    <phoneticPr fontId="17" type="noConversion"/>
  </si>
  <si>
    <t>수량</t>
    <phoneticPr fontId="17" type="noConversion"/>
  </si>
  <si>
    <t xml:space="preserve">  재    료    비</t>
    <phoneticPr fontId="17" type="noConversion"/>
  </si>
  <si>
    <t xml:space="preserve"> 노    무    비</t>
    <phoneticPr fontId="17" type="noConversion"/>
  </si>
  <si>
    <t>경        비</t>
    <phoneticPr fontId="17" type="noConversion"/>
  </si>
  <si>
    <t>계</t>
  </si>
  <si>
    <t>비 고</t>
  </si>
  <si>
    <t>단  가</t>
    <phoneticPr fontId="17" type="noConversion"/>
  </si>
  <si>
    <t>금  액</t>
    <phoneticPr fontId="17" type="noConversion"/>
  </si>
  <si>
    <t xml:space="preserve"> [ 소 방 설 비 공 사 집 계 표]</t>
    <phoneticPr fontId="18" type="noConversion"/>
  </si>
  <si>
    <t>[  합      계  ]</t>
  </si>
  <si>
    <t>[ 내 역 서 ]</t>
    <phoneticPr fontId="14" type="noConversion"/>
  </si>
  <si>
    <t>품     명</t>
    <phoneticPr fontId="17" type="noConversion"/>
  </si>
  <si>
    <t>공정</t>
    <phoneticPr fontId="14" type="noConversion"/>
  </si>
  <si>
    <t>수량</t>
    <phoneticPr fontId="14" type="noConversion"/>
  </si>
  <si>
    <t>할증</t>
    <phoneticPr fontId="14" type="noConversion"/>
  </si>
  <si>
    <t>분류</t>
    <phoneticPr fontId="14" type="noConversion"/>
  </si>
  <si>
    <t>MF1</t>
    <phoneticPr fontId="14" type="noConversion"/>
  </si>
  <si>
    <t>배관의</t>
    <phoneticPr fontId="17" type="noConversion"/>
  </si>
  <si>
    <t>%</t>
    <phoneticPr fontId="17" type="noConversion"/>
  </si>
  <si>
    <t>공구손료</t>
    <phoneticPr fontId="17" type="noConversion"/>
  </si>
  <si>
    <t>노무비의</t>
    <phoneticPr fontId="17" type="noConversion"/>
  </si>
  <si>
    <t>합   계</t>
    <phoneticPr fontId="17" type="noConversion"/>
  </si>
  <si>
    <t>MF2</t>
    <phoneticPr fontId="14" type="noConversion"/>
  </si>
  <si>
    <t>일위번호</t>
    <phoneticPr fontId="14" type="noConversion"/>
  </si>
  <si>
    <t>EF1</t>
    <phoneticPr fontId="14" type="noConversion"/>
  </si>
  <si>
    <t>전선관부속품</t>
    <phoneticPr fontId="17" type="noConversion"/>
  </si>
  <si>
    <t>잡자재비</t>
    <phoneticPr fontId="17" type="noConversion"/>
  </si>
  <si>
    <t>배관,배선의</t>
    <phoneticPr fontId="17" type="noConversion"/>
  </si>
  <si>
    <t>단위</t>
  </si>
  <si>
    <t>A.A.1.백강관/용/065</t>
  </si>
  <si>
    <t>A.A.1.백강관/용/080</t>
  </si>
  <si>
    <t>A.A.1.백강관/용/100</t>
  </si>
  <si>
    <t>A.F.10.유량계/후/040</t>
  </si>
  <si>
    <t>A.G.3.헤드/간이/폐/68/상</t>
  </si>
  <si>
    <t>A.G.3.헤드/간이/폐/72/하</t>
  </si>
  <si>
    <t>A.G.3.헤드/간이/폐/105/하</t>
  </si>
  <si>
    <t>A.H.3.펌프/엔진/0100</t>
  </si>
  <si>
    <t>A.H.6.방진가대/스/0005</t>
  </si>
  <si>
    <t>A.X.1.배관철거/050</t>
  </si>
  <si>
    <t>A.A.1.백강관/나/025</t>
  </si>
  <si>
    <t>A.A.1.백강관/나/040</t>
  </si>
  <si>
    <t>A.C.2.백티이/나/040</t>
  </si>
  <si>
    <t>A.C.3.백레듀샤/나/040</t>
  </si>
  <si>
    <t>A.F.01.볼밸브/황/10/025</t>
  </si>
  <si>
    <t>A.F.06.버터밸브/기/10/050</t>
  </si>
  <si>
    <t>A.F.06.버터밸브/기/10/100</t>
  </si>
  <si>
    <t>A.F.04.첵크밸브/스/10/040</t>
  </si>
  <si>
    <t>A.F.04.첵크밸브/스/10/100</t>
  </si>
  <si>
    <t>A.F.02.게이트밸브/주/10/040</t>
  </si>
  <si>
    <t>A.F.02.게이트밸브/주/10/100</t>
  </si>
  <si>
    <t>A.F.09.후.조인트/벨/040</t>
  </si>
  <si>
    <t>A.F.09.후.조인트/벨/100</t>
  </si>
  <si>
    <t>A.F.07.스트레이너/후/040</t>
  </si>
  <si>
    <t>A.F.07.스트레이너/후/100</t>
  </si>
  <si>
    <t>A.F.10.릴리프밸브/10/025</t>
  </si>
  <si>
    <t>A.F.10.압력계/100</t>
  </si>
  <si>
    <t>A.F.12.수격방지기/100</t>
  </si>
  <si>
    <t>A.D.4.강관용접/전/040</t>
  </si>
  <si>
    <t>A.D.4.강관용접/전/050</t>
  </si>
  <si>
    <t>A.D.4.강관용접/전/100</t>
  </si>
  <si>
    <t>A.H.4.펌프/웨스/0005</t>
  </si>
  <si>
    <t>A.H.6.전동기/유도/0005</t>
  </si>
  <si>
    <t>A.E.1.파이프행거/일/050</t>
  </si>
  <si>
    <t>A.E.1.파이프행거/일/100</t>
  </si>
  <si>
    <t>A.C.2.백티이/나/050</t>
  </si>
  <si>
    <t>A.C.2.백티이/용/065</t>
  </si>
  <si>
    <t>A.C.2.백티이/용/080</t>
  </si>
  <si>
    <t>A.C.3.백레듀샤/용/080</t>
  </si>
  <si>
    <t>A.C.4.백유니온/나/050</t>
  </si>
  <si>
    <t>A.F.12.수격방지기/065</t>
  </si>
  <si>
    <t>A.F.12.수격방지기/080</t>
  </si>
  <si>
    <t>A.D.4.강관용접/전/065</t>
  </si>
  <si>
    <t>A.D.4.강관용접/전/080</t>
  </si>
  <si>
    <t>A.G.3.알람밸브/10/080</t>
  </si>
  <si>
    <t>A.F.02.게이트밸브/주/10/080</t>
  </si>
  <si>
    <t>A.E.1.파이프행거/일/065</t>
  </si>
  <si>
    <t>A.E.1.파이프행거/일/080</t>
  </si>
  <si>
    <t>A.A.1.백강관/나/032</t>
  </si>
  <si>
    <t>A.C.2.백티이/나/025</t>
  </si>
  <si>
    <t>A.C.2.백티이/나/032</t>
  </si>
  <si>
    <t>A.C.3.백레듀샤/나/032</t>
  </si>
  <si>
    <t>A.C.5.백니플/나/025</t>
  </si>
  <si>
    <t>A.C.7.백캡/나/025</t>
  </si>
  <si>
    <t>A.E.1.파이프행거/일/025</t>
  </si>
  <si>
    <t>A.E.1.파이프행거/일/032</t>
  </si>
  <si>
    <t>A.E.1.파이프행거/일/040</t>
  </si>
  <si>
    <t>A.C.3.백레듀샤/나/025</t>
  </si>
  <si>
    <t>A.C.6.백소켓트/나/025</t>
  </si>
  <si>
    <t>A.G.3.알람밸브/10/100</t>
  </si>
  <si>
    <t/>
  </si>
  <si>
    <t>백강관(KSD-3507),나사식</t>
  </si>
  <si>
    <t>25Ø</t>
  </si>
  <si>
    <t>M</t>
  </si>
  <si>
    <t>32Ø</t>
  </si>
  <si>
    <t>40Ø</t>
  </si>
  <si>
    <t>50Ø</t>
  </si>
  <si>
    <t>백강관(KSD-3507),용접식</t>
  </si>
  <si>
    <t>65Ø</t>
  </si>
  <si>
    <t>80Ø</t>
  </si>
  <si>
    <t>100Ø</t>
  </si>
  <si>
    <t>관보온재</t>
  </si>
  <si>
    <t>고무발포, 25t*D25</t>
  </si>
  <si>
    <t>고무발포, 25t*D32</t>
  </si>
  <si>
    <t>고무발포, 25t*D40</t>
  </si>
  <si>
    <t>고무발포, 25t*D50</t>
  </si>
  <si>
    <t>고무발포, 25t*D65</t>
  </si>
  <si>
    <t>고무발포, 25t*D80</t>
  </si>
  <si>
    <t>고무발포, 25t*D100</t>
  </si>
  <si>
    <t>백 엘 보 (나사)</t>
  </si>
  <si>
    <t>EA</t>
  </si>
  <si>
    <t>백 엘 보 (용접)</t>
  </si>
  <si>
    <t>백 티 이 (나사)</t>
  </si>
  <si>
    <t>백 티 이 (용접)</t>
  </si>
  <si>
    <t>백레듀샤 (나사)</t>
  </si>
  <si>
    <t>백레듀샤 (용접)</t>
  </si>
  <si>
    <t>백유니온 (나사)</t>
  </si>
  <si>
    <t>백 니 플 (나사)</t>
  </si>
  <si>
    <t>백소켓트 (나사)</t>
  </si>
  <si>
    <t>백    캡 (나사)</t>
  </si>
  <si>
    <t>용접합후렌지</t>
  </si>
  <si>
    <t>개소</t>
  </si>
  <si>
    <t>강관전기아크용접</t>
  </si>
  <si>
    <t>파이프 행가(일반)</t>
  </si>
  <si>
    <t>볼밸브(황동10KG)</t>
  </si>
  <si>
    <t>게이트OSandY밸브</t>
  </si>
  <si>
    <t>스모렌스첵크밸브(10KG/㎠)</t>
  </si>
  <si>
    <t>버터플라이밸브(10K, 기어식)</t>
  </si>
  <si>
    <t>스트레이너(후렌지)</t>
  </si>
  <si>
    <t>후렉시블 죠인트(벨로즈형)</t>
  </si>
  <si>
    <t>릴리프 밸브(10KG)</t>
  </si>
  <si>
    <t>압 력 계</t>
  </si>
  <si>
    <t>후로셀유량계</t>
  </si>
  <si>
    <t>후드캡</t>
  </si>
  <si>
    <t>수격 방지기</t>
  </si>
  <si>
    <t>후렉시블조인트(보온형)</t>
  </si>
  <si>
    <t>1500L</t>
  </si>
  <si>
    <t>앵 글 밸 브</t>
  </si>
  <si>
    <t>알 람 밸 브(10KG/㎠)</t>
  </si>
  <si>
    <t>간이헤드(폐쇄15A,하향)</t>
  </si>
  <si>
    <t>105℃</t>
  </si>
  <si>
    <t>간이헤드(폐쇄15A,상향)</t>
  </si>
  <si>
    <t>68℃</t>
  </si>
  <si>
    <t>72℃</t>
  </si>
  <si>
    <t>쌍구형송수구(노출)</t>
  </si>
  <si>
    <t>100*65*65</t>
  </si>
  <si>
    <t>자동 배수밸브</t>
  </si>
  <si>
    <t>20Ø</t>
  </si>
  <si>
    <t>사이트글라스</t>
  </si>
  <si>
    <t>시험밸브함(STS)</t>
  </si>
  <si>
    <t>300*500*180</t>
  </si>
  <si>
    <t>전자식압력스위치</t>
  </si>
  <si>
    <t>펌프2대제어</t>
  </si>
  <si>
    <t>펌프(엔진펌프)</t>
  </si>
  <si>
    <t>10HP(7.5kw)</t>
  </si>
  <si>
    <t>펌프(웨스코)</t>
  </si>
  <si>
    <t>60lpm,35m,5HP(3.7kw)</t>
  </si>
  <si>
    <t>방 진 가 대(스프링식)</t>
  </si>
  <si>
    <t>5HP(3.7kw)</t>
  </si>
  <si>
    <t>유도전동기(고효율)</t>
  </si>
  <si>
    <t>1-배관</t>
  </si>
  <si>
    <t>1-밸브류</t>
  </si>
  <si>
    <t>1-펌프</t>
  </si>
  <si>
    <t>A.A.1.백강관/나/050</t>
  </si>
  <si>
    <t>A.B.3.고무발포/난연/25/025</t>
  </si>
  <si>
    <t>A.B.3.고무발포/난연/25/032</t>
  </si>
  <si>
    <t>A.B.3.고무발포/난연/25/040</t>
  </si>
  <si>
    <t>A.B.3.고무발포/난연/25/050</t>
  </si>
  <si>
    <t>A.B.3.고무발포/난연/25/065</t>
  </si>
  <si>
    <t>A.B.3.고무발포/난연/25/080</t>
  </si>
  <si>
    <t>A.B.3.고무발포/난연/25/100</t>
  </si>
  <si>
    <t>A.C.1.백엘보/나/025</t>
  </si>
  <si>
    <t>A.C.1.백엘보/나/032</t>
  </si>
  <si>
    <t>A.C.1.백엘보/나/040</t>
  </si>
  <si>
    <t>A.C.1.백엘보/나/050</t>
  </si>
  <si>
    <t>A.C.1.백엘보/용/080</t>
  </si>
  <si>
    <t>A.C.1.백엘보/용/100</t>
  </si>
  <si>
    <t>A.C.2.백티이/용/100</t>
  </si>
  <si>
    <t>A.C.3.백레듀샤/용/100</t>
  </si>
  <si>
    <t>A.D.1.용접합후렌지/040</t>
  </si>
  <si>
    <t>A.D.1.용접합후렌지/065</t>
  </si>
  <si>
    <t>A.D.1.용접합후렌지/080</t>
  </si>
  <si>
    <t>A.D.1.용접합후렌지/100</t>
  </si>
  <si>
    <t>A.F.10-1.후드캡/050</t>
  </si>
  <si>
    <t>A.F.14.후렉시블조인트/보온/1500</t>
  </si>
  <si>
    <t>A.G.2.앵글밸브/040</t>
  </si>
  <si>
    <t>A.G.5.쌍구형송수구/노출</t>
  </si>
  <si>
    <t>A.G.5.자동배수밸브/20</t>
  </si>
  <si>
    <t>A.G.6.사이트클라스/50</t>
  </si>
  <si>
    <t>A.G.6.시험밸브함/STS</t>
  </si>
  <si>
    <t>A.G.9.압력탱크/1</t>
  </si>
  <si>
    <t>ZZZZ</t>
  </si>
  <si>
    <t>고스텐</t>
  </si>
  <si>
    <t>kg</t>
  </si>
  <si>
    <t>펌프철거</t>
  </si>
  <si>
    <t>5HP</t>
  </si>
  <si>
    <t>식</t>
  </si>
  <si>
    <t>방진가대 철거</t>
  </si>
  <si>
    <t>A.X.1.보온재철거/050</t>
  </si>
  <si>
    <t>A.X.1.펌프철거/0005</t>
  </si>
  <si>
    <t>A.X.2.방진가대/스/0050</t>
  </si>
  <si>
    <t>개</t>
  </si>
  <si>
    <t>나사없는 전선관</t>
  </si>
  <si>
    <t>m</t>
  </si>
  <si>
    <t>E31(28㎜)</t>
  </si>
  <si>
    <t>1종금속제 가요전선관</t>
  </si>
  <si>
    <t>고장력방수 16C</t>
  </si>
  <si>
    <t>고장력비방수 16C</t>
  </si>
  <si>
    <t>고장력비방수 22C</t>
  </si>
  <si>
    <t>소방용 내화전선</t>
  </si>
  <si>
    <t>F-FR8 2.5sq/4C</t>
  </si>
  <si>
    <t>F-FR8 2.5sq/10C</t>
  </si>
  <si>
    <t>450/750V 저독성난연절연전선</t>
  </si>
  <si>
    <t>HFIX 2.5sq(1.78mm)</t>
  </si>
  <si>
    <t>아우트렛 박스</t>
  </si>
  <si>
    <t>4각 54mm</t>
  </si>
  <si>
    <t>박스커버</t>
  </si>
  <si>
    <t>평(금속제)</t>
  </si>
  <si>
    <t>풀박스(벽면설치)</t>
  </si>
  <si>
    <t>200*200*100*1.2t</t>
  </si>
  <si>
    <t>풀박스(천정면설치)</t>
  </si>
  <si>
    <t>알루미늄 덕트</t>
  </si>
  <si>
    <t>100mm * 50mm</t>
  </si>
  <si>
    <t>수신기(P형-1급)</t>
  </si>
  <si>
    <t>40회로</t>
  </si>
  <si>
    <t>Set</t>
  </si>
  <si>
    <t>전자싸이렌</t>
  </si>
  <si>
    <t>전자식</t>
  </si>
  <si>
    <t>단자대(고정식)</t>
  </si>
  <si>
    <t>15P 20A</t>
  </si>
  <si>
    <t>화재수신기 철거</t>
  </si>
  <si>
    <t>15회로</t>
  </si>
  <si>
    <t>1-전선관</t>
  </si>
  <si>
    <t>2-케이블</t>
  </si>
  <si>
    <t>2-전선</t>
  </si>
  <si>
    <t>인</t>
  </si>
  <si>
    <t>KG</t>
  </si>
  <si>
    <t>kg</t>
    <phoneticPr fontId="11" type="noConversion"/>
  </si>
  <si>
    <t>스텐관철거</t>
    <phoneticPr fontId="3" type="noConversion"/>
  </si>
  <si>
    <t>보온재철거(발포폴리애틸렌)</t>
    <phoneticPr fontId="3" type="noConversion"/>
  </si>
  <si>
    <t>E19(16㎜)</t>
    <phoneticPr fontId="3" type="noConversion"/>
  </si>
  <si>
    <t>구멍뚫기(바닥)</t>
    <phoneticPr fontId="3" type="noConversion"/>
  </si>
  <si>
    <t>D100, 콘크리트 150mm</t>
    <phoneticPr fontId="3" type="noConversion"/>
  </si>
  <si>
    <t>D50, 콘크리트 150mm</t>
    <phoneticPr fontId="3" type="noConversion"/>
  </si>
  <si>
    <t>구멍뚫기(벽체)</t>
    <phoneticPr fontId="3" type="noConversion"/>
  </si>
  <si>
    <t>D25, 콘크리트 150mm</t>
    <phoneticPr fontId="3" type="noConversion"/>
  </si>
  <si>
    <t>방화실리콘시트마감</t>
    <phoneticPr fontId="3" type="noConversion"/>
  </si>
  <si>
    <t>(내화충진재설치),D50</t>
    <phoneticPr fontId="3" type="noConversion"/>
  </si>
  <si>
    <t>(내화충진재설치),D100</t>
    <phoneticPr fontId="3" type="noConversion"/>
  </si>
  <si>
    <t>(내화충진재설치),D25</t>
    <phoneticPr fontId="3" type="noConversion"/>
  </si>
  <si>
    <t>0101  &lt; 기숙사동 스프링클러 &gt;</t>
    <phoneticPr fontId="3" type="noConversion"/>
  </si>
  <si>
    <t>010101  가  설  공  사</t>
    <phoneticPr fontId="3" type="noConversion"/>
  </si>
  <si>
    <t>010102  철근콘크리트공사</t>
    <phoneticPr fontId="3" type="noConversion"/>
  </si>
  <si>
    <t>010103  금  속  공  사</t>
    <phoneticPr fontId="3" type="noConversion"/>
  </si>
  <si>
    <t>010104  창  호  공  사</t>
    <phoneticPr fontId="3" type="noConversion"/>
  </si>
  <si>
    <t>010105  수  장  공  사</t>
    <phoneticPr fontId="3" type="noConversion"/>
  </si>
  <si>
    <t>010106  철  거  공  사</t>
    <phoneticPr fontId="3" type="noConversion"/>
  </si>
  <si>
    <t>010107  폐 자 재 처 리</t>
    <phoneticPr fontId="3" type="noConversion"/>
  </si>
  <si>
    <t>3) 기숙사동 스프링클러 설치공사(건축)</t>
    <phoneticPr fontId="3" type="noConversion"/>
  </si>
  <si>
    <t>고철</t>
    <phoneticPr fontId="11" type="noConversion"/>
  </si>
  <si>
    <t>[  소       계  ]</t>
    <phoneticPr fontId="4" type="noConversion"/>
  </si>
  <si>
    <t>품      명</t>
  </si>
  <si>
    <t>규      격</t>
  </si>
  <si>
    <t>수량</t>
    <phoneticPr fontId="3" type="noConversion"/>
  </si>
  <si>
    <t>재  료  비</t>
  </si>
  <si>
    <t>노  무  비</t>
  </si>
  <si>
    <t>경      비</t>
  </si>
  <si>
    <t>합      계</t>
  </si>
  <si>
    <t>비  고</t>
  </si>
  <si>
    <t>품목코드</t>
  </si>
  <si>
    <t>변수</t>
  </si>
  <si>
    <t>설정</t>
  </si>
  <si>
    <t>공종코드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</si>
  <si>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</si>
  <si>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</si>
  <si>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</si>
  <si>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</si>
  <si>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</si>
  <si>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</si>
  <si>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</si>
  <si>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</si>
  <si>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</si>
  <si>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</si>
  <si>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</si>
  <si>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</si>
  <si>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</si>
  <si>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</si>
  <si>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</si>
  <si>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</si>
  <si>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</si>
  <si>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</si>
  <si>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</si>
  <si>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</si>
  <si>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</si>
  <si>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</si>
  <si>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</si>
  <si>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</si>
  <si>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</si>
  <si>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</si>
  <si>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</si>
  <si>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공종구분</t>
  </si>
  <si>
    <t>공종레벨</t>
  </si>
  <si>
    <t>공종+자재</t>
  </si>
  <si>
    <t>고유번호</t>
  </si>
  <si>
    <t>단  가</t>
  </si>
  <si>
    <t>금  액</t>
  </si>
  <si>
    <t>010301</t>
  </si>
  <si>
    <t>강관 조립말비계(이동식)설치 및 해체</t>
  </si>
  <si>
    <t>높이 2m, 3개월</t>
  </si>
  <si>
    <t>대</t>
  </si>
  <si>
    <t>호표 131</t>
  </si>
  <si>
    <t>45816555BA5565397D088A5831FF5</t>
  </si>
  <si>
    <t>T</t>
  </si>
  <si>
    <t>F</t>
  </si>
  <si>
    <t>01030145816555BA5565397D088A5831FF5</t>
  </si>
  <si>
    <t>높이 4m, 3개월</t>
  </si>
  <si>
    <t>호표 132</t>
  </si>
  <si>
    <t>45816555BA5565397D0889B139237</t>
  </si>
  <si>
    <t>01030145816555BA5565397D0889B139237</t>
  </si>
  <si>
    <t>건축물 현장정리(청소포함)</t>
  </si>
  <si>
    <t>수선(바닥,천장 수선일경우)</t>
  </si>
  <si>
    <t>M2</t>
  </si>
  <si>
    <t>호표 141</t>
  </si>
  <si>
    <t>45816550395622C972056B7F35809</t>
  </si>
  <si>
    <t>01030145816550395622C972056B7F35809</t>
  </si>
  <si>
    <t>[ 합           계 ]</t>
  </si>
  <si>
    <t>TOTAL</t>
  </si>
  <si>
    <t>010303</t>
  </si>
  <si>
    <t>레미콘 - 전주</t>
  </si>
  <si>
    <t>25-21-15</t>
  </si>
  <si>
    <t>M3</t>
  </si>
  <si>
    <t>458160D4065A14D9014B39DB3CD28</t>
  </si>
  <si>
    <t>010303458160D4065A14D9014B39DB3CD28</t>
  </si>
  <si>
    <t>철근콘크리트용봉강</t>
  </si>
  <si>
    <t>이형봉강(SD400), HD-10, 지정장소도</t>
  </si>
  <si>
    <t>TON</t>
  </si>
  <si>
    <t>레디믹스트콘크리트 인력운반 타설</t>
  </si>
  <si>
    <t>소형구조물(철근)</t>
  </si>
  <si>
    <t>호표 174</t>
  </si>
  <si>
    <t>458160D4065A14D9014E8DD933F78</t>
  </si>
  <si>
    <t>010303458160D4065A14D9014E8DD933F78</t>
  </si>
  <si>
    <t>철근 현장가공 및 현장조립</t>
  </si>
  <si>
    <t>Type-Ⅱ</t>
  </si>
  <si>
    <t>호표 206</t>
  </si>
  <si>
    <t>458160D0AB570AE93F8231FE33A39</t>
  </si>
  <si>
    <t>010303458160D0AB570AE93F8231FE33A39</t>
  </si>
  <si>
    <t>합판거푸집 설치 및 해체</t>
  </si>
  <si>
    <t>보통 4회</t>
  </si>
  <si>
    <t>호표 215</t>
  </si>
  <si>
    <t>458160D37D5225B9B9BC287739C44</t>
  </si>
  <si>
    <t>010303458160D37D5225B9B9BC287739C44</t>
  </si>
  <si>
    <t>010311</t>
  </si>
  <si>
    <t>경량철골천정틀</t>
  </si>
  <si>
    <t>M-BAR, H:1m이상. 인써트 유</t>
    <phoneticPr fontId="3" type="noConversion"/>
  </si>
  <si>
    <t>호표 536</t>
  </si>
  <si>
    <t>45816E79E25C56A99B52E48F33811</t>
  </si>
  <si>
    <t>01031145816E79E25C56A99B52E48F33811</t>
  </si>
  <si>
    <t>AL몰딩 설치</t>
  </si>
  <si>
    <t>L형, 15*15*1.0mm</t>
  </si>
  <si>
    <t>호표 541</t>
  </si>
  <si>
    <t>45816B3573501DA9D15E65C931C02</t>
  </si>
  <si>
    <t>01031145816B3573501DA9D15E65C931C02</t>
  </si>
  <si>
    <t>010313</t>
  </si>
  <si>
    <t>갤러리창</t>
  </si>
  <si>
    <t>불소수지 2회</t>
    <phoneticPr fontId="3" type="noConversion"/>
  </si>
  <si>
    <t>시공도</t>
    <phoneticPr fontId="3" type="noConversion"/>
  </si>
  <si>
    <t>4581688AA1500209CE9716CC3BE96</t>
  </si>
  <si>
    <t>0103134581688AA1500209CE9716CC3BE96</t>
  </si>
  <si>
    <t>벽부형 배기휀(자동개폐식)</t>
  </si>
  <si>
    <t>D300x33CMM*60W</t>
  </si>
  <si>
    <t>010316</t>
  </si>
  <si>
    <t>천장텍스붙임(재설치)</t>
  </si>
  <si>
    <t>300*600*9.5t</t>
  </si>
  <si>
    <t>호표 843</t>
  </si>
  <si>
    <t>45816B31975AB5E9FCC8C18237833</t>
  </si>
  <si>
    <t>01031645816B31975AB5E9FCC8C18237833</t>
  </si>
  <si>
    <t>금속천장재 탈부착</t>
    <phoneticPr fontId="3" type="noConversion"/>
  </si>
  <si>
    <t>호표 914</t>
  </si>
  <si>
    <t>45816B31975AB5E9FCC8C181356AB</t>
  </si>
  <si>
    <t>01031645816B31975AB5E9FCC8C181356AB</t>
  </si>
  <si>
    <t>010318</t>
  </si>
  <si>
    <t>콘크리트구조물 헐기(소형장비)</t>
  </si>
  <si>
    <t>전기식, 철근</t>
  </si>
  <si>
    <t>호표 922</t>
  </si>
  <si>
    <t>458065E9FB5183A9B3C2CDC03D7E4</t>
  </si>
  <si>
    <t>010318458065E9FB5183A9B3C2CDC03D7E4</t>
  </si>
  <si>
    <t>텍스 해체</t>
    <phoneticPr fontId="3" type="noConversion"/>
  </si>
  <si>
    <t>호표 971</t>
  </si>
  <si>
    <t>458065E9F0572FC9A23EEF69378A5</t>
  </si>
  <si>
    <t>010318458065E9F0572FC9A23EEF69378A5</t>
  </si>
  <si>
    <t>경량천장철골틀 해체</t>
  </si>
  <si>
    <t>호표 972</t>
  </si>
  <si>
    <t>458065E9F0572FC9A23FF5B434775</t>
  </si>
  <si>
    <t>010318458065E9F0572FC9A23FF5B434775</t>
  </si>
  <si>
    <t>콘크리트 컷팅</t>
  </si>
  <si>
    <t>호표 981</t>
  </si>
  <si>
    <t>458065E9F0572FC9A3C3BA953977F</t>
  </si>
  <si>
    <t>010318458065E9F0572FC9A3C3BA953977F</t>
  </si>
  <si>
    <t>철강설</t>
  </si>
  <si>
    <t>알루미늄, 작업설부산물</t>
  </si>
  <si>
    <t>458065E9F0572FC9A3C3B5113D07F</t>
  </si>
  <si>
    <t>010320</t>
  </si>
  <si>
    <t>건설폐재류</t>
  </si>
  <si>
    <t>가연성이 제거된 재활용이 가능한 혼합물</t>
  </si>
  <si>
    <t>45CD6F0046581A59F7D6645D3A53F4F83AB32</t>
  </si>
  <si>
    <t>01032045CD6F0046581A59F7D6645D3A53F4F83AB32</t>
  </si>
  <si>
    <t>건설폐재류 상차비</t>
  </si>
  <si>
    <t>45CD6F0046581A59F7D6645D3A416F8EFD8CF</t>
  </si>
  <si>
    <t>01032045CD6F0046581A59F7D6645D3A416F8EFD8CF</t>
  </si>
  <si>
    <t>건설폐재류 운반비</t>
  </si>
  <si>
    <t>15톤 덤프트럭, 30km</t>
  </si>
  <si>
    <t>45CD6F0046581A59F7D6645D3A416F8EFDAFD</t>
  </si>
  <si>
    <t>01032045CD6F0046581A59F7D6645D3A416F8EFDAFD</t>
  </si>
  <si>
    <t>【 기숙사동 스프링클러 설치공사(건축) 】</t>
  </si>
  <si>
    <t>010101  가  설  공  사</t>
  </si>
  <si>
    <t>010102  철근콘크리트공사</t>
  </si>
  <si>
    <t>010103  금  속  공  사</t>
  </si>
  <si>
    <t>010104  창  호  공  사</t>
  </si>
  <si>
    <t>010105  수  장  공  사</t>
  </si>
  <si>
    <t>010106  철  거  공  사</t>
  </si>
  <si>
    <t>010107  폐 자 재 처 리</t>
  </si>
  <si>
    <t>신흥고 기숙사 스프링클러 설치공사</t>
    <phoneticPr fontId="3" type="noConversion"/>
  </si>
  <si>
    <t>1</t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</si>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</sst>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_ * #,##0_ ;_ * \-#,##0_ ;_ * &quot;-&quot;_ ;_ @_ "/>
    <numFmt numFmtId="177" formatCode="#,##0_);[Red]\(#,##0\)"/>
    <numFmt numFmtId="178" formatCode="&quot;₩&quot;#,##0"/>
    <numFmt numFmtId="179" formatCode="#,##0_ "/>
    <numFmt numFmtId="180" formatCode="_ * #,##0.00_ ;_ * \-#,##0.00_ ;_ * &quot;-&quot;??_ ;_ @_ "/>
    <numFmt numFmtId="181" formatCode="_ * #,##0_ ;_ * \-#,##0_ ;_ * &quot;-&quot;??_ ;_ @_ "/>
    <numFmt numFmtId="183" formatCode="#,##0.0_);[Red]\(#,##0.0\)"/>
    <numFmt numFmtId="184" formatCode="#,##0.000_);[Red]\(#,##0.000\)"/>
    <numFmt numFmtId="185" formatCode="#,###"/>
    <numFmt numFmtId="186" formatCode="0.0"/>
  </numFmts>
  <fonts count="22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b/>
      <sz val="11"/>
      <name val="바탕체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b/>
      <sz val="9"/>
      <name val="바탕체"/>
      <family val="1"/>
      <charset val="129"/>
    </font>
    <font>
      <b/>
      <sz val="16"/>
      <name val="바탕체"/>
      <family val="1"/>
      <charset val="129"/>
    </font>
    <font>
      <sz val="8"/>
      <name val="바탕체"/>
      <family val="1"/>
      <charset val="129"/>
    </font>
    <font>
      <b/>
      <sz val="10"/>
      <name val="바탕체"/>
      <family val="1"/>
      <charset val="129"/>
    </font>
    <font>
      <sz val="9"/>
      <name val="바탕체"/>
      <family val="1"/>
      <charset val="129"/>
    </font>
    <font>
      <sz val="8"/>
      <name val="바탕"/>
      <family val="1"/>
      <charset val="129"/>
    </font>
    <font>
      <sz val="11"/>
      <color indexed="61"/>
      <name val="바탕체"/>
      <family val="1"/>
      <charset val="129"/>
    </font>
    <font>
      <b/>
      <sz val="8"/>
      <name val="바탕체"/>
      <family val="1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8"/>
      <name val="돋움체"/>
      <family val="3"/>
      <charset val="129"/>
    </font>
    <font>
      <sz val="11"/>
      <name val="Spoqa Han Sans Neo Light"/>
      <family val="3"/>
      <charset val="129"/>
    </font>
    <font>
      <b/>
      <sz val="11"/>
      <name val="Spoqa Han Sans Neo Light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hair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13">
    <xf numFmtId="14" fontId="0" fillId="0" borderId="17" applyNumberFormat="0"/>
    <xf numFmtId="180" fontId="7" fillId="0" borderId="0" applyFont="0" applyFill="0" applyBorder="0" applyAlignment="0" applyProtection="0"/>
    <xf numFmtId="176" fontId="7" fillId="0" borderId="17" applyFont="0" applyFill="0" applyAlignment="0" applyProtection="0"/>
    <xf numFmtId="9" fontId="7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  <xf numFmtId="176" fontId="7" fillId="0" borderId="0" applyFont="0" applyFill="0" applyBorder="0" applyAlignment="0" applyProtection="0"/>
    <xf numFmtId="0" fontId="7" fillId="0" borderId="1">
      <alignment horizontal="center" vertical="center"/>
    </xf>
    <xf numFmtId="0" fontId="7" fillId="0" borderId="0"/>
    <xf numFmtId="176" fontId="7" fillId="0" borderId="0" applyFont="0" applyFill="0" applyBorder="0" applyAlignment="0" applyProtection="0"/>
    <xf numFmtId="0" fontId="1" fillId="0" borderId="0">
      <alignment vertical="center"/>
    </xf>
  </cellStyleXfs>
  <cellXfs count="157">
    <xf numFmtId="0" fontId="0" fillId="0" borderId="17" xfId="0" applyNumberFormat="1"/>
    <xf numFmtId="0" fontId="6" fillId="2" borderId="0" xfId="4" applyFont="1" applyFill="1" applyBorder="1" applyAlignment="1">
      <alignment vertical="center"/>
    </xf>
    <xf numFmtId="0" fontId="5" fillId="2" borderId="0" xfId="4" applyFont="1" applyFill="1"/>
    <xf numFmtId="0" fontId="9" fillId="2" borderId="0" xfId="5" applyFont="1" applyFill="1" applyAlignment="1">
      <alignment horizontal="right" vertical="center"/>
    </xf>
    <xf numFmtId="0" fontId="5" fillId="3" borderId="0" xfId="4" applyFont="1" applyFill="1"/>
    <xf numFmtId="0" fontId="8" fillId="3" borderId="0" xfId="4" applyFont="1" applyFill="1" applyAlignment="1">
      <alignment horizontal="center"/>
    </xf>
    <xf numFmtId="0" fontId="5" fillId="2" borderId="0" xfId="4" applyFont="1" applyFill="1" applyBorder="1" applyAlignment="1">
      <alignment vertical="center"/>
    </xf>
    <xf numFmtId="0" fontId="6" fillId="2" borderId="4" xfId="4" applyFont="1" applyFill="1" applyBorder="1" applyAlignment="1">
      <alignment vertical="center"/>
    </xf>
    <xf numFmtId="178" fontId="6" fillId="2" borderId="4" xfId="6" applyNumberFormat="1" applyFont="1" applyFill="1" applyBorder="1" applyAlignment="1">
      <alignment vertical="center"/>
    </xf>
    <xf numFmtId="0" fontId="12" fillId="4" borderId="1" xfId="4" applyFont="1" applyFill="1" applyBorder="1" applyAlignment="1">
      <alignment horizontal="center" vertical="center"/>
    </xf>
    <xf numFmtId="0" fontId="13" fillId="2" borderId="8" xfId="4" applyFont="1" applyFill="1" applyBorder="1" applyAlignment="1">
      <alignment horizontal="center" vertical="center"/>
    </xf>
    <xf numFmtId="0" fontId="13" fillId="2" borderId="12" xfId="4" applyFont="1" applyFill="1" applyBorder="1" applyAlignment="1">
      <alignment horizontal="center" vertical="center"/>
    </xf>
    <xf numFmtId="0" fontId="8" fillId="5" borderId="1" xfId="4" applyFont="1" applyFill="1" applyBorder="1" applyAlignment="1">
      <alignment horizontal="center" vertical="center"/>
    </xf>
    <xf numFmtId="0" fontId="8" fillId="6" borderId="1" xfId="4" applyFont="1" applyFill="1" applyBorder="1" applyAlignment="1">
      <alignment horizontal="center" vertical="center"/>
    </xf>
    <xf numFmtId="0" fontId="8" fillId="7" borderId="1" xfId="4" applyFont="1" applyFill="1" applyBorder="1" applyAlignment="1">
      <alignment horizontal="center" vertical="center"/>
    </xf>
    <xf numFmtId="0" fontId="13" fillId="2" borderId="13" xfId="4" applyNumberFormat="1" applyFont="1" applyFill="1" applyBorder="1" applyAlignment="1">
      <alignment horizontal="center" vertical="center"/>
    </xf>
    <xf numFmtId="41" fontId="13" fillId="2" borderId="8" xfId="4" applyNumberFormat="1" applyFont="1" applyFill="1" applyBorder="1" applyAlignment="1">
      <alignment vertical="center"/>
    </xf>
    <xf numFmtId="0" fontId="13" fillId="2" borderId="14" xfId="4" applyFont="1" applyFill="1" applyBorder="1" applyAlignment="1">
      <alignment vertical="center"/>
    </xf>
    <xf numFmtId="0" fontId="13" fillId="2" borderId="8" xfId="4" applyFont="1" applyFill="1" applyBorder="1" applyAlignment="1">
      <alignment vertical="center"/>
    </xf>
    <xf numFmtId="0" fontId="13" fillId="2" borderId="12" xfId="4" applyFont="1" applyFill="1" applyBorder="1" applyAlignment="1">
      <alignment vertical="center"/>
    </xf>
    <xf numFmtId="41" fontId="13" fillId="2" borderId="10" xfId="4" applyNumberFormat="1" applyFont="1" applyFill="1" applyBorder="1" applyAlignment="1">
      <alignment vertical="center"/>
    </xf>
    <xf numFmtId="0" fontId="13" fillId="2" borderId="9" xfId="4" applyFont="1" applyFill="1" applyBorder="1" applyAlignment="1">
      <alignment vertical="center"/>
    </xf>
    <xf numFmtId="0" fontId="13" fillId="2" borderId="10" xfId="4" applyFont="1" applyFill="1" applyBorder="1" applyAlignment="1">
      <alignment vertical="center"/>
    </xf>
    <xf numFmtId="0" fontId="13" fillId="2" borderId="11" xfId="4" applyFont="1" applyFill="1" applyBorder="1" applyAlignment="1">
      <alignment vertical="center"/>
    </xf>
    <xf numFmtId="0" fontId="8" fillId="3" borderId="0" xfId="4" applyFont="1" applyFill="1" applyBorder="1" applyAlignment="1">
      <alignment horizontal="center"/>
    </xf>
    <xf numFmtId="41" fontId="13" fillId="2" borderId="0" xfId="4" applyNumberFormat="1" applyFont="1" applyFill="1" applyBorder="1" applyAlignment="1">
      <alignment vertical="center"/>
    </xf>
    <xf numFmtId="0" fontId="13" fillId="2" borderId="2" xfId="4" applyFont="1" applyFill="1" applyBorder="1" applyAlignment="1">
      <alignment vertical="center"/>
    </xf>
    <xf numFmtId="0" fontId="13" fillId="2" borderId="0" xfId="4" applyFont="1" applyFill="1" applyBorder="1" applyAlignment="1">
      <alignment vertical="center"/>
    </xf>
    <xf numFmtId="0" fontId="13" fillId="2" borderId="3" xfId="4" applyFont="1" applyFill="1" applyBorder="1" applyAlignment="1">
      <alignment vertical="center"/>
    </xf>
    <xf numFmtId="2" fontId="13" fillId="2" borderId="10" xfId="4" applyNumberFormat="1" applyFont="1" applyFill="1" applyBorder="1" applyAlignment="1">
      <alignment vertical="center"/>
    </xf>
    <xf numFmtId="0" fontId="13" fillId="5" borderId="1" xfId="4" applyFont="1" applyFill="1" applyBorder="1" applyAlignment="1">
      <alignment horizontal="center" vertical="center"/>
    </xf>
    <xf numFmtId="0" fontId="13" fillId="6" borderId="1" xfId="4" applyFont="1" applyFill="1" applyBorder="1" applyAlignment="1">
      <alignment horizontal="center" vertical="center"/>
    </xf>
    <xf numFmtId="0" fontId="15" fillId="3" borderId="0" xfId="4" applyFont="1" applyFill="1"/>
    <xf numFmtId="0" fontId="5" fillId="3" borderId="0" xfId="4" applyFont="1" applyFill="1" applyAlignment="1">
      <alignment horizontal="center"/>
    </xf>
    <xf numFmtId="0" fontId="13" fillId="3" borderId="1" xfId="4" applyFont="1" applyFill="1" applyBorder="1" applyAlignment="1">
      <alignment horizontal="center" vertical="center"/>
    </xf>
    <xf numFmtId="0" fontId="13" fillId="2" borderId="11" xfId="4" quotePrefix="1" applyFont="1" applyFill="1" applyBorder="1" applyAlignment="1">
      <alignment vertical="center"/>
    </xf>
    <xf numFmtId="0" fontId="13" fillId="3" borderId="0" xfId="4" applyFont="1" applyFill="1" applyAlignment="1">
      <alignment horizontal="center" vertical="center"/>
    </xf>
    <xf numFmtId="0" fontId="13" fillId="3" borderId="0" xfId="4" applyFont="1" applyFill="1"/>
    <xf numFmtId="0" fontId="13" fillId="2" borderId="10" xfId="4" applyNumberFormat="1" applyFont="1" applyFill="1" applyBorder="1" applyAlignment="1">
      <alignment vertical="center"/>
    </xf>
    <xf numFmtId="2" fontId="13" fillId="2" borderId="8" xfId="4" applyNumberFormat="1" applyFont="1" applyFill="1" applyBorder="1" applyAlignment="1">
      <alignment vertical="center"/>
    </xf>
    <xf numFmtId="0" fontId="13" fillId="5" borderId="13" xfId="4" applyFont="1" applyFill="1" applyBorder="1" applyAlignment="1">
      <alignment horizontal="center" vertical="center"/>
    </xf>
    <xf numFmtId="0" fontId="13" fillId="6" borderId="13" xfId="4" applyFont="1" applyFill="1" applyBorder="1" applyAlignment="1">
      <alignment horizontal="center" vertical="center"/>
    </xf>
    <xf numFmtId="0" fontId="15" fillId="3" borderId="0" xfId="4" applyFont="1" applyFill="1" applyBorder="1"/>
    <xf numFmtId="0" fontId="5" fillId="3" borderId="0" xfId="4" applyFont="1" applyFill="1" applyBorder="1"/>
    <xf numFmtId="0" fontId="13" fillId="2" borderId="10" xfId="4" applyFont="1" applyFill="1" applyBorder="1" applyAlignment="1">
      <alignment horizontal="centerContinuous" vertical="center"/>
    </xf>
    <xf numFmtId="0" fontId="13" fillId="2" borderId="11" xfId="4" applyFont="1" applyFill="1" applyBorder="1" applyAlignment="1">
      <alignment horizontal="centerContinuous" vertical="center"/>
    </xf>
    <xf numFmtId="0" fontId="5" fillId="3" borderId="2" xfId="4" applyFont="1" applyFill="1" applyBorder="1"/>
    <xf numFmtId="0" fontId="8" fillId="3" borderId="8" xfId="4" applyFont="1" applyFill="1" applyBorder="1" applyAlignment="1">
      <alignment horizontal="center"/>
    </xf>
    <xf numFmtId="41" fontId="5" fillId="3" borderId="0" xfId="4" applyNumberFormat="1" applyFont="1" applyFill="1"/>
    <xf numFmtId="0" fontId="16" fillId="2" borderId="0" xfId="7" applyFont="1" applyFill="1" applyBorder="1" applyAlignment="1">
      <alignment horizontal="left" vertical="center"/>
    </xf>
    <xf numFmtId="0" fontId="16" fillId="2" borderId="0" xfId="7" applyFont="1" applyFill="1" applyBorder="1" applyAlignment="1">
      <alignment vertical="center"/>
    </xf>
    <xf numFmtId="0" fontId="11" fillId="2" borderId="0" xfId="7" applyFont="1" applyFill="1" applyBorder="1" applyAlignment="1">
      <alignment horizontal="center"/>
    </xf>
    <xf numFmtId="0" fontId="11" fillId="2" borderId="0" xfId="7" applyFont="1" applyFill="1" applyBorder="1"/>
    <xf numFmtId="0" fontId="16" fillId="2" borderId="4" xfId="7" applyFont="1" applyFill="1" applyBorder="1" applyAlignment="1">
      <alignment vertical="center"/>
    </xf>
    <xf numFmtId="0" fontId="16" fillId="2" borderId="4" xfId="7" applyFont="1" applyFill="1" applyBorder="1" applyAlignment="1">
      <alignment horizontal="right" vertical="center"/>
    </xf>
    <xf numFmtId="0" fontId="11" fillId="3" borderId="0" xfId="7" applyFont="1" applyFill="1" applyBorder="1"/>
    <xf numFmtId="176" fontId="16" fillId="2" borderId="1" xfId="8" applyFont="1" applyFill="1" applyBorder="1" applyAlignment="1">
      <alignment horizontal="center" vertical="center"/>
    </xf>
    <xf numFmtId="179" fontId="16" fillId="2" borderId="1" xfId="7" applyNumberFormat="1" applyFont="1" applyFill="1" applyBorder="1" applyAlignment="1">
      <alignment horizontal="left" vertical="center"/>
    </xf>
    <xf numFmtId="179" fontId="11" fillId="2" borderId="1" xfId="7" applyNumberFormat="1" applyFont="1" applyFill="1" applyBorder="1" applyAlignment="1">
      <alignment horizontal="center" vertical="center"/>
    </xf>
    <xf numFmtId="179" fontId="11" fillId="2" borderId="1" xfId="8" applyNumberFormat="1" applyFont="1" applyFill="1" applyBorder="1" applyAlignment="1">
      <alignment vertical="center"/>
    </xf>
    <xf numFmtId="179" fontId="16" fillId="2" borderId="1" xfId="7" applyNumberFormat="1" applyFont="1" applyFill="1" applyBorder="1" applyAlignment="1">
      <alignment horizontal="center" vertical="center"/>
    </xf>
    <xf numFmtId="179" fontId="16" fillId="2" borderId="1" xfId="8" applyNumberFormat="1" applyFont="1" applyFill="1" applyBorder="1" applyAlignment="1">
      <alignment vertical="center"/>
    </xf>
    <xf numFmtId="0" fontId="16" fillId="3" borderId="0" xfId="7" applyFont="1" applyFill="1" applyBorder="1"/>
    <xf numFmtId="179" fontId="11" fillId="2" borderId="1" xfId="7" applyNumberFormat="1" applyFont="1" applyFill="1" applyBorder="1" applyAlignment="1">
      <alignment horizontal="left" vertical="center"/>
    </xf>
    <xf numFmtId="0" fontId="11" fillId="3" borderId="0" xfId="7" applyFont="1" applyFill="1" applyBorder="1" applyAlignment="1">
      <alignment horizontal="center"/>
    </xf>
    <xf numFmtId="181" fontId="11" fillId="3" borderId="0" xfId="1" applyNumberFormat="1" applyFont="1" applyFill="1" applyBorder="1" applyAlignment="1">
      <alignment vertical="center"/>
    </xf>
    <xf numFmtId="0" fontId="11" fillId="2" borderId="0" xfId="7" applyFont="1" applyFill="1" applyBorder="1" applyAlignment="1">
      <alignment horizontal="center" vertical="center"/>
    </xf>
    <xf numFmtId="0" fontId="11" fillId="3" borderId="0" xfId="7" applyFont="1" applyFill="1" applyBorder="1" applyAlignment="1">
      <alignment horizontal="center" vertical="center"/>
    </xf>
    <xf numFmtId="0" fontId="11" fillId="3" borderId="0" xfId="7" applyFont="1" applyFill="1" applyBorder="1" applyAlignment="1">
      <alignment horizontal="left" vertical="center"/>
    </xf>
    <xf numFmtId="0" fontId="16" fillId="6" borderId="1" xfId="5" applyNumberFormat="1" applyFont="1" applyFill="1" applyBorder="1" applyAlignment="1">
      <alignment horizontal="left" vertical="center" shrinkToFit="1"/>
    </xf>
    <xf numFmtId="0" fontId="16" fillId="6" borderId="1" xfId="5" applyNumberFormat="1" applyFont="1" applyFill="1" applyBorder="1" applyAlignment="1">
      <alignment horizontal="center" vertical="center"/>
    </xf>
    <xf numFmtId="0" fontId="16" fillId="6" borderId="1" xfId="5" applyNumberFormat="1" applyFont="1" applyFill="1" applyBorder="1" applyAlignment="1">
      <alignment horizontal="center" vertical="center" wrapText="1"/>
    </xf>
    <xf numFmtId="0" fontId="16" fillId="6" borderId="1" xfId="5" applyNumberFormat="1" applyFont="1" applyFill="1" applyBorder="1" applyAlignment="1">
      <alignment horizontal="left" vertical="center"/>
    </xf>
    <xf numFmtId="0" fontId="11" fillId="6" borderId="1" xfId="5" applyNumberFormat="1" applyFont="1" applyFill="1" applyBorder="1" applyAlignment="1">
      <alignment horizontal="center" vertical="center" wrapText="1"/>
    </xf>
    <xf numFmtId="0" fontId="16" fillId="6" borderId="1" xfId="2" applyNumberFormat="1" applyFont="1" applyFill="1" applyBorder="1" applyAlignment="1">
      <alignment horizontal="center" vertical="center" wrapText="1"/>
    </xf>
    <xf numFmtId="0" fontId="11" fillId="6" borderId="1" xfId="7" applyNumberFormat="1" applyFont="1" applyFill="1" applyBorder="1"/>
    <xf numFmtId="0" fontId="11" fillId="3" borderId="0" xfId="7" applyNumberFormat="1" applyFont="1" applyFill="1" applyBorder="1"/>
    <xf numFmtId="0" fontId="11" fillId="3" borderId="1" xfId="7" applyNumberFormat="1" applyFont="1" applyFill="1" applyBorder="1" applyAlignment="1">
      <alignment horizontal="center" vertical="center"/>
    </xf>
    <xf numFmtId="0" fontId="11" fillId="3" borderId="0" xfId="7" applyNumberFormat="1" applyFont="1" applyFill="1" applyBorder="1" applyAlignment="1">
      <alignment horizontal="center" vertical="center"/>
    </xf>
    <xf numFmtId="0" fontId="11" fillId="3" borderId="0" xfId="7" applyNumberFormat="1" applyFont="1" applyFill="1" applyBorder="1" applyAlignment="1">
      <alignment horizontal="left" vertical="center"/>
    </xf>
    <xf numFmtId="0" fontId="16" fillId="5" borderId="1" xfId="7" applyNumberFormat="1" applyFont="1" applyFill="1" applyBorder="1" applyAlignment="1">
      <alignment horizontal="left" vertical="center"/>
    </xf>
    <xf numFmtId="0" fontId="11" fillId="5" borderId="1" xfId="7" applyNumberFormat="1" applyFont="1" applyFill="1" applyBorder="1" applyAlignment="1">
      <alignment horizontal="left" vertical="center"/>
    </xf>
    <xf numFmtId="0" fontId="11" fillId="5" borderId="1" xfId="7" applyNumberFormat="1" applyFont="1" applyFill="1" applyBorder="1" applyAlignment="1">
      <alignment horizontal="center" vertical="center"/>
    </xf>
    <xf numFmtId="0" fontId="11" fillId="5" borderId="1" xfId="7" applyNumberFormat="1" applyFont="1" applyFill="1" applyBorder="1"/>
    <xf numFmtId="0" fontId="11" fillId="2" borderId="1" xfId="9" applyFont="1" applyFill="1" applyBorder="1" applyAlignment="1">
      <alignment horizontal="left" vertical="center" shrinkToFit="1"/>
    </xf>
    <xf numFmtId="0" fontId="11" fillId="2" borderId="1" xfId="9" applyFont="1" applyFill="1" applyBorder="1" applyAlignment="1">
      <alignment horizontal="left" vertical="center"/>
    </xf>
    <xf numFmtId="0" fontId="11" fillId="2" borderId="1" xfId="9" applyFont="1" applyFill="1" applyBorder="1" applyAlignment="1">
      <alignment horizontal="center" vertical="center"/>
    </xf>
    <xf numFmtId="177" fontId="11" fillId="2" borderId="1" xfId="7" applyNumberFormat="1" applyFont="1" applyFill="1" applyBorder="1" applyAlignment="1">
      <alignment horizontal="right" vertical="center"/>
    </xf>
    <xf numFmtId="177" fontId="11" fillId="2" borderId="1" xfId="1" applyNumberFormat="1" applyFont="1" applyFill="1" applyBorder="1" applyAlignment="1">
      <alignment vertical="center"/>
    </xf>
    <xf numFmtId="177" fontId="11" fillId="2" borderId="1" xfId="8" applyNumberFormat="1" applyFont="1" applyFill="1" applyBorder="1" applyAlignment="1">
      <alignment vertical="center"/>
    </xf>
    <xf numFmtId="177" fontId="11" fillId="2" borderId="1" xfId="8" applyNumberFormat="1" applyFont="1" applyFill="1" applyBorder="1" applyAlignment="1">
      <alignment horizontal="center" vertical="center"/>
    </xf>
    <xf numFmtId="0" fontId="11" fillId="3" borderId="1" xfId="7" applyFont="1" applyFill="1" applyBorder="1" applyAlignment="1">
      <alignment horizontal="center" vertical="center"/>
    </xf>
    <xf numFmtId="9" fontId="11" fillId="3" borderId="1" xfId="3" applyFont="1" applyFill="1" applyBorder="1" applyAlignment="1" applyProtection="1">
      <alignment horizontal="center" vertical="center"/>
      <protection locked="0"/>
    </xf>
    <xf numFmtId="0" fontId="11" fillId="3" borderId="0" xfId="5" applyNumberFormat="1" applyFont="1" applyFill="1" applyAlignment="1" applyProtection="1">
      <alignment horizontal="center" vertical="center"/>
    </xf>
    <xf numFmtId="0" fontId="11" fillId="8" borderId="1" xfId="7" applyFont="1" applyFill="1" applyBorder="1" applyAlignment="1">
      <alignment horizontal="center" vertical="center"/>
    </xf>
    <xf numFmtId="177" fontId="11" fillId="8" borderId="1" xfId="7" applyNumberFormat="1" applyFont="1" applyFill="1" applyBorder="1" applyAlignment="1">
      <alignment horizontal="right" vertical="center"/>
    </xf>
    <xf numFmtId="181" fontId="11" fillId="8" borderId="1" xfId="1" applyNumberFormat="1" applyFont="1" applyFill="1" applyBorder="1" applyAlignment="1">
      <alignment vertical="center"/>
    </xf>
    <xf numFmtId="177" fontId="11" fillId="8" borderId="1" xfId="1" applyNumberFormat="1" applyFont="1" applyFill="1" applyBorder="1" applyAlignment="1">
      <alignment vertical="center"/>
    </xf>
    <xf numFmtId="176" fontId="11" fillId="8" borderId="1" xfId="8" applyFont="1" applyFill="1" applyBorder="1" applyAlignment="1">
      <alignment vertical="center"/>
    </xf>
    <xf numFmtId="177" fontId="11" fillId="8" borderId="1" xfId="8" applyNumberFormat="1" applyFont="1" applyFill="1" applyBorder="1" applyAlignment="1">
      <alignment vertical="center"/>
    </xf>
    <xf numFmtId="0" fontId="11" fillId="8" borderId="1" xfId="9" applyFont="1" applyFill="1" applyBorder="1" applyAlignment="1">
      <alignment horizontal="left" vertical="center"/>
    </xf>
    <xf numFmtId="0" fontId="16" fillId="9" borderId="1" xfId="9" applyFont="1" applyFill="1" applyBorder="1" applyAlignment="1">
      <alignment horizontal="left" vertical="center" shrinkToFit="1"/>
    </xf>
    <xf numFmtId="0" fontId="16" fillId="9" borderId="1" xfId="7" applyFont="1" applyFill="1" applyBorder="1" applyAlignment="1">
      <alignment horizontal="center" vertical="center"/>
    </xf>
    <xf numFmtId="181" fontId="16" fillId="9" borderId="1" xfId="1" applyNumberFormat="1" applyFont="1" applyFill="1" applyBorder="1" applyAlignment="1">
      <alignment horizontal="center" vertical="center"/>
    </xf>
    <xf numFmtId="181" fontId="16" fillId="9" borderId="1" xfId="1" applyNumberFormat="1" applyFont="1" applyFill="1" applyBorder="1" applyAlignment="1">
      <alignment vertical="center"/>
    </xf>
    <xf numFmtId="176" fontId="16" fillId="9" borderId="1" xfId="8" applyFont="1" applyFill="1" applyBorder="1" applyAlignment="1">
      <alignment vertical="center"/>
    </xf>
    <xf numFmtId="0" fontId="16" fillId="3" borderId="0" xfId="7" applyFont="1" applyFill="1" applyBorder="1" applyAlignment="1">
      <alignment horizontal="left" vertical="center"/>
    </xf>
    <xf numFmtId="0" fontId="16" fillId="3" borderId="0" xfId="7" applyFont="1" applyFill="1" applyBorder="1" applyAlignment="1">
      <alignment horizontal="center" vertical="center"/>
    </xf>
    <xf numFmtId="0" fontId="16" fillId="5" borderId="1" xfId="7" applyNumberFormat="1" applyFont="1" applyFill="1" applyBorder="1" applyAlignment="1">
      <alignment horizontal="left" vertical="center" shrinkToFit="1"/>
    </xf>
    <xf numFmtId="0" fontId="11" fillId="3" borderId="0" xfId="7" applyFont="1" applyFill="1" applyBorder="1" applyAlignment="1">
      <alignment shrinkToFit="1"/>
    </xf>
    <xf numFmtId="0" fontId="11" fillId="8" borderId="9" xfId="5" applyNumberFormat="1" applyFont="1" applyFill="1" applyBorder="1" applyAlignment="1" applyProtection="1">
      <alignment horizontal="left" vertical="center"/>
    </xf>
    <xf numFmtId="0" fontId="16" fillId="9" borderId="1" xfId="9" applyFont="1" applyFill="1" applyBorder="1" applyAlignment="1">
      <alignment horizontal="left" vertical="center"/>
    </xf>
    <xf numFmtId="181" fontId="16" fillId="9" borderId="1" xfId="1" applyNumberFormat="1" applyFont="1" applyFill="1" applyBorder="1" applyAlignment="1">
      <alignment horizontal="right" vertical="center"/>
    </xf>
    <xf numFmtId="0" fontId="16" fillId="3" borderId="1" xfId="7" applyFont="1" applyFill="1" applyBorder="1" applyAlignment="1">
      <alignment horizontal="center" vertical="center"/>
    </xf>
    <xf numFmtId="0" fontId="11" fillId="2" borderId="1" xfId="10" applyFont="1" applyFill="1" applyBorder="1" applyAlignment="1">
      <alignment horizontal="left" vertical="center"/>
    </xf>
    <xf numFmtId="0" fontId="11" fillId="2" borderId="1" xfId="10" applyFont="1" applyFill="1" applyBorder="1" applyAlignment="1">
      <alignment horizontal="center" vertical="center"/>
    </xf>
    <xf numFmtId="0" fontId="11" fillId="10" borderId="1" xfId="9" applyFont="1" applyFill="1" applyBorder="1" applyAlignment="1">
      <alignment horizontal="left" vertical="center" shrinkToFit="1"/>
    </xf>
    <xf numFmtId="0" fontId="11" fillId="10" borderId="1" xfId="9" applyFont="1" applyFill="1" applyBorder="1" applyAlignment="1">
      <alignment horizontal="center" vertical="center" shrinkToFit="1"/>
    </xf>
    <xf numFmtId="179" fontId="11" fillId="2" borderId="1" xfId="1" applyNumberFormat="1" applyFont="1" applyFill="1" applyBorder="1" applyAlignment="1">
      <alignment vertical="center"/>
    </xf>
    <xf numFmtId="0" fontId="11" fillId="2" borderId="1" xfId="10" applyFont="1" applyFill="1" applyBorder="1" applyAlignment="1">
      <alignment vertical="center" shrinkToFit="1"/>
    </xf>
    <xf numFmtId="184" fontId="11" fillId="2" borderId="1" xfId="7" applyNumberFormat="1" applyFont="1" applyFill="1" applyBorder="1" applyAlignment="1">
      <alignment horizontal="right" vertical="center"/>
    </xf>
    <xf numFmtId="183" fontId="11" fillId="2" borderId="1" xfId="7" applyNumberFormat="1" applyFont="1" applyFill="1" applyBorder="1" applyAlignment="1">
      <alignment horizontal="right" vertical="center"/>
    </xf>
    <xf numFmtId="0" fontId="19" fillId="0" borderId="1" xfId="5" applyFont="1" applyBorder="1" applyAlignment="1">
      <alignment horizontal="center" vertical="center"/>
    </xf>
    <xf numFmtId="0" fontId="20" fillId="0" borderId="18" xfId="12" quotePrefix="1" applyFont="1" applyBorder="1">
      <alignment vertical="center"/>
    </xf>
    <xf numFmtId="0" fontId="20" fillId="0" borderId="19" xfId="12" applyFont="1" applyBorder="1">
      <alignment vertical="center"/>
    </xf>
    <xf numFmtId="0" fontId="20" fillId="0" borderId="20" xfId="12" applyFont="1" applyBorder="1">
      <alignment vertical="center"/>
    </xf>
    <xf numFmtId="0" fontId="20" fillId="0" borderId="0" xfId="12" applyFont="1">
      <alignment vertical="center"/>
    </xf>
    <xf numFmtId="0" fontId="21" fillId="0" borderId="1" xfId="12" quotePrefix="1" applyFont="1" applyBorder="1" applyAlignment="1">
      <alignment horizontal="center" vertical="center"/>
    </xf>
    <xf numFmtId="0" fontId="20" fillId="0" borderId="1" xfId="12" quotePrefix="1" applyFont="1" applyBorder="1" applyAlignment="1">
      <alignment vertical="center" wrapText="1"/>
    </xf>
    <xf numFmtId="0" fontId="20" fillId="0" borderId="1" xfId="12" applyFont="1" applyBorder="1" applyAlignment="1">
      <alignment vertical="center" wrapText="1"/>
    </xf>
    <xf numFmtId="185" fontId="20" fillId="0" borderId="1" xfId="12" applyNumberFormat="1" applyFont="1" applyBorder="1" applyAlignment="1">
      <alignment vertical="center" wrapText="1"/>
    </xf>
    <xf numFmtId="0" fontId="20" fillId="0" borderId="0" xfId="12" quotePrefix="1" applyFont="1">
      <alignment vertical="center"/>
    </xf>
    <xf numFmtId="186" fontId="20" fillId="0" borderId="1" xfId="12" applyNumberFormat="1" applyFont="1" applyBorder="1" applyAlignment="1">
      <alignment vertical="center" wrapText="1"/>
    </xf>
    <xf numFmtId="0" fontId="13" fillId="2" borderId="9" xfId="4" applyFont="1" applyFill="1" applyBorder="1" applyAlignment="1">
      <alignment horizontal="center" vertical="center"/>
    </xf>
    <xf numFmtId="0" fontId="13" fillId="2" borderId="10" xfId="4" applyFont="1" applyFill="1" applyBorder="1" applyAlignment="1">
      <alignment horizontal="center" vertical="center"/>
    </xf>
    <xf numFmtId="0" fontId="13" fillId="2" borderId="11" xfId="4" applyFont="1" applyFill="1" applyBorder="1" applyAlignment="1">
      <alignment horizontal="center" vertical="center"/>
    </xf>
    <xf numFmtId="0" fontId="10" fillId="2" borderId="0" xfId="4" applyFont="1" applyFill="1" applyBorder="1" applyAlignment="1">
      <alignment horizontal="center" vertical="center"/>
    </xf>
    <xf numFmtId="0" fontId="12" fillId="2" borderId="1" xfId="4" applyFont="1" applyFill="1" applyBorder="1" applyAlignment="1">
      <alignment horizontal="center" vertical="center"/>
    </xf>
    <xf numFmtId="0" fontId="5" fillId="2" borderId="5" xfId="4" applyFont="1" applyFill="1" applyBorder="1" applyAlignment="1">
      <alignment horizontal="center" vertical="center"/>
    </xf>
    <xf numFmtId="0" fontId="5" fillId="2" borderId="6" xfId="4" applyFont="1" applyFill="1" applyBorder="1" applyAlignment="1">
      <alignment horizontal="center" vertical="center"/>
    </xf>
    <xf numFmtId="0" fontId="5" fillId="2" borderId="7" xfId="4" applyFont="1" applyFill="1" applyBorder="1" applyAlignment="1">
      <alignment horizontal="center" vertical="center"/>
    </xf>
    <xf numFmtId="0" fontId="13" fillId="2" borderId="13" xfId="4" applyFont="1" applyFill="1" applyBorder="1" applyAlignment="1">
      <alignment horizontal="center" vertical="center" wrapText="1"/>
    </xf>
    <xf numFmtId="0" fontId="13" fillId="2" borderId="15" xfId="4" applyFont="1" applyFill="1" applyBorder="1" applyAlignment="1">
      <alignment horizontal="center" vertical="center" wrapText="1"/>
    </xf>
    <xf numFmtId="0" fontId="13" fillId="2" borderId="16" xfId="4" applyFont="1" applyFill="1" applyBorder="1" applyAlignment="1">
      <alignment horizontal="center" vertical="center" wrapText="1"/>
    </xf>
    <xf numFmtId="0" fontId="11" fillId="3" borderId="0" xfId="4" applyFont="1" applyFill="1" applyBorder="1" applyAlignment="1">
      <alignment horizontal="center" vertical="center" wrapText="1" shrinkToFit="1"/>
    </xf>
    <xf numFmtId="0" fontId="11" fillId="3" borderId="4" xfId="4" applyFont="1" applyFill="1" applyBorder="1" applyAlignment="1">
      <alignment horizontal="center" vertical="center" shrinkToFit="1"/>
    </xf>
    <xf numFmtId="0" fontId="13" fillId="2" borderId="15" xfId="4" applyFont="1" applyFill="1" applyBorder="1" applyAlignment="1">
      <alignment horizontal="center" vertical="center"/>
    </xf>
    <xf numFmtId="0" fontId="13" fillId="2" borderId="16" xfId="4" applyFont="1" applyFill="1" applyBorder="1" applyAlignment="1">
      <alignment horizontal="center" vertical="center"/>
    </xf>
    <xf numFmtId="176" fontId="16" fillId="2" borderId="1" xfId="8" applyFont="1" applyFill="1" applyBorder="1" applyAlignment="1">
      <alignment horizontal="center" vertical="center"/>
    </xf>
    <xf numFmtId="0" fontId="16" fillId="2" borderId="1" xfId="7" applyFont="1" applyFill="1" applyBorder="1" applyAlignment="1">
      <alignment horizontal="center" vertical="center"/>
    </xf>
    <xf numFmtId="176" fontId="16" fillId="2" borderId="9" xfId="8" applyFont="1" applyFill="1" applyBorder="1" applyAlignment="1">
      <alignment horizontal="center" vertical="center"/>
    </xf>
    <xf numFmtId="176" fontId="16" fillId="2" borderId="11" xfId="8" applyFont="1" applyFill="1" applyBorder="1" applyAlignment="1">
      <alignment horizontal="center" vertical="center"/>
    </xf>
    <xf numFmtId="0" fontId="16" fillId="2" borderId="1" xfId="7" applyFont="1" applyFill="1" applyBorder="1" applyAlignment="1">
      <alignment horizontal="center" vertical="center" shrinkToFit="1"/>
    </xf>
    <xf numFmtId="0" fontId="11" fillId="3" borderId="13" xfId="7" applyFont="1" applyFill="1" applyBorder="1" applyAlignment="1">
      <alignment horizontal="center" vertical="center"/>
    </xf>
    <xf numFmtId="0" fontId="11" fillId="3" borderId="16" xfId="7" applyFont="1" applyFill="1" applyBorder="1" applyAlignment="1">
      <alignment horizontal="center" vertical="center"/>
    </xf>
    <xf numFmtId="0" fontId="20" fillId="0" borderId="0" xfId="12" quotePrefix="1" applyFont="1">
      <alignment vertical="center"/>
    </xf>
    <xf numFmtId="0" fontId="21" fillId="0" borderId="1" xfId="12" quotePrefix="1" applyFont="1" applyBorder="1" applyAlignment="1">
      <alignment horizontal="center" vertical="center"/>
    </xf>
  </cellXfs>
  <cellStyles count="13">
    <cellStyle name="백분율" xfId="3" builtinId="5"/>
    <cellStyle name="쉼표" xfId="1" builtinId="3"/>
    <cellStyle name="쉼표 [0]" xfId="2" builtinId="6"/>
    <cellStyle name="쉼표 [0]_새로운내역폼5" xfId="6" xr:uid="{ECCCF60A-036F-4078-A51C-1DE04D09718D}"/>
    <cellStyle name="쉼표 [0]_소방내역서(자료합친거)" xfId="8" xr:uid="{53CA5F76-3035-4BAB-9C61-8DC4F4162C7F}"/>
    <cellStyle name="콤마 [0]_설비단가" xfId="11" xr:uid="{BB7DE8F9-55F9-4CEF-A878-054B46E8CA5A}"/>
    <cellStyle name="표준" xfId="0" builtinId="0"/>
    <cellStyle name="표준 2" xfId="12" xr:uid="{12FD3EEE-325D-4659-BEAC-59515ECE8B40}"/>
    <cellStyle name="표준_기계일위대가" xfId="10" xr:uid="{7653738E-1135-4E7A-AB19-CE80683E6853}"/>
    <cellStyle name="표준_새로운내역폼5" xfId="5" xr:uid="{BD739147-C9BF-4DCF-8716-E2EDBA56760E}"/>
    <cellStyle name="표준_설비단가" xfId="9" xr:uid="{5A520AE0-763E-4194-81C3-05684580D5C1}"/>
    <cellStyle name="표준_소방내역서(자료합친거)" xfId="7" xr:uid="{BF77EAAA-3183-4BC2-B3C4-5175EC7F675C}"/>
    <cellStyle name="표준_전기내역서" xfId="4" xr:uid="{3301AE6F-1A16-4B9C-837E-919A44838D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4</xdr:row>
      <xdr:rowOff>47625</xdr:rowOff>
    </xdr:from>
    <xdr:to>
      <xdr:col>1</xdr:col>
      <xdr:colOff>390525</xdr:colOff>
      <xdr:row>5</xdr:row>
      <xdr:rowOff>0</xdr:rowOff>
    </xdr:to>
    <xdr:sp macro="" textlink="">
      <xdr:nvSpPr>
        <xdr:cNvPr id="2" name="Text Box 4">
          <a:extLst>
            <a:ext uri="{FF2B5EF4-FFF2-40B4-BE49-F238E27FC236}">
              <a16:creationId xmlns:a16="http://schemas.microsoft.com/office/drawing/2014/main" id="{7C33CF35-C752-4001-86EC-3BC5CC3E77C6}"/>
            </a:ext>
          </a:extLst>
        </xdr:cNvPr>
        <xdr:cNvSpPr txBox="1">
          <a:spLocks noChangeArrowheads="1"/>
        </xdr:cNvSpPr>
      </xdr:nvSpPr>
      <xdr:spPr bwMode="auto">
        <a:xfrm>
          <a:off x="28575" y="981075"/>
          <a:ext cx="7905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ko-KR" altLang="en-US" sz="900" b="0" i="0" strike="noStrike">
              <a:solidFill>
                <a:srgbClr val="000000"/>
              </a:solidFill>
              <a:latin typeface="바탕체"/>
              <a:ea typeface="바탕체"/>
            </a:rPr>
            <a:t>비     목</a:t>
          </a:r>
        </a:p>
      </xdr:txBody>
    </xdr:sp>
    <xdr:clientData/>
  </xdr:twoCellAnchor>
  <xdr:twoCellAnchor>
    <xdr:from>
      <xdr:col>2</xdr:col>
      <xdr:colOff>866775</xdr:colOff>
      <xdr:row>3</xdr:row>
      <xdr:rowOff>228600</xdr:rowOff>
    </xdr:from>
    <xdr:to>
      <xdr:col>2</xdr:col>
      <xdr:colOff>1581150</xdr:colOff>
      <xdr:row>4</xdr:row>
      <xdr:rowOff>257175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820F2BBF-DC6E-4419-AEE5-2FEDA4C69BAB}"/>
            </a:ext>
          </a:extLst>
        </xdr:cNvPr>
        <xdr:cNvSpPr txBox="1">
          <a:spLocks noChangeArrowheads="1"/>
        </xdr:cNvSpPr>
      </xdr:nvSpPr>
      <xdr:spPr bwMode="auto">
        <a:xfrm>
          <a:off x="2095500" y="914400"/>
          <a:ext cx="71437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900" b="0" i="0" strike="noStrike">
              <a:solidFill>
                <a:srgbClr val="000000"/>
              </a:solidFill>
              <a:latin typeface="바탕체" pitchFamily="17" charset="-127"/>
              <a:ea typeface="바탕체" pitchFamily="17" charset="-127"/>
            </a:rPr>
            <a:t>구      분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OI/AppData/Roaming/Microsoft/Excel/(&#45236;&#50669;&#49436;(01&#50900;&#45800;&#44032;)04%20v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본"/>
      <sheetName val="자재집계"/>
      <sheetName val="코드"/>
      <sheetName val="납품-&gt;"/>
      <sheetName val="설계서갑지"/>
      <sheetName val="원가"/>
      <sheetName val="집계"/>
      <sheetName val="내역서"/>
      <sheetName val="노무비산출"/>
      <sheetName val="산출"/>
      <sheetName val="단가"/>
      <sheetName val="분전반집계(교)"/>
      <sheetName val="분전반(교)"/>
      <sheetName val="수수료"/>
      <sheetName val="납품일위"/>
      <sheetName val="&lt;-납품"/>
      <sheetName val="일위대가"/>
      <sheetName val="일위목록"/>
      <sheetName val="분전반집계"/>
      <sheetName val="관급(수배전반)"/>
      <sheetName val="관급(조명기구)"/>
      <sheetName val="집계(4개교)"/>
      <sheetName val="배전반"/>
      <sheetName val="내역서입력코드"/>
      <sheetName val="배전반집계"/>
      <sheetName val="참조"/>
      <sheetName val="텍스철거"/>
      <sheetName val="벽 관통 구멍파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334DE-BB57-49EA-9C6C-77B57DC82379}">
  <sheetPr codeName="Sheet6">
    <tabColor rgb="FF002060"/>
  </sheetPr>
  <dimension ref="A1:S41"/>
  <sheetViews>
    <sheetView showZeros="0" tabSelected="1" view="pageBreakPreview" zoomScaleNormal="100" zoomScaleSheetLayoutView="100" workbookViewId="0">
      <selection activeCell="D31" sqref="D31"/>
    </sheetView>
  </sheetViews>
  <sheetFormatPr defaultColWidth="10" defaultRowHeight="20.100000000000001" customHeight="1"/>
  <cols>
    <col min="1" max="1" width="5.625" style="4" customWidth="1"/>
    <col min="2" max="2" width="10.5" style="4" customWidth="1"/>
    <col min="3" max="3" width="21.75" style="4" customWidth="1"/>
    <col min="4" max="4" width="20.625" style="4" customWidth="1"/>
    <col min="5" max="5" width="24.375" style="4" customWidth="1"/>
    <col min="6" max="6" width="5.25" style="4" customWidth="1"/>
    <col min="7" max="7" width="1.875" style="4" customWidth="1"/>
    <col min="8" max="8" width="30.625" style="4" customWidth="1"/>
    <col min="9" max="9" width="5.625" style="4" customWidth="1"/>
    <col min="10" max="12" width="6.125" style="5" customWidth="1"/>
    <col min="13" max="16384" width="10" style="4"/>
  </cols>
  <sheetData>
    <row r="1" spans="1:16" ht="15" customHeight="1">
      <c r="A1" s="2"/>
      <c r="B1" s="2"/>
      <c r="C1" s="2"/>
      <c r="D1" s="2"/>
      <c r="E1" s="2"/>
      <c r="F1" s="2"/>
      <c r="G1" s="2"/>
      <c r="H1" s="3" t="s">
        <v>0</v>
      </c>
    </row>
    <row r="2" spans="1:16" ht="20.100000000000001" customHeight="1">
      <c r="A2" s="136" t="s">
        <v>1</v>
      </c>
      <c r="B2" s="136"/>
      <c r="C2" s="136"/>
      <c r="D2" s="136"/>
      <c r="E2" s="136"/>
      <c r="F2" s="136"/>
      <c r="G2" s="136"/>
      <c r="H2" s="136"/>
    </row>
    <row r="3" spans="1:16" ht="20.100000000000001" customHeight="1">
      <c r="A3" s="1" t="s">
        <v>2</v>
      </c>
      <c r="B3" s="6"/>
      <c r="C3" s="1" t="s">
        <v>486</v>
      </c>
      <c r="D3" s="6"/>
      <c r="E3" s="6"/>
      <c r="F3" s="6"/>
      <c r="G3" s="6"/>
      <c r="H3" s="6"/>
    </row>
    <row r="4" spans="1:16" ht="20.100000000000001" customHeight="1">
      <c r="A4" s="1" t="s">
        <v>3</v>
      </c>
      <c r="B4" s="6"/>
      <c r="C4" s="7" t="str">
        <f>"금"&amp;TEXT(D33,"#,###")&amp;"원(금"&amp;NUMBERSTRING(D33,1)&amp;"원)"</f>
        <v>금원(금영원)</v>
      </c>
      <c r="D4" s="7"/>
      <c r="E4" s="8"/>
      <c r="F4" s="8"/>
      <c r="G4" s="8"/>
      <c r="H4" s="6"/>
      <c r="J4" s="137" t="s">
        <v>4</v>
      </c>
      <c r="K4" s="137"/>
      <c r="L4" s="9">
        <v>1</v>
      </c>
    </row>
    <row r="5" spans="1:16" ht="24.95" customHeight="1">
      <c r="A5" s="138"/>
      <c r="B5" s="139"/>
      <c r="C5" s="140"/>
      <c r="D5" s="10" t="s">
        <v>5</v>
      </c>
      <c r="E5" s="133" t="s">
        <v>6</v>
      </c>
      <c r="F5" s="134"/>
      <c r="G5" s="135"/>
      <c r="H5" s="11" t="s">
        <v>7</v>
      </c>
      <c r="J5" s="12" t="s">
        <v>8</v>
      </c>
      <c r="K5" s="13" t="s">
        <v>9</v>
      </c>
      <c r="L5" s="14" t="s">
        <v>10</v>
      </c>
    </row>
    <row r="6" spans="1:16" ht="15.95" customHeight="1">
      <c r="A6" s="141" t="s">
        <v>11</v>
      </c>
      <c r="B6" s="141" t="s">
        <v>12</v>
      </c>
      <c r="C6" s="15" t="s">
        <v>13</v>
      </c>
      <c r="D6" s="16"/>
      <c r="E6" s="17"/>
      <c r="F6" s="18"/>
      <c r="G6" s="19"/>
      <c r="H6" s="19"/>
      <c r="J6" s="9">
        <v>1</v>
      </c>
      <c r="K6" s="9">
        <v>2</v>
      </c>
      <c r="L6" s="9">
        <v>3</v>
      </c>
    </row>
    <row r="7" spans="1:16" ht="15.95" customHeight="1">
      <c r="A7" s="142"/>
      <c r="B7" s="142"/>
      <c r="C7" s="15" t="s">
        <v>14</v>
      </c>
      <c r="D7" s="20"/>
      <c r="E7" s="21"/>
      <c r="F7" s="22"/>
      <c r="G7" s="23"/>
      <c r="H7" s="23"/>
      <c r="J7" s="24"/>
      <c r="K7" s="24"/>
      <c r="L7" s="24"/>
    </row>
    <row r="8" spans="1:16" ht="15.95" customHeight="1">
      <c r="A8" s="142"/>
      <c r="B8" s="142"/>
      <c r="C8" s="15" t="s">
        <v>15</v>
      </c>
      <c r="D8" s="25"/>
      <c r="E8" s="26"/>
      <c r="F8" s="27"/>
      <c r="G8" s="28"/>
      <c r="H8" s="28"/>
      <c r="J8" s="24"/>
      <c r="K8" s="24"/>
      <c r="L8" s="24"/>
    </row>
    <row r="9" spans="1:16" ht="15.95" customHeight="1">
      <c r="A9" s="142"/>
      <c r="B9" s="143"/>
      <c r="C9" s="15" t="s">
        <v>16</v>
      </c>
      <c r="D9" s="20"/>
      <c r="E9" s="21"/>
      <c r="F9" s="22"/>
      <c r="G9" s="23"/>
      <c r="H9" s="23"/>
      <c r="J9" s="144"/>
      <c r="K9" s="144"/>
      <c r="L9" s="144"/>
    </row>
    <row r="10" spans="1:16" ht="15.95" customHeight="1">
      <c r="A10" s="142"/>
      <c r="B10" s="141" t="s">
        <v>17</v>
      </c>
      <c r="C10" s="15" t="s">
        <v>18</v>
      </c>
      <c r="D10" s="16"/>
      <c r="E10" s="17"/>
      <c r="F10" s="18"/>
      <c r="G10" s="19"/>
      <c r="H10" s="19"/>
      <c r="J10" s="145"/>
      <c r="K10" s="145"/>
      <c r="L10" s="145"/>
    </row>
    <row r="11" spans="1:16" ht="15.95" customHeight="1">
      <c r="A11" s="142"/>
      <c r="B11" s="146"/>
      <c r="C11" s="15" t="s">
        <v>19</v>
      </c>
      <c r="D11" s="20"/>
      <c r="E11" s="21" t="s">
        <v>20</v>
      </c>
      <c r="F11" s="29">
        <f>IF($L$4=1,J11,IF($L$4=2,K11,IF($L$4=3,L11,0)))</f>
        <v>17.5</v>
      </c>
      <c r="G11" s="23" t="s">
        <v>21</v>
      </c>
      <c r="H11" s="23"/>
      <c r="J11" s="30">
        <v>17.5</v>
      </c>
      <c r="K11" s="31">
        <v>9.4</v>
      </c>
      <c r="L11" s="30">
        <v>9.6999999999999993</v>
      </c>
      <c r="M11" s="32"/>
    </row>
    <row r="12" spans="1:16" ht="15.95" customHeight="1">
      <c r="A12" s="142"/>
      <c r="B12" s="147"/>
      <c r="C12" s="15" t="s">
        <v>16</v>
      </c>
      <c r="D12" s="20"/>
      <c r="E12" s="21"/>
      <c r="F12" s="29">
        <v>0</v>
      </c>
      <c r="G12" s="23"/>
      <c r="H12" s="23"/>
      <c r="J12" s="30"/>
      <c r="K12" s="31"/>
      <c r="L12" s="30"/>
      <c r="M12" s="32"/>
    </row>
    <row r="13" spans="1:16" ht="15.95" customHeight="1">
      <c r="A13" s="142"/>
      <c r="B13" s="141" t="s">
        <v>22</v>
      </c>
      <c r="C13" s="15" t="s">
        <v>23</v>
      </c>
      <c r="D13" s="20"/>
      <c r="E13" s="21"/>
      <c r="F13" s="29">
        <v>0</v>
      </c>
      <c r="G13" s="23"/>
      <c r="H13" s="23"/>
      <c r="J13" s="30"/>
      <c r="K13" s="31"/>
      <c r="L13" s="30"/>
      <c r="M13" s="32"/>
    </row>
    <row r="14" spans="1:16" ht="15.95" customHeight="1">
      <c r="A14" s="142"/>
      <c r="B14" s="146"/>
      <c r="C14" s="15" t="s">
        <v>24</v>
      </c>
      <c r="D14" s="20"/>
      <c r="E14" s="21" t="s">
        <v>25</v>
      </c>
      <c r="F14" s="29">
        <f t="shared" ref="F14:F22" si="0">IF($L$4=1,J14,IF($L$4=2,K14,IF($L$4=3,L14,0)))</f>
        <v>1.01</v>
      </c>
      <c r="G14" s="23" t="s">
        <v>26</v>
      </c>
      <c r="H14" s="23"/>
      <c r="I14" s="33"/>
      <c r="J14" s="30">
        <v>1.01</v>
      </c>
      <c r="K14" s="31">
        <v>0.87</v>
      </c>
      <c r="L14" s="30">
        <v>0.87</v>
      </c>
      <c r="M14" s="32"/>
    </row>
    <row r="15" spans="1:16" ht="15.95" customHeight="1">
      <c r="A15" s="142"/>
      <c r="B15" s="146"/>
      <c r="C15" s="15" t="s">
        <v>27</v>
      </c>
      <c r="D15" s="20"/>
      <c r="E15" s="21" t="s">
        <v>25</v>
      </c>
      <c r="F15" s="29">
        <f t="shared" si="0"/>
        <v>3.56</v>
      </c>
      <c r="G15" s="23" t="s">
        <v>21</v>
      </c>
      <c r="H15" s="23"/>
      <c r="I15" s="33"/>
      <c r="J15" s="30">
        <v>3.56</v>
      </c>
      <c r="K15" s="31">
        <v>3.8</v>
      </c>
      <c r="L15" s="30">
        <v>3.9</v>
      </c>
      <c r="M15" s="32"/>
      <c r="N15" s="34" t="s">
        <v>28</v>
      </c>
      <c r="O15" s="34" t="s">
        <v>29</v>
      </c>
      <c r="P15" s="34" t="s">
        <v>30</v>
      </c>
    </row>
    <row r="16" spans="1:16" ht="15.95" customHeight="1">
      <c r="A16" s="142"/>
      <c r="B16" s="146"/>
      <c r="C16" s="15" t="s">
        <v>31</v>
      </c>
      <c r="D16" s="20"/>
      <c r="E16" s="21" t="s">
        <v>32</v>
      </c>
      <c r="F16" s="29">
        <f t="shared" si="0"/>
        <v>2.0699999999999998</v>
      </c>
      <c r="G16" s="23" t="s">
        <v>21</v>
      </c>
      <c r="H16" s="35">
        <f>IF(F16=1.86,"+5349000",0)</f>
        <v>0</v>
      </c>
      <c r="I16" s="36" t="str">
        <f>IF($D$33&gt;40000000,"적용"," ")</f>
        <v xml:space="preserve"> </v>
      </c>
      <c r="J16" s="30">
        <v>2.0699999999999998</v>
      </c>
      <c r="K16" s="31"/>
      <c r="L16" s="30">
        <v>1.86</v>
      </c>
      <c r="M16" s="37"/>
      <c r="N16" s="34">
        <v>2.93</v>
      </c>
      <c r="O16" s="34">
        <v>1.85</v>
      </c>
      <c r="P16" s="34" t="s">
        <v>33</v>
      </c>
    </row>
    <row r="17" spans="1:14" ht="15.95" customHeight="1">
      <c r="A17" s="142"/>
      <c r="B17" s="146"/>
      <c r="C17" s="15" t="s">
        <v>34</v>
      </c>
      <c r="D17" s="20"/>
      <c r="E17" s="21" t="s">
        <v>20</v>
      </c>
      <c r="F17" s="38">
        <f t="shared" si="0"/>
        <v>3.5950000000000002</v>
      </c>
      <c r="G17" s="23" t="s">
        <v>21</v>
      </c>
      <c r="H17" s="23"/>
      <c r="J17" s="30">
        <v>3.5950000000000002</v>
      </c>
      <c r="K17" s="31">
        <v>3.12</v>
      </c>
      <c r="L17" s="30">
        <v>1.7</v>
      </c>
      <c r="M17" s="32"/>
      <c r="N17" s="37" t="s">
        <v>35</v>
      </c>
    </row>
    <row r="18" spans="1:14" ht="15.95" customHeight="1">
      <c r="A18" s="142"/>
      <c r="B18" s="146"/>
      <c r="C18" s="15" t="s">
        <v>36</v>
      </c>
      <c r="D18" s="20"/>
      <c r="E18" s="21" t="s">
        <v>37</v>
      </c>
      <c r="F18" s="29">
        <f t="shared" si="0"/>
        <v>13.14</v>
      </c>
      <c r="G18" s="23" t="s">
        <v>21</v>
      </c>
      <c r="H18" s="23"/>
      <c r="J18" s="30">
        <v>13.14</v>
      </c>
      <c r="K18" s="31">
        <v>6.55</v>
      </c>
      <c r="L18" s="30">
        <v>6.55</v>
      </c>
      <c r="M18" s="32"/>
      <c r="N18" s="37" t="s">
        <v>38</v>
      </c>
    </row>
    <row r="19" spans="1:14" ht="15.95" customHeight="1">
      <c r="A19" s="142"/>
      <c r="B19" s="146"/>
      <c r="C19" s="15" t="s">
        <v>39</v>
      </c>
      <c r="D19" s="20"/>
      <c r="E19" s="21" t="s">
        <v>20</v>
      </c>
      <c r="F19" s="29">
        <f t="shared" si="0"/>
        <v>4.75</v>
      </c>
      <c r="G19" s="23" t="s">
        <v>21</v>
      </c>
      <c r="H19" s="23"/>
      <c r="J19" s="30">
        <v>4.75</v>
      </c>
      <c r="K19" s="31">
        <v>2.4900000000000002</v>
      </c>
      <c r="L19" s="30">
        <v>2.4900000000000002</v>
      </c>
      <c r="M19" s="32"/>
      <c r="N19" s="37" t="s">
        <v>40</v>
      </c>
    </row>
    <row r="20" spans="1:14" ht="15.95" customHeight="1">
      <c r="A20" s="142"/>
      <c r="B20" s="146"/>
      <c r="C20" s="15" t="s">
        <v>41</v>
      </c>
      <c r="D20" s="20"/>
      <c r="E20" s="21" t="s">
        <v>20</v>
      </c>
      <c r="F20" s="29">
        <f t="shared" si="0"/>
        <v>0</v>
      </c>
      <c r="G20" s="23" t="s">
        <v>21</v>
      </c>
      <c r="H20" s="23"/>
      <c r="I20" s="36" t="str">
        <f>IF($D$33&gt;300000000,"적용"," ")</f>
        <v xml:space="preserve"> </v>
      </c>
      <c r="J20" s="30"/>
      <c r="K20" s="31"/>
      <c r="L20" s="30">
        <v>2.2999999999999998</v>
      </c>
      <c r="M20" s="32"/>
      <c r="N20" s="37" t="s">
        <v>42</v>
      </c>
    </row>
    <row r="21" spans="1:14" ht="15.95" customHeight="1">
      <c r="A21" s="142"/>
      <c r="B21" s="146"/>
      <c r="C21" s="15" t="s">
        <v>43</v>
      </c>
      <c r="D21" s="20"/>
      <c r="E21" s="21" t="s">
        <v>20</v>
      </c>
      <c r="F21" s="38">
        <f t="shared" si="0"/>
        <v>6.0000000000000001E-3</v>
      </c>
      <c r="G21" s="23" t="s">
        <v>21</v>
      </c>
      <c r="H21" s="23"/>
      <c r="J21" s="30">
        <v>6.0000000000000001E-3</v>
      </c>
      <c r="K21" s="31">
        <v>2.4900000000000002</v>
      </c>
      <c r="L21" s="30">
        <v>2.4900000000000002</v>
      </c>
      <c r="M21" s="32"/>
      <c r="N21" s="37" t="s">
        <v>40</v>
      </c>
    </row>
    <row r="22" spans="1:14" ht="15.95" customHeight="1">
      <c r="A22" s="142"/>
      <c r="B22" s="146"/>
      <c r="C22" s="15" t="s">
        <v>44</v>
      </c>
      <c r="D22" s="20"/>
      <c r="E22" s="21" t="s">
        <v>20</v>
      </c>
      <c r="F22" s="38">
        <f t="shared" si="0"/>
        <v>0.09</v>
      </c>
      <c r="G22" s="23" t="s">
        <v>21</v>
      </c>
      <c r="H22" s="23"/>
      <c r="J22" s="30">
        <v>0.09</v>
      </c>
      <c r="K22" s="31">
        <v>2.4900000000000002</v>
      </c>
      <c r="L22" s="30">
        <v>2.4900000000000002</v>
      </c>
      <c r="M22" s="32"/>
      <c r="N22" s="37" t="s">
        <v>40</v>
      </c>
    </row>
    <row r="23" spans="1:14" ht="15.95" customHeight="1">
      <c r="A23" s="142"/>
      <c r="B23" s="146"/>
      <c r="C23" s="15" t="s">
        <v>45</v>
      </c>
      <c r="D23" s="20"/>
      <c r="E23" s="21" t="s">
        <v>46</v>
      </c>
      <c r="F23" s="29">
        <f>IF($L$4=1,J23,IF($L$4=2,K23,IF($L$4=3,L23,0)))</f>
        <v>5</v>
      </c>
      <c r="G23" s="23" t="s">
        <v>21</v>
      </c>
      <c r="H23" s="23"/>
      <c r="J23" s="30">
        <v>5</v>
      </c>
      <c r="K23" s="31">
        <v>5</v>
      </c>
      <c r="L23" s="30">
        <v>4.8</v>
      </c>
      <c r="M23" s="32"/>
      <c r="N23" s="37" t="s">
        <v>47</v>
      </c>
    </row>
    <row r="24" spans="1:14" s="43" customFormat="1" ht="15.95" customHeight="1">
      <c r="A24" s="142"/>
      <c r="B24" s="147"/>
      <c r="C24" s="15" t="s">
        <v>16</v>
      </c>
      <c r="D24" s="16"/>
      <c r="E24" s="17"/>
      <c r="F24" s="39">
        <v>0</v>
      </c>
      <c r="G24" s="19"/>
      <c r="H24" s="19"/>
      <c r="I24" s="4"/>
      <c r="J24" s="40"/>
      <c r="K24" s="41"/>
      <c r="L24" s="40"/>
      <c r="M24" s="42"/>
    </row>
    <row r="25" spans="1:14" s="43" customFormat="1" ht="15.95" customHeight="1">
      <c r="A25" s="143"/>
      <c r="B25" s="44" t="s">
        <v>48</v>
      </c>
      <c r="C25" s="45"/>
      <c r="D25" s="20"/>
      <c r="E25" s="21"/>
      <c r="F25" s="29"/>
      <c r="G25" s="23"/>
      <c r="H25" s="23"/>
      <c r="I25" s="46"/>
      <c r="J25" s="30"/>
      <c r="K25" s="31"/>
      <c r="L25" s="30"/>
      <c r="M25" s="42"/>
    </row>
    <row r="26" spans="1:14" s="43" customFormat="1" ht="15.95" customHeight="1">
      <c r="A26" s="133" t="s">
        <v>49</v>
      </c>
      <c r="B26" s="134"/>
      <c r="C26" s="135"/>
      <c r="D26" s="20"/>
      <c r="E26" s="21" t="s">
        <v>50</v>
      </c>
      <c r="F26" s="29">
        <f>IF($L$4=1,J26,IF($L$4=2,K26,IF($L$4=3,L26,0)))</f>
        <v>8</v>
      </c>
      <c r="G26" s="23" t="s">
        <v>26</v>
      </c>
      <c r="H26" s="23"/>
      <c r="I26" s="46"/>
      <c r="J26" s="30">
        <v>8</v>
      </c>
      <c r="K26" s="31">
        <v>6</v>
      </c>
      <c r="L26" s="30">
        <v>5.5</v>
      </c>
      <c r="M26" s="42"/>
    </row>
    <row r="27" spans="1:14" s="43" customFormat="1" ht="15.95" customHeight="1">
      <c r="A27" s="133" t="s">
        <v>51</v>
      </c>
      <c r="B27" s="134"/>
      <c r="C27" s="135"/>
      <c r="D27" s="20"/>
      <c r="E27" s="21" t="s">
        <v>52</v>
      </c>
      <c r="F27" s="29">
        <f>IF($L$4=1,J27,IF($L$4=2,K27,IF($L$4=3,L27,0)))</f>
        <v>15</v>
      </c>
      <c r="G27" s="23" t="s">
        <v>26</v>
      </c>
      <c r="H27" s="23"/>
      <c r="I27" s="46"/>
      <c r="J27" s="30">
        <v>15</v>
      </c>
      <c r="K27" s="31">
        <v>15</v>
      </c>
      <c r="L27" s="30">
        <v>15</v>
      </c>
      <c r="M27" s="42"/>
    </row>
    <row r="28" spans="1:14" s="43" customFormat="1" ht="15.95" customHeight="1">
      <c r="A28" s="133" t="s">
        <v>53</v>
      </c>
      <c r="B28" s="134"/>
      <c r="C28" s="135"/>
      <c r="D28" s="20"/>
      <c r="E28" s="21"/>
      <c r="F28" s="29">
        <v>0</v>
      </c>
      <c r="G28" s="23"/>
      <c r="H28" s="23"/>
      <c r="I28" s="46"/>
      <c r="J28" s="30"/>
      <c r="K28" s="31"/>
      <c r="L28" s="30"/>
      <c r="M28" s="42"/>
    </row>
    <row r="29" spans="1:14" s="43" customFormat="1" ht="15.95" customHeight="1">
      <c r="A29" s="133" t="s">
        <v>54</v>
      </c>
      <c r="B29" s="134"/>
      <c r="C29" s="135"/>
      <c r="D29" s="20"/>
      <c r="E29" s="21" t="s">
        <v>55</v>
      </c>
      <c r="F29" s="29">
        <f>IF($L$4=1,J29,IF($L$4=2,K29,IF($L$4=3,L29,0)))</f>
        <v>10</v>
      </c>
      <c r="G29" s="23" t="s">
        <v>56</v>
      </c>
      <c r="H29" s="23"/>
      <c r="I29" s="46"/>
      <c r="J29" s="30">
        <v>10</v>
      </c>
      <c r="K29" s="31">
        <v>10</v>
      </c>
      <c r="L29" s="30">
        <v>10</v>
      </c>
      <c r="M29" s="42"/>
    </row>
    <row r="30" spans="1:14" s="43" customFormat="1" ht="15.95" customHeight="1">
      <c r="A30" s="133" t="s">
        <v>57</v>
      </c>
      <c r="B30" s="134"/>
      <c r="C30" s="135"/>
      <c r="D30" s="20"/>
      <c r="E30" s="21"/>
      <c r="F30" s="38">
        <f>IF($L$4=1,J30,IF($L$4=2,K30,IF($L$4=3,L30,0)))</f>
        <v>0.36399999999999999</v>
      </c>
      <c r="G30" s="23" t="s">
        <v>56</v>
      </c>
      <c r="H30" s="23"/>
      <c r="I30" s="46"/>
      <c r="J30" s="24">
        <v>0.36399999999999999</v>
      </c>
      <c r="K30" s="24"/>
      <c r="L30" s="24"/>
    </row>
    <row r="31" spans="1:14" s="43" customFormat="1" ht="15.95" customHeight="1">
      <c r="A31" s="133" t="s">
        <v>58</v>
      </c>
      <c r="B31" s="134"/>
      <c r="C31" s="135"/>
      <c r="D31" s="20" t="s">
        <v>488</v>
      </c>
      <c r="E31" s="21"/>
      <c r="F31" s="29"/>
      <c r="G31" s="23"/>
      <c r="H31" s="23" t="s">
        <v>59</v>
      </c>
      <c r="I31" s="46"/>
      <c r="J31" s="47"/>
      <c r="K31" s="47"/>
      <c r="L31" s="47"/>
    </row>
    <row r="32" spans="1:14" s="43" customFormat="1" ht="15.95" customHeight="1">
      <c r="A32" s="133" t="s">
        <v>60</v>
      </c>
      <c r="B32" s="134"/>
      <c r="C32" s="135"/>
      <c r="D32" s="20"/>
      <c r="E32" s="21"/>
      <c r="F32" s="29"/>
      <c r="G32" s="23"/>
      <c r="H32" s="23"/>
      <c r="I32" s="46"/>
      <c r="J32" s="24"/>
      <c r="K32" s="24"/>
      <c r="L32" s="24"/>
    </row>
    <row r="33" spans="1:19" s="43" customFormat="1" ht="15.95" customHeight="1">
      <c r="A33" s="133" t="s">
        <v>61</v>
      </c>
      <c r="B33" s="134"/>
      <c r="C33" s="135"/>
      <c r="D33" s="20"/>
      <c r="E33" s="21"/>
      <c r="F33" s="22"/>
      <c r="G33" s="23"/>
      <c r="H33" s="23"/>
      <c r="I33" s="46"/>
      <c r="J33" s="24"/>
      <c r="K33" s="24"/>
      <c r="L33" s="24"/>
    </row>
    <row r="34" spans="1:19" s="43" customFormat="1" ht="18" customHeight="1">
      <c r="A34" s="4"/>
      <c r="B34" s="4"/>
      <c r="C34" s="4"/>
      <c r="D34" s="4"/>
      <c r="E34" s="4"/>
      <c r="F34" s="4"/>
      <c r="G34" s="4"/>
      <c r="H34" s="4"/>
      <c r="I34" s="4"/>
      <c r="J34" s="24"/>
      <c r="K34" s="24"/>
      <c r="L34" s="24"/>
    </row>
    <row r="35" spans="1:19" ht="17.100000000000001" customHeight="1">
      <c r="J35" s="24"/>
      <c r="K35" s="24"/>
      <c r="L35" s="24"/>
      <c r="M35" s="43"/>
      <c r="N35" s="43"/>
      <c r="O35" s="43"/>
      <c r="P35" s="43"/>
      <c r="Q35" s="43"/>
      <c r="R35" s="43"/>
      <c r="S35" s="43"/>
    </row>
    <row r="36" spans="1:19" ht="17.100000000000001" customHeight="1"/>
    <row r="38" spans="1:19" ht="20.100000000000001" customHeight="1">
      <c r="D38" s="48"/>
    </row>
    <row r="39" spans="1:19" ht="20.100000000000001" customHeight="1">
      <c r="D39" s="48"/>
    </row>
    <row r="40" spans="1:19" ht="20.100000000000001" customHeight="1">
      <c r="D40" s="48"/>
    </row>
    <row r="41" spans="1:19" ht="20.100000000000001" customHeight="1">
      <c r="D41" s="48"/>
    </row>
  </sheetData>
  <mergeCells count="19">
    <mergeCell ref="A29:C29"/>
    <mergeCell ref="A30:C30"/>
    <mergeCell ref="A31:C31"/>
    <mergeCell ref="A32:C32"/>
    <mergeCell ref="A33:C33"/>
    <mergeCell ref="L9:L10"/>
    <mergeCell ref="B10:B12"/>
    <mergeCell ref="B13:B24"/>
    <mergeCell ref="A26:C26"/>
    <mergeCell ref="A27:C27"/>
    <mergeCell ref="A28:C28"/>
    <mergeCell ref="A2:H2"/>
    <mergeCell ref="J4:K4"/>
    <mergeCell ref="A5:C5"/>
    <mergeCell ref="E5:G5"/>
    <mergeCell ref="A6:A25"/>
    <mergeCell ref="B6:B9"/>
    <mergeCell ref="J9:J10"/>
    <mergeCell ref="K9:K10"/>
  </mergeCells>
  <phoneticPr fontId="3" type="noConversion"/>
  <printOptions horizontalCentered="1" verticalCentered="1"/>
  <pageMargins left="0.78740157480314965" right="0.39370078740157483" top="0.35433070866141736" bottom="0.35433070866141736" header="0.19685039370078741" footer="0.19685039370078741"/>
  <pageSetup paperSize="9" scale="9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A03AC-0D1D-4D5B-A7E6-0A57D3D7F555}">
  <sheetPr codeName="Sheet7">
    <tabColor rgb="FF002060"/>
  </sheetPr>
  <dimension ref="A1:L557"/>
  <sheetViews>
    <sheetView showZeros="0" view="pageBreakPreview" zoomScaleNormal="100" zoomScaleSheetLayoutView="100" workbookViewId="0">
      <pane ySplit="3" topLeftCell="A4" activePane="bottomLeft" state="frozen"/>
      <selection activeCell="A17" sqref="A17"/>
      <selection pane="bottomLeft" activeCell="E40" sqref="E40"/>
    </sheetView>
  </sheetViews>
  <sheetFormatPr defaultRowHeight="20.100000000000001" customHeight="1"/>
  <cols>
    <col min="1" max="1" width="16.625" style="55" customWidth="1"/>
    <col min="2" max="2" width="15.625" style="64" customWidth="1"/>
    <col min="3" max="3" width="4.625" style="64" customWidth="1"/>
    <col min="4" max="4" width="4.625" style="55" customWidth="1"/>
    <col min="5" max="5" width="8.125" style="55" customWidth="1"/>
    <col min="6" max="6" width="12.625" style="55" customWidth="1"/>
    <col min="7" max="7" width="8.125" style="55" customWidth="1"/>
    <col min="8" max="8" width="13.125" style="55" customWidth="1"/>
    <col min="9" max="9" width="8.125" style="55" customWidth="1"/>
    <col min="10" max="10" width="11.625" style="55" customWidth="1"/>
    <col min="11" max="11" width="13.125" style="55" customWidth="1"/>
    <col min="12" max="12" width="8.5" style="55" customWidth="1"/>
    <col min="13" max="16384" width="9" style="55"/>
  </cols>
  <sheetData>
    <row r="1" spans="1:12" ht="18" customHeight="1">
      <c r="A1" s="49" t="str">
        <f>SUBSTITUTE(원가!A3," ","")&amp;" "&amp;원가!C3</f>
        <v>[공사명] 신흥고 기숙사 스프링클러 설치공사</v>
      </c>
      <c r="B1" s="50"/>
      <c r="C1" s="51"/>
      <c r="D1" s="52"/>
      <c r="E1" s="52"/>
      <c r="F1" s="52"/>
      <c r="G1" s="52"/>
      <c r="H1" s="52"/>
      <c r="I1" s="52"/>
      <c r="J1" s="53"/>
      <c r="K1" s="53"/>
      <c r="L1" s="54" t="s">
        <v>62</v>
      </c>
    </row>
    <row r="2" spans="1:12" ht="18" customHeight="1">
      <c r="A2" s="149" t="s">
        <v>63</v>
      </c>
      <c r="B2" s="149" t="s">
        <v>64</v>
      </c>
      <c r="C2" s="149" t="s">
        <v>65</v>
      </c>
      <c r="D2" s="149" t="s">
        <v>66</v>
      </c>
      <c r="E2" s="150" t="s">
        <v>67</v>
      </c>
      <c r="F2" s="151"/>
      <c r="G2" s="150" t="s">
        <v>68</v>
      </c>
      <c r="H2" s="151"/>
      <c r="I2" s="148" t="s">
        <v>69</v>
      </c>
      <c r="J2" s="148"/>
      <c r="K2" s="149" t="s">
        <v>70</v>
      </c>
      <c r="L2" s="149" t="s">
        <v>71</v>
      </c>
    </row>
    <row r="3" spans="1:12" ht="18" customHeight="1">
      <c r="A3" s="149"/>
      <c r="B3" s="149"/>
      <c r="C3" s="149"/>
      <c r="D3" s="149"/>
      <c r="E3" s="56" t="s">
        <v>72</v>
      </c>
      <c r="F3" s="56" t="s">
        <v>73</v>
      </c>
      <c r="G3" s="56" t="s">
        <v>72</v>
      </c>
      <c r="H3" s="56" t="s">
        <v>73</v>
      </c>
      <c r="I3" s="56" t="s">
        <v>72</v>
      </c>
      <c r="J3" s="56" t="s">
        <v>73</v>
      </c>
      <c r="K3" s="149"/>
      <c r="L3" s="149"/>
    </row>
    <row r="4" spans="1:12" ht="18" customHeight="1">
      <c r="A4" s="57" t="s">
        <v>74</v>
      </c>
      <c r="B4" s="58"/>
      <c r="C4" s="58"/>
      <c r="D4" s="58"/>
      <c r="E4" s="59"/>
      <c r="F4" s="59"/>
      <c r="G4" s="59"/>
      <c r="H4" s="59"/>
      <c r="I4" s="59"/>
      <c r="J4" s="59"/>
      <c r="K4" s="59"/>
      <c r="L4" s="59"/>
    </row>
    <row r="5" spans="1:12" s="62" customFormat="1" ht="18" customHeight="1">
      <c r="A5" s="57">
        <f>'내역(기)'!A4</f>
        <v>0</v>
      </c>
      <c r="B5" s="60"/>
      <c r="C5" s="60"/>
      <c r="D5" s="60"/>
      <c r="E5" s="61"/>
      <c r="F5" s="61"/>
      <c r="G5" s="61"/>
      <c r="H5" s="61"/>
      <c r="I5" s="61"/>
      <c r="J5" s="61"/>
      <c r="K5" s="61">
        <f>SUM(F5+H5+J5)</f>
        <v>0</v>
      </c>
      <c r="L5" s="61"/>
    </row>
    <row r="6" spans="1:12" ht="18" customHeight="1">
      <c r="A6" s="63">
        <f>IF(K6=0,0,'내역(기)'!A5)</f>
        <v>0</v>
      </c>
      <c r="B6" s="58"/>
      <c r="C6" s="58" t="s">
        <v>261</v>
      </c>
      <c r="D6" s="58" t="s">
        <v>487</v>
      </c>
      <c r="E6" s="59"/>
      <c r="F6" s="59"/>
      <c r="G6" s="59"/>
      <c r="H6" s="59"/>
      <c r="I6" s="59"/>
      <c r="J6" s="59"/>
      <c r="K6" s="59">
        <f t="shared" ref="K6:K7" si="0">SUM(F6+H6+J6)</f>
        <v>0</v>
      </c>
      <c r="L6" s="59"/>
    </row>
    <row r="7" spans="1:12" ht="18" customHeight="1">
      <c r="A7" s="63">
        <f>IF(K7=0,0,'내역(기)'!A112)</f>
        <v>0</v>
      </c>
      <c r="B7" s="58"/>
      <c r="C7" s="58" t="s">
        <v>261</v>
      </c>
      <c r="D7" s="58" t="s">
        <v>487</v>
      </c>
      <c r="E7" s="59"/>
      <c r="F7" s="59"/>
      <c r="G7" s="59"/>
      <c r="H7" s="59"/>
      <c r="I7" s="59"/>
      <c r="J7" s="59"/>
      <c r="K7" s="59">
        <f t="shared" si="0"/>
        <v>0</v>
      </c>
      <c r="L7" s="59"/>
    </row>
    <row r="8" spans="1:12" ht="18" customHeight="1">
      <c r="A8" s="122" t="s">
        <v>325</v>
      </c>
      <c r="B8" s="58"/>
      <c r="C8" s="58"/>
      <c r="D8" s="58"/>
      <c r="E8" s="59"/>
      <c r="F8" s="61">
        <f>SUM(F6:F7)</f>
        <v>0</v>
      </c>
      <c r="G8" s="61"/>
      <c r="H8" s="61">
        <f>SUM(H6:H7)</f>
        <v>0</v>
      </c>
      <c r="I8" s="61"/>
      <c r="J8" s="61">
        <f>SUM(J6:J7)</f>
        <v>0</v>
      </c>
      <c r="K8" s="61">
        <f>SUM(K6:K7)</f>
        <v>0</v>
      </c>
      <c r="L8" s="59"/>
    </row>
    <row r="9" spans="1:12" ht="18" customHeight="1">
      <c r="A9" s="63"/>
      <c r="B9" s="58"/>
      <c r="C9" s="58"/>
      <c r="D9" s="58"/>
      <c r="E9" s="59"/>
      <c r="F9" s="59"/>
      <c r="G9" s="59"/>
      <c r="H9" s="59"/>
      <c r="I9" s="59"/>
      <c r="J9" s="59"/>
      <c r="K9" s="59"/>
      <c r="L9" s="59"/>
    </row>
    <row r="10" spans="1:12" ht="18" customHeight="1">
      <c r="A10" s="63"/>
      <c r="B10" s="58"/>
      <c r="C10" s="58"/>
      <c r="D10" s="58"/>
      <c r="E10" s="59"/>
      <c r="F10" s="59"/>
      <c r="G10" s="59"/>
      <c r="H10" s="59"/>
      <c r="I10" s="59"/>
      <c r="J10" s="59"/>
      <c r="K10" s="59"/>
      <c r="L10" s="59"/>
    </row>
    <row r="11" spans="1:12" ht="18" customHeight="1">
      <c r="A11" s="63"/>
      <c r="B11" s="58"/>
      <c r="C11" s="58"/>
      <c r="D11" s="58"/>
      <c r="E11" s="59"/>
      <c r="F11" s="59"/>
      <c r="G11" s="59"/>
      <c r="H11" s="59"/>
      <c r="I11" s="59"/>
      <c r="J11" s="59"/>
      <c r="K11" s="59"/>
      <c r="L11" s="59"/>
    </row>
    <row r="12" spans="1:12" ht="18" customHeight="1">
      <c r="A12" s="57">
        <f>'내역(전)'!A4</f>
        <v>0</v>
      </c>
      <c r="B12" s="60"/>
      <c r="C12" s="60"/>
      <c r="D12" s="60"/>
      <c r="E12" s="61"/>
      <c r="F12" s="61"/>
      <c r="G12" s="61"/>
      <c r="H12" s="61"/>
      <c r="I12" s="61"/>
      <c r="J12" s="61"/>
      <c r="K12" s="61">
        <f>SUM(F12+H12+J12)</f>
        <v>0</v>
      </c>
      <c r="L12" s="61"/>
    </row>
    <row r="13" spans="1:12" ht="18" customHeight="1">
      <c r="A13" s="63">
        <f>IF(K13=0,0,'내역(전)'!A5)</f>
        <v>0</v>
      </c>
      <c r="B13" s="58"/>
      <c r="C13" s="58" t="s">
        <v>261</v>
      </c>
      <c r="D13" s="58" t="s">
        <v>487</v>
      </c>
      <c r="E13" s="59"/>
      <c r="F13" s="59"/>
      <c r="G13" s="59"/>
      <c r="H13" s="59"/>
      <c r="I13" s="59"/>
      <c r="J13" s="59">
        <f>'내역(전)'!J29</f>
        <v>0</v>
      </c>
      <c r="K13" s="59">
        <f t="shared" ref="K13" si="1">SUM(F13+H13+J13)</f>
        <v>0</v>
      </c>
      <c r="L13" s="59"/>
    </row>
    <row r="14" spans="1:12" ht="18" customHeight="1">
      <c r="A14" s="122" t="s">
        <v>325</v>
      </c>
      <c r="B14" s="58"/>
      <c r="C14" s="58"/>
      <c r="D14" s="58"/>
      <c r="E14" s="59"/>
      <c r="F14" s="61">
        <f>SUM(F12:F13)</f>
        <v>0</v>
      </c>
      <c r="G14" s="61"/>
      <c r="H14" s="61">
        <f>SUM(H12:H13)</f>
        <v>0</v>
      </c>
      <c r="I14" s="61"/>
      <c r="J14" s="61">
        <f>SUM(J12:J13)</f>
        <v>0</v>
      </c>
      <c r="K14" s="61">
        <f>SUM(K12:K13)</f>
        <v>0</v>
      </c>
      <c r="L14" s="59"/>
    </row>
    <row r="15" spans="1:12" ht="18" customHeight="1">
      <c r="A15" s="63"/>
      <c r="B15" s="58"/>
      <c r="C15" s="58"/>
      <c r="D15" s="58"/>
      <c r="E15" s="59"/>
      <c r="F15" s="59"/>
      <c r="G15" s="59"/>
      <c r="H15" s="59"/>
      <c r="I15" s="59"/>
      <c r="J15" s="59"/>
      <c r="K15" s="59"/>
      <c r="L15" s="59"/>
    </row>
    <row r="16" spans="1:12" ht="18" customHeight="1">
      <c r="A16" s="63"/>
      <c r="B16" s="58"/>
      <c r="C16" s="58"/>
      <c r="D16" s="58"/>
      <c r="E16" s="59"/>
      <c r="F16" s="59"/>
      <c r="G16" s="59"/>
      <c r="H16" s="59"/>
      <c r="I16" s="59"/>
      <c r="J16" s="59"/>
      <c r="K16" s="59"/>
      <c r="L16" s="59"/>
    </row>
    <row r="17" spans="1:12" ht="18" customHeight="1">
      <c r="A17" s="63"/>
      <c r="B17" s="58"/>
      <c r="C17" s="58"/>
      <c r="D17" s="58"/>
      <c r="E17" s="59"/>
      <c r="F17" s="59"/>
      <c r="G17" s="59"/>
      <c r="H17" s="59"/>
      <c r="I17" s="59"/>
      <c r="J17" s="59"/>
      <c r="K17" s="59"/>
      <c r="L17" s="59"/>
    </row>
    <row r="18" spans="1:12" ht="18" customHeight="1">
      <c r="A18" s="57" t="s">
        <v>323</v>
      </c>
      <c r="B18" s="58"/>
      <c r="C18" s="58"/>
      <c r="D18" s="58"/>
      <c r="E18" s="59"/>
      <c r="F18" s="59"/>
      <c r="G18" s="59"/>
      <c r="H18" s="59"/>
      <c r="I18" s="59"/>
      <c r="J18" s="59"/>
      <c r="K18" s="59"/>
      <c r="L18" s="59"/>
    </row>
    <row r="19" spans="1:12" ht="18" customHeight="1">
      <c r="A19" s="63" t="s">
        <v>315</v>
      </c>
      <c r="B19" s="58"/>
      <c r="C19" s="58"/>
      <c r="D19" s="58"/>
      <c r="E19" s="59"/>
      <c r="F19" s="59"/>
      <c r="G19" s="59"/>
      <c r="H19" s="59"/>
      <c r="I19" s="59"/>
      <c r="J19" s="59"/>
      <c r="K19" s="59"/>
      <c r="L19" s="59"/>
    </row>
    <row r="20" spans="1:12" ht="18" customHeight="1">
      <c r="A20" s="63" t="s">
        <v>316</v>
      </c>
      <c r="B20" s="58"/>
      <c r="C20" s="58" t="s">
        <v>261</v>
      </c>
      <c r="D20" s="58" t="s">
        <v>487</v>
      </c>
      <c r="E20" s="59"/>
      <c r="F20" s="59"/>
      <c r="G20" s="59"/>
      <c r="H20" s="59"/>
      <c r="I20" s="59"/>
      <c r="J20" s="59"/>
      <c r="K20" s="59">
        <f t="shared" ref="K20:K26" si="2">SUM(F20+H20+J20)</f>
        <v>0</v>
      </c>
      <c r="L20" s="59"/>
    </row>
    <row r="21" spans="1:12" ht="18" customHeight="1">
      <c r="A21" s="63" t="s">
        <v>317</v>
      </c>
      <c r="B21" s="58"/>
      <c r="C21" s="58" t="s">
        <v>261</v>
      </c>
      <c r="D21" s="58" t="s">
        <v>487</v>
      </c>
      <c r="E21" s="59"/>
      <c r="F21" s="59"/>
      <c r="G21" s="59"/>
      <c r="H21" s="59"/>
      <c r="I21" s="59"/>
      <c r="J21" s="59"/>
      <c r="K21" s="59">
        <f>SUM(F21+H21+J21)</f>
        <v>0</v>
      </c>
      <c r="L21" s="59"/>
    </row>
    <row r="22" spans="1:12" ht="18" customHeight="1">
      <c r="A22" s="63" t="s">
        <v>318</v>
      </c>
      <c r="B22" s="58"/>
      <c r="C22" s="58" t="s">
        <v>261</v>
      </c>
      <c r="D22" s="58" t="s">
        <v>487</v>
      </c>
      <c r="E22" s="59"/>
      <c r="F22" s="59"/>
      <c r="G22" s="59"/>
      <c r="H22" s="59"/>
      <c r="I22" s="59"/>
      <c r="J22" s="59"/>
      <c r="K22" s="59">
        <f t="shared" si="2"/>
        <v>0</v>
      </c>
      <c r="L22" s="59"/>
    </row>
    <row r="23" spans="1:12" ht="18" customHeight="1">
      <c r="A23" s="63" t="s">
        <v>319</v>
      </c>
      <c r="B23" s="58"/>
      <c r="C23" s="58" t="s">
        <v>261</v>
      </c>
      <c r="D23" s="58" t="s">
        <v>487</v>
      </c>
      <c r="E23" s="59"/>
      <c r="F23" s="59"/>
      <c r="G23" s="59"/>
      <c r="H23" s="59"/>
      <c r="I23" s="59"/>
      <c r="J23" s="59"/>
      <c r="K23" s="59">
        <f t="shared" si="2"/>
        <v>0</v>
      </c>
      <c r="L23" s="59"/>
    </row>
    <row r="24" spans="1:12" ht="18" customHeight="1">
      <c r="A24" s="63" t="s">
        <v>320</v>
      </c>
      <c r="B24" s="58"/>
      <c r="C24" s="58" t="s">
        <v>261</v>
      </c>
      <c r="D24" s="58" t="s">
        <v>487</v>
      </c>
      <c r="E24" s="59"/>
      <c r="F24" s="59"/>
      <c r="G24" s="59"/>
      <c r="H24" s="59"/>
      <c r="I24" s="59"/>
      <c r="J24" s="59"/>
      <c r="K24" s="59">
        <f t="shared" si="2"/>
        <v>0</v>
      </c>
      <c r="L24" s="59"/>
    </row>
    <row r="25" spans="1:12" ht="18" customHeight="1">
      <c r="A25" s="63" t="s">
        <v>321</v>
      </c>
      <c r="B25" s="58"/>
      <c r="C25" s="58" t="s">
        <v>261</v>
      </c>
      <c r="D25" s="58" t="s">
        <v>487</v>
      </c>
      <c r="E25" s="59"/>
      <c r="F25" s="59"/>
      <c r="G25" s="59"/>
      <c r="H25" s="59"/>
      <c r="I25" s="59"/>
      <c r="J25" s="59"/>
      <c r="K25" s="59">
        <f t="shared" si="2"/>
        <v>0</v>
      </c>
      <c r="L25" s="59"/>
    </row>
    <row r="26" spans="1:12" ht="18" customHeight="1">
      <c r="A26" s="63" t="s">
        <v>322</v>
      </c>
      <c r="B26" s="58"/>
      <c r="C26" s="58" t="s">
        <v>261</v>
      </c>
      <c r="D26" s="58" t="s">
        <v>487</v>
      </c>
      <c r="E26" s="59"/>
      <c r="F26" s="59"/>
      <c r="G26" s="59"/>
      <c r="H26" s="59"/>
      <c r="I26" s="59"/>
      <c r="J26" s="59"/>
      <c r="K26" s="59">
        <f t="shared" si="2"/>
        <v>0</v>
      </c>
      <c r="L26" s="59"/>
    </row>
    <row r="27" spans="1:12" ht="18" customHeight="1">
      <c r="A27" s="122" t="s">
        <v>325</v>
      </c>
      <c r="B27" s="58"/>
      <c r="C27" s="58"/>
      <c r="D27" s="58"/>
      <c r="E27" s="59"/>
      <c r="F27" s="61">
        <f>SUM(F20:F26)</f>
        <v>0</v>
      </c>
      <c r="G27" s="61"/>
      <c r="H27" s="61">
        <f>SUM(H20:H26)</f>
        <v>0</v>
      </c>
      <c r="I27" s="61"/>
      <c r="J27" s="61">
        <f>SUM(J19:J25)</f>
        <v>0</v>
      </c>
      <c r="K27" s="61">
        <f>SUM(F27+H27+J27)</f>
        <v>0</v>
      </c>
      <c r="L27" s="59"/>
    </row>
    <row r="28" spans="1:12" ht="18" customHeight="1">
      <c r="A28" s="63"/>
      <c r="B28" s="58"/>
      <c r="C28" s="58"/>
      <c r="D28" s="58"/>
      <c r="E28" s="59"/>
      <c r="F28" s="59"/>
      <c r="G28" s="59"/>
      <c r="H28" s="59"/>
      <c r="I28" s="59"/>
      <c r="J28" s="59"/>
      <c r="K28" s="59"/>
      <c r="L28" s="59"/>
    </row>
    <row r="29" spans="1:12" ht="18" customHeight="1">
      <c r="A29" s="60" t="s">
        <v>75</v>
      </c>
      <c r="B29" s="60"/>
      <c r="C29" s="60"/>
      <c r="D29" s="60"/>
      <c r="E29" s="61"/>
      <c r="F29" s="61">
        <f>F8+F14+F27</f>
        <v>0</v>
      </c>
      <c r="G29" s="61"/>
      <c r="H29" s="61">
        <f>H8+H14+H27</f>
        <v>0</v>
      </c>
      <c r="I29" s="61"/>
      <c r="J29" s="61">
        <f>J8+J14+J27</f>
        <v>0</v>
      </c>
      <c r="K29" s="61">
        <f>SUM(F29+H29+J29)</f>
        <v>0</v>
      </c>
      <c r="L29" s="61"/>
    </row>
    <row r="30" spans="1:12" ht="20.100000000000001" customHeight="1">
      <c r="E30" s="65"/>
    </row>
    <row r="31" spans="1:12" ht="20.100000000000001" customHeight="1">
      <c r="E31" s="65"/>
    </row>
    <row r="32" spans="1:12" ht="20.100000000000001" customHeight="1">
      <c r="E32" s="65"/>
    </row>
    <row r="33" spans="5:5" ht="20.100000000000001" customHeight="1">
      <c r="E33" s="65"/>
    </row>
    <row r="34" spans="5:5" ht="20.100000000000001" customHeight="1">
      <c r="E34" s="65"/>
    </row>
    <row r="35" spans="5:5" ht="20.100000000000001" customHeight="1">
      <c r="E35" s="65"/>
    </row>
    <row r="36" spans="5:5" ht="20.100000000000001" customHeight="1">
      <c r="E36" s="65"/>
    </row>
    <row r="37" spans="5:5" ht="20.100000000000001" customHeight="1">
      <c r="E37" s="65"/>
    </row>
    <row r="38" spans="5:5" ht="20.100000000000001" customHeight="1">
      <c r="E38" s="65"/>
    </row>
    <row r="39" spans="5:5" ht="20.100000000000001" customHeight="1">
      <c r="E39" s="65"/>
    </row>
    <row r="40" spans="5:5" ht="20.100000000000001" customHeight="1">
      <c r="E40" s="65"/>
    </row>
    <row r="41" spans="5:5" ht="20.100000000000001" customHeight="1">
      <c r="E41" s="65"/>
    </row>
    <row r="42" spans="5:5" ht="20.100000000000001" customHeight="1">
      <c r="E42" s="65"/>
    </row>
    <row r="43" spans="5:5" ht="20.100000000000001" customHeight="1">
      <c r="E43" s="65"/>
    </row>
    <row r="44" spans="5:5" ht="20.100000000000001" customHeight="1">
      <c r="E44" s="65"/>
    </row>
    <row r="45" spans="5:5" ht="20.100000000000001" customHeight="1">
      <c r="E45" s="65"/>
    </row>
    <row r="46" spans="5:5" ht="20.100000000000001" customHeight="1">
      <c r="E46" s="65"/>
    </row>
    <row r="47" spans="5:5" ht="20.100000000000001" customHeight="1">
      <c r="E47" s="65"/>
    </row>
    <row r="48" spans="5:5" ht="20.100000000000001" customHeight="1">
      <c r="E48" s="65"/>
    </row>
    <row r="49" spans="5:5" ht="20.100000000000001" customHeight="1">
      <c r="E49" s="65"/>
    </row>
    <row r="50" spans="5:5" ht="20.100000000000001" customHeight="1">
      <c r="E50" s="65"/>
    </row>
    <row r="51" spans="5:5" ht="24.95" customHeight="1">
      <c r="E51" s="65"/>
    </row>
    <row r="52" spans="5:5" ht="24.95" customHeight="1">
      <c r="E52" s="65"/>
    </row>
    <row r="53" spans="5:5" ht="24.95" customHeight="1">
      <c r="E53" s="65"/>
    </row>
    <row r="54" spans="5:5" ht="24.95" customHeight="1">
      <c r="E54" s="65"/>
    </row>
    <row r="55" spans="5:5" ht="24.95" customHeight="1">
      <c r="E55" s="65"/>
    </row>
    <row r="56" spans="5:5" ht="24.95" customHeight="1">
      <c r="E56" s="65"/>
    </row>
    <row r="57" spans="5:5" ht="24.95" customHeight="1">
      <c r="E57" s="65"/>
    </row>
    <row r="58" spans="5:5" ht="24.95" customHeight="1">
      <c r="E58" s="65"/>
    </row>
    <row r="59" spans="5:5" ht="24.95" customHeight="1">
      <c r="E59" s="65"/>
    </row>
    <row r="60" spans="5:5" ht="24.95" customHeight="1">
      <c r="E60" s="65"/>
    </row>
    <row r="61" spans="5:5" ht="24.95" customHeight="1">
      <c r="E61" s="65"/>
    </row>
    <row r="62" spans="5:5" ht="24.95" customHeight="1">
      <c r="E62" s="65"/>
    </row>
    <row r="63" spans="5:5" ht="24.95" customHeight="1">
      <c r="E63" s="65"/>
    </row>
    <row r="64" spans="5:5" ht="24.95" customHeight="1">
      <c r="E64" s="65"/>
    </row>
    <row r="65" spans="5:5" ht="24.95" customHeight="1">
      <c r="E65" s="65"/>
    </row>
    <row r="66" spans="5:5" ht="24.95" customHeight="1">
      <c r="E66" s="65"/>
    </row>
    <row r="67" spans="5:5" ht="24.95" customHeight="1">
      <c r="E67" s="65"/>
    </row>
    <row r="68" spans="5:5" ht="24.95" customHeight="1">
      <c r="E68" s="65"/>
    </row>
    <row r="69" spans="5:5" ht="24.95" customHeight="1">
      <c r="E69" s="65"/>
    </row>
    <row r="70" spans="5:5" ht="24.95" customHeight="1">
      <c r="E70" s="65"/>
    </row>
    <row r="71" spans="5:5" ht="24.95" customHeight="1">
      <c r="E71" s="65"/>
    </row>
    <row r="72" spans="5:5" ht="24.95" customHeight="1">
      <c r="E72" s="65"/>
    </row>
    <row r="73" spans="5:5" ht="24.95" customHeight="1">
      <c r="E73" s="65"/>
    </row>
    <row r="74" spans="5:5" ht="24.95" customHeight="1">
      <c r="E74" s="65"/>
    </row>
    <row r="75" spans="5:5" ht="24.95" customHeight="1">
      <c r="E75" s="65"/>
    </row>
    <row r="76" spans="5:5" ht="24.95" customHeight="1">
      <c r="E76" s="65"/>
    </row>
    <row r="77" spans="5:5" ht="24.95" customHeight="1">
      <c r="E77" s="65"/>
    </row>
    <row r="78" spans="5:5" ht="24.95" customHeight="1">
      <c r="E78" s="65"/>
    </row>
    <row r="79" spans="5:5" ht="24.95" customHeight="1">
      <c r="E79" s="65"/>
    </row>
    <row r="80" spans="5:5" ht="24.95" customHeight="1">
      <c r="E80" s="65"/>
    </row>
    <row r="81" spans="5:5" ht="24.95" customHeight="1">
      <c r="E81" s="65"/>
    </row>
    <row r="82" spans="5:5" ht="24.95" customHeight="1">
      <c r="E82" s="65"/>
    </row>
    <row r="83" spans="5:5" ht="24.95" customHeight="1">
      <c r="E83" s="65"/>
    </row>
    <row r="84" spans="5:5" ht="24.95" customHeight="1">
      <c r="E84" s="65"/>
    </row>
    <row r="85" spans="5:5" ht="24.95" customHeight="1">
      <c r="E85" s="65"/>
    </row>
    <row r="86" spans="5:5" ht="24.95" customHeight="1">
      <c r="E86" s="65"/>
    </row>
    <row r="87" spans="5:5" ht="24.95" customHeight="1">
      <c r="E87" s="65"/>
    </row>
    <row r="88" spans="5:5" ht="24.95" customHeight="1">
      <c r="E88" s="65"/>
    </row>
    <row r="89" spans="5:5" ht="24.95" customHeight="1">
      <c r="E89" s="65"/>
    </row>
    <row r="90" spans="5:5" ht="24.95" customHeight="1">
      <c r="E90" s="65"/>
    </row>
    <row r="91" spans="5:5" ht="24.95" customHeight="1">
      <c r="E91" s="65"/>
    </row>
    <row r="92" spans="5:5" ht="24.95" customHeight="1">
      <c r="E92" s="65"/>
    </row>
    <row r="93" spans="5:5" ht="24.95" customHeight="1">
      <c r="E93" s="65"/>
    </row>
    <row r="94" spans="5:5" ht="24.95" customHeight="1">
      <c r="E94" s="65"/>
    </row>
    <row r="95" spans="5:5" ht="24.95" customHeight="1">
      <c r="E95" s="65"/>
    </row>
    <row r="96" spans="5:5" ht="24.95" customHeight="1">
      <c r="E96" s="65"/>
    </row>
    <row r="97" spans="5:5" ht="24.95" customHeight="1">
      <c r="E97" s="65"/>
    </row>
    <row r="98" spans="5:5" ht="24.95" customHeight="1">
      <c r="E98" s="65"/>
    </row>
    <row r="99" spans="5:5" ht="24.95" customHeight="1">
      <c r="E99" s="65"/>
    </row>
    <row r="100" spans="5:5" ht="24.95" customHeight="1">
      <c r="E100" s="65"/>
    </row>
    <row r="101" spans="5:5" ht="24.95" customHeight="1">
      <c r="E101" s="65"/>
    </row>
    <row r="102" spans="5:5" ht="24.95" customHeight="1">
      <c r="E102" s="65"/>
    </row>
    <row r="103" spans="5:5" ht="24.95" customHeight="1">
      <c r="E103" s="65"/>
    </row>
    <row r="104" spans="5:5" ht="24.95" customHeight="1">
      <c r="E104" s="65"/>
    </row>
    <row r="105" spans="5:5" ht="24.95" customHeight="1">
      <c r="E105" s="65"/>
    </row>
    <row r="106" spans="5:5" ht="24.95" customHeight="1">
      <c r="E106" s="65"/>
    </row>
    <row r="107" spans="5:5" ht="24.95" customHeight="1">
      <c r="E107" s="65"/>
    </row>
    <row r="108" spans="5:5" ht="24.95" customHeight="1">
      <c r="E108" s="65"/>
    </row>
    <row r="109" spans="5:5" ht="24.95" customHeight="1">
      <c r="E109" s="65"/>
    </row>
    <row r="110" spans="5:5" ht="24.95" customHeight="1">
      <c r="E110" s="65"/>
    </row>
    <row r="111" spans="5:5" ht="24.95" customHeight="1">
      <c r="E111" s="65"/>
    </row>
    <row r="112" spans="5:5" ht="24.95" customHeight="1">
      <c r="E112" s="65"/>
    </row>
    <row r="113" spans="5:5" ht="24.95" customHeight="1">
      <c r="E113" s="65"/>
    </row>
    <row r="114" spans="5:5" ht="24.95" customHeight="1">
      <c r="E114" s="65"/>
    </row>
    <row r="115" spans="5:5" ht="24.95" customHeight="1">
      <c r="E115" s="65"/>
    </row>
    <row r="116" spans="5:5" ht="24.95" customHeight="1">
      <c r="E116" s="65"/>
    </row>
    <row r="117" spans="5:5" ht="24.95" customHeight="1">
      <c r="E117" s="65"/>
    </row>
    <row r="118" spans="5:5" ht="24.95" customHeight="1">
      <c r="E118" s="65"/>
    </row>
    <row r="119" spans="5:5" ht="24.95" customHeight="1">
      <c r="E119" s="65"/>
    </row>
    <row r="120" spans="5:5" ht="24.95" customHeight="1">
      <c r="E120" s="65"/>
    </row>
    <row r="121" spans="5:5" ht="24.95" customHeight="1">
      <c r="E121" s="65"/>
    </row>
    <row r="122" spans="5:5" ht="24.95" customHeight="1">
      <c r="E122" s="65"/>
    </row>
    <row r="123" spans="5:5" ht="24.95" customHeight="1">
      <c r="E123" s="65"/>
    </row>
    <row r="124" spans="5:5" ht="24.95" customHeight="1">
      <c r="E124" s="65"/>
    </row>
    <row r="125" spans="5:5" ht="24.95" customHeight="1">
      <c r="E125" s="65"/>
    </row>
    <row r="126" spans="5:5" ht="24.95" customHeight="1">
      <c r="E126" s="65"/>
    </row>
    <row r="127" spans="5:5" ht="24.95" customHeight="1">
      <c r="E127" s="65"/>
    </row>
    <row r="128" spans="5:5" ht="24.95" customHeight="1">
      <c r="E128" s="65"/>
    </row>
    <row r="129" spans="5:5" ht="24.95" customHeight="1">
      <c r="E129" s="65"/>
    </row>
    <row r="130" spans="5:5" ht="24.95" customHeight="1">
      <c r="E130" s="65"/>
    </row>
    <row r="131" spans="5:5" ht="24.95" customHeight="1">
      <c r="E131" s="65"/>
    </row>
    <row r="132" spans="5:5" ht="24.95" customHeight="1">
      <c r="E132" s="65"/>
    </row>
    <row r="133" spans="5:5" ht="24.95" customHeight="1">
      <c r="E133" s="65"/>
    </row>
    <row r="134" spans="5:5" ht="24.95" customHeight="1">
      <c r="E134" s="65"/>
    </row>
    <row r="135" spans="5:5" ht="24.95" customHeight="1">
      <c r="E135" s="65"/>
    </row>
    <row r="136" spans="5:5" ht="24.95" customHeight="1">
      <c r="E136" s="65"/>
    </row>
    <row r="137" spans="5:5" ht="24.95" customHeight="1">
      <c r="E137" s="65"/>
    </row>
    <row r="138" spans="5:5" ht="24.95" customHeight="1">
      <c r="E138" s="65"/>
    </row>
    <row r="139" spans="5:5" ht="24.95" customHeight="1">
      <c r="E139" s="65"/>
    </row>
    <row r="140" spans="5:5" ht="24.95" customHeight="1">
      <c r="E140" s="65"/>
    </row>
    <row r="141" spans="5:5" ht="24.95" customHeight="1">
      <c r="E141" s="65"/>
    </row>
    <row r="142" spans="5:5" ht="24.95" customHeight="1">
      <c r="E142" s="65"/>
    </row>
    <row r="143" spans="5:5" ht="24.95" customHeight="1">
      <c r="E143" s="65"/>
    </row>
    <row r="144" spans="5:5" ht="24.95" customHeight="1">
      <c r="E144" s="65"/>
    </row>
    <row r="145" spans="5:5" ht="24.95" customHeight="1">
      <c r="E145" s="65"/>
    </row>
    <row r="146" spans="5:5" ht="24.95" customHeight="1">
      <c r="E146" s="65"/>
    </row>
    <row r="147" spans="5:5" ht="24.95" customHeight="1">
      <c r="E147" s="65"/>
    </row>
    <row r="148" spans="5:5" ht="24.95" customHeight="1">
      <c r="E148" s="65"/>
    </row>
    <row r="149" spans="5:5" ht="24.95" customHeight="1">
      <c r="E149" s="65"/>
    </row>
    <row r="150" spans="5:5" ht="24.95" customHeight="1">
      <c r="E150" s="65"/>
    </row>
    <row r="151" spans="5:5" ht="24.95" customHeight="1">
      <c r="E151" s="65"/>
    </row>
    <row r="152" spans="5:5" ht="24.95" customHeight="1">
      <c r="E152" s="65"/>
    </row>
    <row r="153" spans="5:5" ht="24.95" customHeight="1">
      <c r="E153" s="65"/>
    </row>
    <row r="154" spans="5:5" ht="24.95" customHeight="1">
      <c r="E154" s="65"/>
    </row>
    <row r="155" spans="5:5" ht="24.95" customHeight="1">
      <c r="E155" s="65"/>
    </row>
    <row r="156" spans="5:5" ht="24.95" customHeight="1">
      <c r="E156" s="65"/>
    </row>
    <row r="157" spans="5:5" ht="24.95" customHeight="1">
      <c r="E157" s="65"/>
    </row>
    <row r="158" spans="5:5" ht="24.95" customHeight="1">
      <c r="E158" s="65"/>
    </row>
    <row r="159" spans="5:5" ht="24.95" customHeight="1">
      <c r="E159" s="65"/>
    </row>
    <row r="160" spans="5:5" ht="24.95" customHeight="1">
      <c r="E160" s="65"/>
    </row>
    <row r="161" spans="5:5" ht="24.95" customHeight="1">
      <c r="E161" s="65"/>
    </row>
    <row r="162" spans="5:5" ht="24.95" customHeight="1">
      <c r="E162" s="65"/>
    </row>
    <row r="163" spans="5:5" ht="24.95" customHeight="1">
      <c r="E163" s="65"/>
    </row>
    <row r="164" spans="5:5" ht="24.95" customHeight="1">
      <c r="E164" s="65"/>
    </row>
    <row r="165" spans="5:5" ht="24.95" customHeight="1">
      <c r="E165" s="65"/>
    </row>
    <row r="166" spans="5:5" ht="24.95" customHeight="1">
      <c r="E166" s="65"/>
    </row>
    <row r="167" spans="5:5" ht="24.95" customHeight="1">
      <c r="E167" s="65"/>
    </row>
    <row r="168" spans="5:5" ht="24.95" customHeight="1">
      <c r="E168" s="65"/>
    </row>
    <row r="169" spans="5:5" ht="24.95" customHeight="1">
      <c r="E169" s="65"/>
    </row>
    <row r="170" spans="5:5" ht="24.95" customHeight="1">
      <c r="E170" s="65"/>
    </row>
    <row r="171" spans="5:5" ht="24.95" customHeight="1">
      <c r="E171" s="65"/>
    </row>
    <row r="172" spans="5:5" ht="24.95" customHeight="1">
      <c r="E172" s="65"/>
    </row>
    <row r="173" spans="5:5" ht="24.95" customHeight="1">
      <c r="E173" s="65"/>
    </row>
    <row r="174" spans="5:5" ht="24.95" customHeight="1">
      <c r="E174" s="65"/>
    </row>
    <row r="175" spans="5:5" ht="24.95" customHeight="1">
      <c r="E175" s="65"/>
    </row>
    <row r="176" spans="5:5" ht="24.95" customHeight="1">
      <c r="E176" s="65"/>
    </row>
    <row r="177" spans="5:5" ht="24.95" customHeight="1">
      <c r="E177" s="65"/>
    </row>
    <row r="178" spans="5:5" ht="24.95" customHeight="1">
      <c r="E178" s="65"/>
    </row>
    <row r="179" spans="5:5" ht="24.95" customHeight="1">
      <c r="E179" s="65"/>
    </row>
    <row r="180" spans="5:5" ht="24.95" customHeight="1">
      <c r="E180" s="65"/>
    </row>
    <row r="181" spans="5:5" ht="24.95" customHeight="1">
      <c r="E181" s="65"/>
    </row>
    <row r="182" spans="5:5" ht="24.95" customHeight="1">
      <c r="E182" s="65"/>
    </row>
    <row r="183" spans="5:5" ht="24.95" customHeight="1">
      <c r="E183" s="65"/>
    </row>
    <row r="184" spans="5:5" ht="24.95" customHeight="1">
      <c r="E184" s="65"/>
    </row>
    <row r="185" spans="5:5" ht="24.95" customHeight="1">
      <c r="E185" s="65"/>
    </row>
    <row r="186" spans="5:5" ht="24.95" customHeight="1">
      <c r="E186" s="65"/>
    </row>
    <row r="187" spans="5:5" ht="24.95" customHeight="1">
      <c r="E187" s="65"/>
    </row>
    <row r="188" spans="5:5" ht="24.95" customHeight="1">
      <c r="E188" s="65"/>
    </row>
    <row r="189" spans="5:5" ht="24.95" customHeight="1">
      <c r="E189" s="65"/>
    </row>
    <row r="190" spans="5:5" ht="24.95" customHeight="1">
      <c r="E190" s="65"/>
    </row>
    <row r="191" spans="5:5" ht="24.95" customHeight="1">
      <c r="E191" s="65"/>
    </row>
    <row r="192" spans="5:5" ht="24.95" customHeight="1">
      <c r="E192" s="65"/>
    </row>
    <row r="193" spans="5:5" ht="24.95" customHeight="1">
      <c r="E193" s="65"/>
    </row>
    <row r="194" spans="5:5" ht="24.95" customHeight="1">
      <c r="E194" s="65"/>
    </row>
    <row r="195" spans="5:5" ht="24.95" customHeight="1">
      <c r="E195" s="65"/>
    </row>
    <row r="196" spans="5:5" ht="24.95" customHeight="1">
      <c r="E196" s="65"/>
    </row>
    <row r="197" spans="5:5" ht="24.95" customHeight="1">
      <c r="E197" s="65"/>
    </row>
    <row r="198" spans="5:5" ht="24.95" customHeight="1">
      <c r="E198" s="65"/>
    </row>
    <row r="199" spans="5:5" ht="24.95" customHeight="1">
      <c r="E199" s="65"/>
    </row>
    <row r="200" spans="5:5" ht="24.95" customHeight="1">
      <c r="E200" s="65"/>
    </row>
    <row r="201" spans="5:5" ht="24.95" customHeight="1">
      <c r="E201" s="65"/>
    </row>
    <row r="202" spans="5:5" ht="24.95" customHeight="1">
      <c r="E202" s="65"/>
    </row>
    <row r="203" spans="5:5" ht="24.95" customHeight="1">
      <c r="E203" s="65"/>
    </row>
    <row r="204" spans="5:5" ht="24.95" customHeight="1">
      <c r="E204" s="65"/>
    </row>
    <row r="205" spans="5:5" ht="24.95" customHeight="1">
      <c r="E205" s="65"/>
    </row>
    <row r="206" spans="5:5" ht="24.95" customHeight="1">
      <c r="E206" s="65"/>
    </row>
    <row r="207" spans="5:5" ht="24.95" customHeight="1">
      <c r="E207" s="65"/>
    </row>
    <row r="208" spans="5:5" ht="24.95" customHeight="1">
      <c r="E208" s="65"/>
    </row>
    <row r="209" spans="5:5" ht="24.95" customHeight="1">
      <c r="E209" s="65"/>
    </row>
    <row r="210" spans="5:5" ht="24.95" customHeight="1">
      <c r="E210" s="65"/>
    </row>
    <row r="211" spans="5:5" ht="24.95" customHeight="1">
      <c r="E211" s="65"/>
    </row>
    <row r="212" spans="5:5" ht="24.95" customHeight="1">
      <c r="E212" s="65"/>
    </row>
    <row r="213" spans="5:5" ht="24.95" customHeight="1">
      <c r="E213" s="65"/>
    </row>
    <row r="214" spans="5:5" ht="24.95" customHeight="1">
      <c r="E214" s="65"/>
    </row>
    <row r="215" spans="5:5" ht="24.95" customHeight="1">
      <c r="E215" s="65"/>
    </row>
    <row r="216" spans="5:5" ht="24.95" customHeight="1">
      <c r="E216" s="65"/>
    </row>
    <row r="217" spans="5:5" ht="24.95" customHeight="1">
      <c r="E217" s="65"/>
    </row>
    <row r="218" spans="5:5" ht="24.95" customHeight="1">
      <c r="E218" s="65"/>
    </row>
    <row r="219" spans="5:5" ht="24.95" customHeight="1">
      <c r="E219" s="65"/>
    </row>
    <row r="220" spans="5:5" ht="24.95" customHeight="1">
      <c r="E220" s="65"/>
    </row>
    <row r="221" spans="5:5" ht="24.95" customHeight="1">
      <c r="E221" s="65"/>
    </row>
    <row r="222" spans="5:5" ht="24.95" customHeight="1">
      <c r="E222" s="65"/>
    </row>
    <row r="223" spans="5:5" ht="24.95" customHeight="1">
      <c r="E223" s="65"/>
    </row>
    <row r="224" spans="5:5" ht="24.95" customHeight="1">
      <c r="E224" s="65"/>
    </row>
    <row r="225" spans="5:5" ht="24.95" customHeight="1">
      <c r="E225" s="65"/>
    </row>
    <row r="226" spans="5:5" ht="24.95" customHeight="1">
      <c r="E226" s="65"/>
    </row>
    <row r="227" spans="5:5" ht="24.95" customHeight="1">
      <c r="E227" s="65"/>
    </row>
    <row r="228" spans="5:5" ht="24.95" customHeight="1">
      <c r="E228" s="65"/>
    </row>
    <row r="229" spans="5:5" ht="24.95" customHeight="1">
      <c r="E229" s="65"/>
    </row>
    <row r="230" spans="5:5" ht="24.95" customHeight="1">
      <c r="E230" s="65"/>
    </row>
    <row r="231" spans="5:5" ht="24.95" customHeight="1">
      <c r="E231" s="65"/>
    </row>
    <row r="232" spans="5:5" ht="24.95" customHeight="1">
      <c r="E232" s="65"/>
    </row>
    <row r="233" spans="5:5" ht="24.95" customHeight="1">
      <c r="E233" s="65"/>
    </row>
    <row r="234" spans="5:5" ht="24.95" customHeight="1">
      <c r="E234" s="65"/>
    </row>
    <row r="235" spans="5:5" ht="24.95" customHeight="1">
      <c r="E235" s="65"/>
    </row>
    <row r="236" spans="5:5" ht="24.95" customHeight="1">
      <c r="E236" s="65"/>
    </row>
    <row r="237" spans="5:5" ht="24.95" customHeight="1">
      <c r="E237" s="65"/>
    </row>
    <row r="238" spans="5:5" ht="24.95" customHeight="1">
      <c r="E238" s="65"/>
    </row>
    <row r="239" spans="5:5" ht="24.95" customHeight="1">
      <c r="E239" s="65"/>
    </row>
    <row r="240" spans="5:5" ht="24.95" customHeight="1">
      <c r="E240" s="65"/>
    </row>
    <row r="241" spans="5:5" ht="24.95" customHeight="1">
      <c r="E241" s="65"/>
    </row>
    <row r="242" spans="5:5" ht="24.95" customHeight="1">
      <c r="E242" s="65"/>
    </row>
    <row r="243" spans="5:5" ht="24.95" customHeight="1">
      <c r="E243" s="65"/>
    </row>
    <row r="244" spans="5:5" ht="24.95" customHeight="1">
      <c r="E244" s="65"/>
    </row>
    <row r="245" spans="5:5" ht="24.95" customHeight="1">
      <c r="E245" s="65"/>
    </row>
    <row r="246" spans="5:5" ht="24.95" customHeight="1">
      <c r="E246" s="65"/>
    </row>
    <row r="247" spans="5:5" ht="24.95" customHeight="1">
      <c r="E247" s="65"/>
    </row>
    <row r="248" spans="5:5" ht="24.95" customHeight="1">
      <c r="E248" s="65"/>
    </row>
    <row r="249" spans="5:5" ht="24.95" customHeight="1">
      <c r="E249" s="65"/>
    </row>
    <row r="250" spans="5:5" ht="24.95" customHeight="1">
      <c r="E250" s="65"/>
    </row>
    <row r="251" spans="5:5" ht="24.95" customHeight="1">
      <c r="E251" s="65"/>
    </row>
    <row r="252" spans="5:5" ht="24.95" customHeight="1">
      <c r="E252" s="65"/>
    </row>
    <row r="253" spans="5:5" ht="24.95" customHeight="1">
      <c r="E253" s="65"/>
    </row>
    <row r="254" spans="5:5" ht="24.95" customHeight="1">
      <c r="E254" s="65"/>
    </row>
    <row r="255" spans="5:5" ht="24.95" customHeight="1">
      <c r="E255" s="65"/>
    </row>
    <row r="256" spans="5:5" ht="24.95" customHeight="1">
      <c r="E256" s="65"/>
    </row>
    <row r="257" spans="5:5" ht="24.95" customHeight="1">
      <c r="E257" s="65"/>
    </row>
    <row r="258" spans="5:5" ht="24.95" customHeight="1">
      <c r="E258" s="65"/>
    </row>
    <row r="259" spans="5:5" ht="24.95" customHeight="1">
      <c r="E259" s="65"/>
    </row>
    <row r="260" spans="5:5" ht="24.95" customHeight="1">
      <c r="E260" s="65"/>
    </row>
    <row r="261" spans="5:5" ht="24.95" customHeight="1">
      <c r="E261" s="65"/>
    </row>
    <row r="262" spans="5:5" ht="24.95" customHeight="1">
      <c r="E262" s="65"/>
    </row>
    <row r="263" spans="5:5" ht="24.95" customHeight="1">
      <c r="E263" s="65"/>
    </row>
    <row r="264" spans="5:5" ht="24.95" customHeight="1">
      <c r="E264" s="65"/>
    </row>
    <row r="265" spans="5:5" ht="24.95" customHeight="1">
      <c r="E265" s="65"/>
    </row>
    <row r="266" spans="5:5" ht="24.95" customHeight="1">
      <c r="E266" s="65"/>
    </row>
    <row r="267" spans="5:5" ht="24.95" customHeight="1">
      <c r="E267" s="65"/>
    </row>
    <row r="268" spans="5:5" ht="24.95" customHeight="1">
      <c r="E268" s="65"/>
    </row>
    <row r="269" spans="5:5" ht="24.95" customHeight="1">
      <c r="E269" s="65"/>
    </row>
    <row r="270" spans="5:5" ht="24.95" customHeight="1">
      <c r="E270" s="65"/>
    </row>
    <row r="271" spans="5:5" ht="24.95" customHeight="1">
      <c r="E271" s="65"/>
    </row>
    <row r="272" spans="5:5" ht="24.95" customHeight="1">
      <c r="E272" s="65"/>
    </row>
    <row r="273" spans="5:5" ht="24.95" customHeight="1">
      <c r="E273" s="65"/>
    </row>
    <row r="274" spans="5:5" ht="24.95" customHeight="1">
      <c r="E274" s="65"/>
    </row>
    <row r="275" spans="5:5" ht="24.95" customHeight="1">
      <c r="E275" s="65"/>
    </row>
    <row r="276" spans="5:5" ht="24.95" customHeight="1">
      <c r="E276" s="65"/>
    </row>
    <row r="277" spans="5:5" ht="24.95" customHeight="1">
      <c r="E277" s="65"/>
    </row>
    <row r="278" spans="5:5" ht="24.95" customHeight="1">
      <c r="E278" s="65"/>
    </row>
    <row r="279" spans="5:5" ht="24.95" customHeight="1">
      <c r="E279" s="65"/>
    </row>
    <row r="280" spans="5:5" ht="24.95" customHeight="1">
      <c r="E280" s="65"/>
    </row>
    <row r="281" spans="5:5" ht="24.95" customHeight="1">
      <c r="E281" s="65"/>
    </row>
    <row r="282" spans="5:5" ht="24.95" customHeight="1">
      <c r="E282" s="65"/>
    </row>
    <row r="283" spans="5:5" ht="24.95" customHeight="1">
      <c r="E283" s="65"/>
    </row>
    <row r="284" spans="5:5" ht="24.95" customHeight="1">
      <c r="E284" s="65"/>
    </row>
    <row r="285" spans="5:5" ht="24.95" customHeight="1">
      <c r="E285" s="65"/>
    </row>
    <row r="286" spans="5:5" ht="24.95" customHeight="1">
      <c r="E286" s="65"/>
    </row>
    <row r="287" spans="5:5" ht="24.95" customHeight="1">
      <c r="E287" s="65"/>
    </row>
    <row r="288" spans="5:5" ht="24.95" customHeight="1">
      <c r="E288" s="65"/>
    </row>
    <row r="289" spans="5:5" ht="24.95" customHeight="1">
      <c r="E289" s="65"/>
    </row>
    <row r="290" spans="5:5" ht="24.95" customHeight="1">
      <c r="E290" s="65"/>
    </row>
    <row r="291" spans="5:5" ht="24.95" customHeight="1">
      <c r="E291" s="65"/>
    </row>
    <row r="292" spans="5:5" ht="24.95" customHeight="1">
      <c r="E292" s="65"/>
    </row>
    <row r="293" spans="5:5" ht="24.95" customHeight="1">
      <c r="E293" s="65"/>
    </row>
    <row r="294" spans="5:5" ht="24.95" customHeight="1">
      <c r="E294" s="65"/>
    </row>
    <row r="295" spans="5:5" ht="24.95" customHeight="1">
      <c r="E295" s="65"/>
    </row>
    <row r="296" spans="5:5" ht="24.95" customHeight="1">
      <c r="E296" s="65"/>
    </row>
    <row r="297" spans="5:5" ht="24.95" customHeight="1">
      <c r="E297" s="65"/>
    </row>
    <row r="298" spans="5:5" ht="24.95" customHeight="1">
      <c r="E298" s="65"/>
    </row>
    <row r="299" spans="5:5" ht="24.95" customHeight="1">
      <c r="E299" s="65"/>
    </row>
    <row r="300" spans="5:5" ht="24.95" customHeight="1">
      <c r="E300" s="65"/>
    </row>
    <row r="301" spans="5:5" ht="24.95" customHeight="1">
      <c r="E301" s="65"/>
    </row>
    <row r="302" spans="5:5" ht="24.95" customHeight="1">
      <c r="E302" s="65"/>
    </row>
    <row r="303" spans="5:5" ht="24.95" customHeight="1">
      <c r="E303" s="65"/>
    </row>
    <row r="304" spans="5:5" ht="24.95" customHeight="1">
      <c r="E304" s="65"/>
    </row>
    <row r="305" spans="5:5" ht="24.95" customHeight="1">
      <c r="E305" s="65"/>
    </row>
    <row r="306" spans="5:5" ht="24.95" customHeight="1">
      <c r="E306" s="65"/>
    </row>
    <row r="307" spans="5:5" ht="24.95" customHeight="1">
      <c r="E307" s="65"/>
    </row>
    <row r="308" spans="5:5" ht="20.100000000000001" customHeight="1">
      <c r="E308" s="65"/>
    </row>
    <row r="309" spans="5:5" ht="20.100000000000001" customHeight="1">
      <c r="E309" s="65"/>
    </row>
    <row r="310" spans="5:5" ht="20.100000000000001" customHeight="1">
      <c r="E310" s="65"/>
    </row>
    <row r="311" spans="5:5" ht="20.100000000000001" customHeight="1">
      <c r="E311" s="65"/>
    </row>
    <row r="312" spans="5:5" ht="20.100000000000001" customHeight="1">
      <c r="E312" s="65"/>
    </row>
    <row r="313" spans="5:5" ht="20.100000000000001" customHeight="1">
      <c r="E313" s="65"/>
    </row>
    <row r="314" spans="5:5" ht="20.100000000000001" customHeight="1">
      <c r="E314" s="65"/>
    </row>
    <row r="315" spans="5:5" ht="20.100000000000001" customHeight="1">
      <c r="E315" s="65"/>
    </row>
    <row r="316" spans="5:5" ht="20.100000000000001" customHeight="1">
      <c r="E316" s="65"/>
    </row>
    <row r="317" spans="5:5" ht="20.100000000000001" customHeight="1">
      <c r="E317" s="65"/>
    </row>
    <row r="318" spans="5:5" ht="20.100000000000001" customHeight="1">
      <c r="E318" s="65"/>
    </row>
    <row r="319" spans="5:5" ht="20.100000000000001" customHeight="1">
      <c r="E319" s="65"/>
    </row>
    <row r="320" spans="5:5" ht="20.100000000000001" customHeight="1">
      <c r="E320" s="65"/>
    </row>
    <row r="321" spans="5:5" ht="20.100000000000001" customHeight="1">
      <c r="E321" s="65"/>
    </row>
    <row r="322" spans="5:5" ht="20.100000000000001" customHeight="1">
      <c r="E322" s="65"/>
    </row>
    <row r="323" spans="5:5" ht="20.100000000000001" customHeight="1">
      <c r="E323" s="65"/>
    </row>
    <row r="324" spans="5:5" ht="20.100000000000001" customHeight="1">
      <c r="E324" s="65"/>
    </row>
    <row r="325" spans="5:5" ht="20.100000000000001" customHeight="1">
      <c r="E325" s="65"/>
    </row>
    <row r="326" spans="5:5" ht="20.100000000000001" customHeight="1">
      <c r="E326" s="65"/>
    </row>
    <row r="327" spans="5:5" ht="20.100000000000001" customHeight="1">
      <c r="E327" s="65"/>
    </row>
    <row r="328" spans="5:5" ht="20.100000000000001" customHeight="1">
      <c r="E328" s="65"/>
    </row>
    <row r="329" spans="5:5" ht="20.100000000000001" customHeight="1">
      <c r="E329" s="65"/>
    </row>
    <row r="330" spans="5:5" ht="20.100000000000001" customHeight="1">
      <c r="E330" s="65"/>
    </row>
    <row r="331" spans="5:5" ht="20.100000000000001" customHeight="1">
      <c r="E331" s="65"/>
    </row>
    <row r="332" spans="5:5" ht="20.100000000000001" customHeight="1">
      <c r="E332" s="65"/>
    </row>
    <row r="333" spans="5:5" ht="20.100000000000001" customHeight="1">
      <c r="E333" s="65"/>
    </row>
    <row r="334" spans="5:5" ht="20.100000000000001" customHeight="1">
      <c r="E334" s="65"/>
    </row>
    <row r="335" spans="5:5" ht="20.100000000000001" customHeight="1">
      <c r="E335" s="65"/>
    </row>
    <row r="336" spans="5:5" ht="20.100000000000001" customHeight="1">
      <c r="E336" s="65"/>
    </row>
    <row r="337" spans="5:5" ht="20.100000000000001" customHeight="1">
      <c r="E337" s="65"/>
    </row>
    <row r="338" spans="5:5" ht="20.100000000000001" customHeight="1">
      <c r="E338" s="65"/>
    </row>
    <row r="339" spans="5:5" ht="20.100000000000001" customHeight="1">
      <c r="E339" s="65"/>
    </row>
    <row r="340" spans="5:5" ht="20.100000000000001" customHeight="1">
      <c r="E340" s="65"/>
    </row>
    <row r="341" spans="5:5" ht="20.100000000000001" customHeight="1">
      <c r="E341" s="65"/>
    </row>
    <row r="342" spans="5:5" ht="20.100000000000001" customHeight="1">
      <c r="E342" s="65"/>
    </row>
    <row r="343" spans="5:5" ht="20.100000000000001" customHeight="1">
      <c r="E343" s="65"/>
    </row>
    <row r="344" spans="5:5" ht="20.100000000000001" customHeight="1">
      <c r="E344" s="65"/>
    </row>
    <row r="345" spans="5:5" ht="20.100000000000001" customHeight="1">
      <c r="E345" s="65"/>
    </row>
    <row r="346" spans="5:5" ht="20.100000000000001" customHeight="1">
      <c r="E346" s="65"/>
    </row>
    <row r="347" spans="5:5" ht="20.100000000000001" customHeight="1">
      <c r="E347" s="65"/>
    </row>
    <row r="348" spans="5:5" ht="20.100000000000001" customHeight="1">
      <c r="E348" s="65"/>
    </row>
    <row r="349" spans="5:5" ht="20.100000000000001" customHeight="1">
      <c r="E349" s="65"/>
    </row>
    <row r="350" spans="5:5" ht="20.100000000000001" customHeight="1">
      <c r="E350" s="65"/>
    </row>
    <row r="351" spans="5:5" ht="20.100000000000001" customHeight="1">
      <c r="E351" s="65"/>
    </row>
    <row r="352" spans="5:5" ht="20.100000000000001" customHeight="1">
      <c r="E352" s="65"/>
    </row>
    <row r="353" spans="5:5" ht="20.100000000000001" customHeight="1">
      <c r="E353" s="65"/>
    </row>
    <row r="354" spans="5:5" ht="20.100000000000001" customHeight="1">
      <c r="E354" s="65"/>
    </row>
    <row r="355" spans="5:5" ht="20.100000000000001" customHeight="1">
      <c r="E355" s="65"/>
    </row>
    <row r="356" spans="5:5" ht="20.100000000000001" customHeight="1">
      <c r="E356" s="65"/>
    </row>
    <row r="357" spans="5:5" ht="20.100000000000001" customHeight="1">
      <c r="E357" s="65"/>
    </row>
    <row r="358" spans="5:5" ht="20.100000000000001" customHeight="1">
      <c r="E358" s="65"/>
    </row>
    <row r="359" spans="5:5" ht="20.100000000000001" customHeight="1">
      <c r="E359" s="65"/>
    </row>
    <row r="360" spans="5:5" ht="20.100000000000001" customHeight="1">
      <c r="E360" s="65"/>
    </row>
    <row r="361" spans="5:5" ht="20.100000000000001" customHeight="1">
      <c r="E361" s="65"/>
    </row>
    <row r="362" spans="5:5" ht="20.100000000000001" customHeight="1">
      <c r="E362" s="65"/>
    </row>
    <row r="363" spans="5:5" ht="20.100000000000001" customHeight="1">
      <c r="E363" s="65"/>
    </row>
    <row r="364" spans="5:5" ht="20.100000000000001" customHeight="1">
      <c r="E364" s="65"/>
    </row>
    <row r="365" spans="5:5" ht="20.100000000000001" customHeight="1">
      <c r="E365" s="65"/>
    </row>
    <row r="366" spans="5:5" ht="20.100000000000001" customHeight="1">
      <c r="E366" s="65"/>
    </row>
    <row r="367" spans="5:5" ht="20.100000000000001" customHeight="1">
      <c r="E367" s="65"/>
    </row>
    <row r="368" spans="5:5" ht="20.100000000000001" customHeight="1">
      <c r="E368" s="65"/>
    </row>
    <row r="369" spans="5:5" ht="20.100000000000001" customHeight="1">
      <c r="E369" s="65"/>
    </row>
    <row r="370" spans="5:5" ht="20.100000000000001" customHeight="1">
      <c r="E370" s="65"/>
    </row>
    <row r="371" spans="5:5" ht="20.100000000000001" customHeight="1">
      <c r="E371" s="65"/>
    </row>
    <row r="372" spans="5:5" ht="20.100000000000001" customHeight="1">
      <c r="E372" s="65"/>
    </row>
    <row r="373" spans="5:5" ht="20.100000000000001" customHeight="1">
      <c r="E373" s="65"/>
    </row>
    <row r="374" spans="5:5" ht="20.100000000000001" customHeight="1">
      <c r="E374" s="65"/>
    </row>
    <row r="375" spans="5:5" ht="20.100000000000001" customHeight="1">
      <c r="E375" s="65"/>
    </row>
    <row r="376" spans="5:5" ht="20.100000000000001" customHeight="1">
      <c r="E376" s="65"/>
    </row>
    <row r="377" spans="5:5" ht="20.100000000000001" customHeight="1">
      <c r="E377" s="65"/>
    </row>
    <row r="378" spans="5:5" ht="20.100000000000001" customHeight="1">
      <c r="E378" s="65"/>
    </row>
    <row r="379" spans="5:5" ht="20.100000000000001" customHeight="1">
      <c r="E379" s="65"/>
    </row>
    <row r="380" spans="5:5" ht="20.100000000000001" customHeight="1">
      <c r="E380" s="65"/>
    </row>
    <row r="381" spans="5:5" ht="20.100000000000001" customHeight="1">
      <c r="E381" s="65"/>
    </row>
    <row r="382" spans="5:5" ht="20.100000000000001" customHeight="1">
      <c r="E382" s="65"/>
    </row>
    <row r="383" spans="5:5" ht="20.100000000000001" customHeight="1">
      <c r="E383" s="65"/>
    </row>
    <row r="384" spans="5:5" ht="20.100000000000001" customHeight="1">
      <c r="E384" s="65"/>
    </row>
    <row r="385" spans="5:5" ht="20.100000000000001" customHeight="1">
      <c r="E385" s="65"/>
    </row>
    <row r="386" spans="5:5" ht="20.100000000000001" customHeight="1">
      <c r="E386" s="65"/>
    </row>
    <row r="387" spans="5:5" ht="20.100000000000001" customHeight="1">
      <c r="E387" s="65"/>
    </row>
    <row r="388" spans="5:5" ht="20.100000000000001" customHeight="1">
      <c r="E388" s="65"/>
    </row>
    <row r="389" spans="5:5" ht="20.100000000000001" customHeight="1">
      <c r="E389" s="65"/>
    </row>
    <row r="390" spans="5:5" ht="20.100000000000001" customHeight="1">
      <c r="E390" s="65"/>
    </row>
    <row r="391" spans="5:5" ht="20.100000000000001" customHeight="1">
      <c r="E391" s="65"/>
    </row>
    <row r="392" spans="5:5" ht="20.100000000000001" customHeight="1">
      <c r="E392" s="65"/>
    </row>
    <row r="393" spans="5:5" ht="20.100000000000001" customHeight="1">
      <c r="E393" s="65"/>
    </row>
    <row r="394" spans="5:5" ht="20.100000000000001" customHeight="1">
      <c r="E394" s="65"/>
    </row>
    <row r="395" spans="5:5" ht="20.100000000000001" customHeight="1">
      <c r="E395" s="65"/>
    </row>
    <row r="396" spans="5:5" ht="20.100000000000001" customHeight="1">
      <c r="E396" s="65"/>
    </row>
    <row r="397" spans="5:5" ht="20.100000000000001" customHeight="1">
      <c r="E397" s="65"/>
    </row>
    <row r="398" spans="5:5" ht="20.100000000000001" customHeight="1">
      <c r="E398" s="65"/>
    </row>
    <row r="399" spans="5:5" ht="20.100000000000001" customHeight="1">
      <c r="E399" s="65"/>
    </row>
    <row r="400" spans="5:5" ht="20.100000000000001" customHeight="1">
      <c r="E400" s="65"/>
    </row>
    <row r="401" spans="5:5" ht="20.100000000000001" customHeight="1">
      <c r="E401" s="65"/>
    </row>
    <row r="402" spans="5:5" ht="20.100000000000001" customHeight="1">
      <c r="E402" s="65"/>
    </row>
    <row r="403" spans="5:5" ht="20.100000000000001" customHeight="1">
      <c r="E403" s="65"/>
    </row>
    <row r="404" spans="5:5" ht="20.100000000000001" customHeight="1">
      <c r="E404" s="65"/>
    </row>
    <row r="405" spans="5:5" ht="20.100000000000001" customHeight="1">
      <c r="E405" s="65"/>
    </row>
    <row r="406" spans="5:5" ht="20.100000000000001" customHeight="1">
      <c r="E406" s="65"/>
    </row>
    <row r="407" spans="5:5" ht="20.100000000000001" customHeight="1">
      <c r="E407" s="65"/>
    </row>
    <row r="408" spans="5:5" ht="20.100000000000001" customHeight="1">
      <c r="E408" s="65"/>
    </row>
    <row r="409" spans="5:5" ht="20.100000000000001" customHeight="1">
      <c r="E409" s="65"/>
    </row>
    <row r="410" spans="5:5" ht="20.100000000000001" customHeight="1">
      <c r="E410" s="65"/>
    </row>
    <row r="411" spans="5:5" ht="20.100000000000001" customHeight="1">
      <c r="E411" s="65"/>
    </row>
    <row r="412" spans="5:5" ht="20.100000000000001" customHeight="1">
      <c r="E412" s="65"/>
    </row>
    <row r="413" spans="5:5" ht="20.100000000000001" customHeight="1">
      <c r="E413" s="65"/>
    </row>
    <row r="414" spans="5:5" ht="20.100000000000001" customHeight="1">
      <c r="E414" s="65"/>
    </row>
    <row r="415" spans="5:5" ht="20.100000000000001" customHeight="1">
      <c r="E415" s="65"/>
    </row>
    <row r="416" spans="5:5" ht="20.100000000000001" customHeight="1">
      <c r="E416" s="65"/>
    </row>
    <row r="417" spans="5:5" ht="20.100000000000001" customHeight="1">
      <c r="E417" s="65"/>
    </row>
    <row r="418" spans="5:5" ht="20.100000000000001" customHeight="1">
      <c r="E418" s="65"/>
    </row>
    <row r="419" spans="5:5" ht="20.100000000000001" customHeight="1">
      <c r="E419" s="65"/>
    </row>
    <row r="420" spans="5:5" ht="20.100000000000001" customHeight="1">
      <c r="E420" s="65"/>
    </row>
    <row r="421" spans="5:5" ht="20.100000000000001" customHeight="1">
      <c r="E421" s="65"/>
    </row>
    <row r="422" spans="5:5" ht="20.100000000000001" customHeight="1">
      <c r="E422" s="65"/>
    </row>
    <row r="423" spans="5:5" ht="20.100000000000001" customHeight="1">
      <c r="E423" s="65"/>
    </row>
    <row r="424" spans="5:5" ht="20.100000000000001" customHeight="1">
      <c r="E424" s="65"/>
    </row>
    <row r="425" spans="5:5" ht="20.100000000000001" customHeight="1">
      <c r="E425" s="65"/>
    </row>
    <row r="426" spans="5:5" ht="20.100000000000001" customHeight="1">
      <c r="E426" s="65"/>
    </row>
    <row r="427" spans="5:5" ht="20.100000000000001" customHeight="1">
      <c r="E427" s="65"/>
    </row>
    <row r="428" spans="5:5" ht="20.100000000000001" customHeight="1">
      <c r="E428" s="65"/>
    </row>
    <row r="429" spans="5:5" ht="20.100000000000001" customHeight="1">
      <c r="E429" s="65"/>
    </row>
    <row r="430" spans="5:5" ht="20.100000000000001" customHeight="1">
      <c r="E430" s="65"/>
    </row>
    <row r="431" spans="5:5" ht="20.100000000000001" customHeight="1">
      <c r="E431" s="65"/>
    </row>
    <row r="432" spans="5:5" ht="20.100000000000001" customHeight="1">
      <c r="E432" s="65"/>
    </row>
    <row r="433" spans="5:5" ht="20.100000000000001" customHeight="1">
      <c r="E433" s="65"/>
    </row>
    <row r="434" spans="5:5" ht="20.100000000000001" customHeight="1">
      <c r="E434" s="65"/>
    </row>
    <row r="435" spans="5:5" ht="20.100000000000001" customHeight="1">
      <c r="E435" s="65"/>
    </row>
    <row r="436" spans="5:5" ht="20.100000000000001" customHeight="1">
      <c r="E436" s="65"/>
    </row>
    <row r="437" spans="5:5" ht="20.100000000000001" customHeight="1">
      <c r="E437" s="65"/>
    </row>
    <row r="438" spans="5:5" ht="20.100000000000001" customHeight="1">
      <c r="E438" s="65"/>
    </row>
    <row r="439" spans="5:5" ht="20.100000000000001" customHeight="1">
      <c r="E439" s="65"/>
    </row>
    <row r="440" spans="5:5" ht="20.100000000000001" customHeight="1">
      <c r="E440" s="65"/>
    </row>
    <row r="441" spans="5:5" ht="20.100000000000001" customHeight="1">
      <c r="E441" s="65"/>
    </row>
    <row r="442" spans="5:5" ht="20.100000000000001" customHeight="1">
      <c r="E442" s="65"/>
    </row>
    <row r="443" spans="5:5" ht="20.100000000000001" customHeight="1">
      <c r="E443" s="65"/>
    </row>
    <row r="444" spans="5:5" ht="20.100000000000001" customHeight="1">
      <c r="E444" s="65"/>
    </row>
    <row r="445" spans="5:5" ht="20.100000000000001" customHeight="1">
      <c r="E445" s="65"/>
    </row>
    <row r="446" spans="5:5" ht="20.100000000000001" customHeight="1">
      <c r="E446" s="65"/>
    </row>
    <row r="447" spans="5:5" ht="20.100000000000001" customHeight="1">
      <c r="E447" s="65"/>
    </row>
    <row r="448" spans="5:5" ht="20.100000000000001" customHeight="1">
      <c r="E448" s="65"/>
    </row>
    <row r="449" spans="5:5" ht="20.100000000000001" customHeight="1">
      <c r="E449" s="65"/>
    </row>
    <row r="450" spans="5:5" ht="20.100000000000001" customHeight="1">
      <c r="E450" s="65"/>
    </row>
    <row r="451" spans="5:5" ht="20.100000000000001" customHeight="1">
      <c r="E451" s="65"/>
    </row>
    <row r="452" spans="5:5" ht="20.100000000000001" customHeight="1">
      <c r="E452" s="65"/>
    </row>
    <row r="453" spans="5:5" ht="20.100000000000001" customHeight="1">
      <c r="E453" s="65"/>
    </row>
    <row r="454" spans="5:5" ht="20.100000000000001" customHeight="1">
      <c r="E454" s="65"/>
    </row>
    <row r="455" spans="5:5" ht="20.100000000000001" customHeight="1">
      <c r="E455" s="65"/>
    </row>
    <row r="456" spans="5:5" ht="20.100000000000001" customHeight="1">
      <c r="E456" s="65"/>
    </row>
    <row r="457" spans="5:5" ht="20.100000000000001" customHeight="1">
      <c r="E457" s="65"/>
    </row>
    <row r="458" spans="5:5" ht="20.100000000000001" customHeight="1">
      <c r="E458" s="65"/>
    </row>
    <row r="459" spans="5:5" ht="20.100000000000001" customHeight="1">
      <c r="E459" s="65"/>
    </row>
    <row r="460" spans="5:5" ht="20.100000000000001" customHeight="1">
      <c r="E460" s="65"/>
    </row>
    <row r="461" spans="5:5" ht="20.100000000000001" customHeight="1">
      <c r="E461" s="65"/>
    </row>
    <row r="462" spans="5:5" ht="20.100000000000001" customHeight="1">
      <c r="E462" s="65"/>
    </row>
    <row r="463" spans="5:5" ht="20.100000000000001" customHeight="1">
      <c r="E463" s="65"/>
    </row>
    <row r="464" spans="5:5" ht="20.100000000000001" customHeight="1">
      <c r="E464" s="65"/>
    </row>
    <row r="465" spans="5:5" ht="20.100000000000001" customHeight="1">
      <c r="E465" s="65"/>
    </row>
    <row r="466" spans="5:5" ht="20.100000000000001" customHeight="1">
      <c r="E466" s="65"/>
    </row>
    <row r="467" spans="5:5" ht="20.100000000000001" customHeight="1">
      <c r="E467" s="65"/>
    </row>
    <row r="468" spans="5:5" ht="20.100000000000001" customHeight="1">
      <c r="E468" s="65"/>
    </row>
    <row r="469" spans="5:5" ht="20.100000000000001" customHeight="1">
      <c r="E469" s="65"/>
    </row>
    <row r="470" spans="5:5" ht="20.100000000000001" customHeight="1">
      <c r="E470" s="65"/>
    </row>
    <row r="471" spans="5:5" ht="20.100000000000001" customHeight="1">
      <c r="E471" s="65"/>
    </row>
    <row r="472" spans="5:5" ht="20.100000000000001" customHeight="1">
      <c r="E472" s="65"/>
    </row>
    <row r="473" spans="5:5" ht="20.100000000000001" customHeight="1">
      <c r="E473" s="65"/>
    </row>
    <row r="474" spans="5:5" ht="20.100000000000001" customHeight="1">
      <c r="E474" s="65"/>
    </row>
    <row r="475" spans="5:5" ht="20.100000000000001" customHeight="1">
      <c r="E475" s="65"/>
    </row>
    <row r="476" spans="5:5" ht="20.100000000000001" customHeight="1">
      <c r="E476" s="65"/>
    </row>
    <row r="477" spans="5:5" ht="20.100000000000001" customHeight="1">
      <c r="E477" s="65"/>
    </row>
    <row r="478" spans="5:5" ht="20.100000000000001" customHeight="1">
      <c r="E478" s="65"/>
    </row>
    <row r="479" spans="5:5" ht="20.100000000000001" customHeight="1">
      <c r="E479" s="65"/>
    </row>
    <row r="480" spans="5:5" ht="20.100000000000001" customHeight="1">
      <c r="E480" s="65"/>
    </row>
    <row r="481" spans="5:5" ht="20.100000000000001" customHeight="1">
      <c r="E481" s="65"/>
    </row>
    <row r="482" spans="5:5" ht="20.100000000000001" customHeight="1">
      <c r="E482" s="65"/>
    </row>
    <row r="483" spans="5:5" ht="20.100000000000001" customHeight="1">
      <c r="E483" s="65"/>
    </row>
    <row r="484" spans="5:5" ht="20.100000000000001" customHeight="1">
      <c r="E484" s="65"/>
    </row>
    <row r="485" spans="5:5" ht="20.100000000000001" customHeight="1">
      <c r="E485" s="65"/>
    </row>
    <row r="486" spans="5:5" ht="20.100000000000001" customHeight="1">
      <c r="E486" s="65"/>
    </row>
    <row r="487" spans="5:5" ht="20.100000000000001" customHeight="1">
      <c r="E487" s="65"/>
    </row>
    <row r="488" spans="5:5" ht="20.100000000000001" customHeight="1">
      <c r="E488" s="65"/>
    </row>
    <row r="489" spans="5:5" ht="20.100000000000001" customHeight="1">
      <c r="E489" s="65"/>
    </row>
    <row r="490" spans="5:5" ht="20.100000000000001" customHeight="1">
      <c r="E490" s="65"/>
    </row>
    <row r="491" spans="5:5" ht="20.100000000000001" customHeight="1">
      <c r="E491" s="65"/>
    </row>
    <row r="492" spans="5:5" ht="20.100000000000001" customHeight="1">
      <c r="E492" s="65"/>
    </row>
    <row r="493" spans="5:5" ht="20.100000000000001" customHeight="1">
      <c r="E493" s="65"/>
    </row>
    <row r="494" spans="5:5" ht="20.100000000000001" customHeight="1">
      <c r="E494" s="65"/>
    </row>
    <row r="495" spans="5:5" ht="20.100000000000001" customHeight="1">
      <c r="E495" s="65"/>
    </row>
    <row r="496" spans="5:5" ht="20.100000000000001" customHeight="1">
      <c r="E496" s="65"/>
    </row>
    <row r="497" spans="5:5" ht="20.100000000000001" customHeight="1">
      <c r="E497" s="65"/>
    </row>
    <row r="498" spans="5:5" ht="20.100000000000001" customHeight="1">
      <c r="E498" s="65"/>
    </row>
    <row r="499" spans="5:5" ht="20.100000000000001" customHeight="1">
      <c r="E499" s="65"/>
    </row>
    <row r="500" spans="5:5" ht="20.100000000000001" customHeight="1">
      <c r="E500" s="65"/>
    </row>
    <row r="501" spans="5:5" ht="20.100000000000001" customHeight="1">
      <c r="E501" s="65"/>
    </row>
    <row r="502" spans="5:5" ht="20.100000000000001" customHeight="1">
      <c r="E502" s="65"/>
    </row>
    <row r="503" spans="5:5" ht="20.100000000000001" customHeight="1">
      <c r="E503" s="65"/>
    </row>
    <row r="504" spans="5:5" ht="20.100000000000001" customHeight="1">
      <c r="E504" s="65"/>
    </row>
    <row r="505" spans="5:5" ht="20.100000000000001" customHeight="1">
      <c r="E505" s="65"/>
    </row>
    <row r="506" spans="5:5" ht="20.100000000000001" customHeight="1">
      <c r="E506" s="65"/>
    </row>
    <row r="507" spans="5:5" ht="20.100000000000001" customHeight="1">
      <c r="E507" s="65"/>
    </row>
    <row r="508" spans="5:5" ht="20.100000000000001" customHeight="1">
      <c r="E508" s="65"/>
    </row>
    <row r="509" spans="5:5" ht="20.100000000000001" customHeight="1">
      <c r="E509" s="65"/>
    </row>
    <row r="510" spans="5:5" ht="20.100000000000001" customHeight="1">
      <c r="E510" s="65"/>
    </row>
    <row r="511" spans="5:5" ht="20.100000000000001" customHeight="1">
      <c r="E511" s="65"/>
    </row>
    <row r="512" spans="5:5" ht="20.100000000000001" customHeight="1">
      <c r="E512" s="65"/>
    </row>
    <row r="513" spans="5:5" ht="20.100000000000001" customHeight="1">
      <c r="E513" s="65"/>
    </row>
    <row r="514" spans="5:5" ht="20.100000000000001" customHeight="1">
      <c r="E514" s="65"/>
    </row>
    <row r="515" spans="5:5" ht="20.100000000000001" customHeight="1">
      <c r="E515" s="65"/>
    </row>
    <row r="516" spans="5:5" ht="20.100000000000001" customHeight="1">
      <c r="E516" s="65"/>
    </row>
    <row r="517" spans="5:5" ht="20.100000000000001" customHeight="1">
      <c r="E517" s="65"/>
    </row>
    <row r="518" spans="5:5" ht="20.100000000000001" customHeight="1">
      <c r="E518" s="65"/>
    </row>
    <row r="519" spans="5:5" ht="20.100000000000001" customHeight="1">
      <c r="E519" s="65"/>
    </row>
    <row r="520" spans="5:5" ht="20.100000000000001" customHeight="1">
      <c r="E520" s="65"/>
    </row>
    <row r="521" spans="5:5" ht="20.100000000000001" customHeight="1">
      <c r="E521" s="65"/>
    </row>
    <row r="522" spans="5:5" ht="20.100000000000001" customHeight="1">
      <c r="E522" s="65"/>
    </row>
    <row r="523" spans="5:5" ht="20.100000000000001" customHeight="1">
      <c r="E523" s="65"/>
    </row>
    <row r="524" spans="5:5" ht="20.100000000000001" customHeight="1">
      <c r="E524" s="65"/>
    </row>
    <row r="525" spans="5:5" ht="20.100000000000001" customHeight="1">
      <c r="E525" s="65"/>
    </row>
    <row r="526" spans="5:5" ht="20.100000000000001" customHeight="1">
      <c r="E526" s="65"/>
    </row>
    <row r="527" spans="5:5" ht="20.100000000000001" customHeight="1">
      <c r="E527" s="65"/>
    </row>
    <row r="528" spans="5:5" ht="20.100000000000001" customHeight="1">
      <c r="E528" s="65"/>
    </row>
    <row r="529" spans="5:5" ht="20.100000000000001" customHeight="1">
      <c r="E529" s="65"/>
    </row>
    <row r="530" spans="5:5" ht="20.100000000000001" customHeight="1">
      <c r="E530" s="65"/>
    </row>
    <row r="531" spans="5:5" ht="20.100000000000001" customHeight="1">
      <c r="E531" s="65"/>
    </row>
    <row r="532" spans="5:5" ht="20.100000000000001" customHeight="1">
      <c r="E532" s="65"/>
    </row>
    <row r="533" spans="5:5" ht="20.100000000000001" customHeight="1">
      <c r="E533" s="65"/>
    </row>
    <row r="534" spans="5:5" ht="20.100000000000001" customHeight="1">
      <c r="E534" s="65"/>
    </row>
    <row r="535" spans="5:5" ht="20.100000000000001" customHeight="1">
      <c r="E535" s="65"/>
    </row>
    <row r="536" spans="5:5" ht="20.100000000000001" customHeight="1">
      <c r="E536" s="65"/>
    </row>
    <row r="537" spans="5:5" ht="20.100000000000001" customHeight="1">
      <c r="E537" s="65"/>
    </row>
    <row r="538" spans="5:5" ht="20.100000000000001" customHeight="1">
      <c r="E538" s="65"/>
    </row>
    <row r="539" spans="5:5" ht="20.100000000000001" customHeight="1">
      <c r="E539" s="65"/>
    </row>
    <row r="540" spans="5:5" ht="20.100000000000001" customHeight="1">
      <c r="E540" s="65"/>
    </row>
    <row r="541" spans="5:5" ht="20.100000000000001" customHeight="1">
      <c r="E541" s="65"/>
    </row>
    <row r="542" spans="5:5" ht="20.100000000000001" customHeight="1">
      <c r="E542" s="65"/>
    </row>
    <row r="543" spans="5:5" ht="20.100000000000001" customHeight="1">
      <c r="E543" s="65"/>
    </row>
    <row r="544" spans="5:5" ht="20.100000000000001" customHeight="1">
      <c r="E544" s="65"/>
    </row>
    <row r="545" spans="5:5" ht="20.100000000000001" customHeight="1">
      <c r="E545" s="65"/>
    </row>
    <row r="546" spans="5:5" ht="20.100000000000001" customHeight="1">
      <c r="E546" s="65"/>
    </row>
    <row r="547" spans="5:5" ht="20.100000000000001" customHeight="1">
      <c r="E547" s="65"/>
    </row>
    <row r="548" spans="5:5" ht="20.100000000000001" customHeight="1">
      <c r="E548" s="65"/>
    </row>
    <row r="549" spans="5:5" ht="20.100000000000001" customHeight="1">
      <c r="E549" s="65"/>
    </row>
    <row r="550" spans="5:5" ht="20.100000000000001" customHeight="1">
      <c r="E550" s="65"/>
    </row>
    <row r="551" spans="5:5" ht="20.100000000000001" customHeight="1">
      <c r="E551" s="65"/>
    </row>
    <row r="552" spans="5:5" ht="20.100000000000001" customHeight="1">
      <c r="E552" s="65"/>
    </row>
    <row r="553" spans="5:5" ht="20.100000000000001" customHeight="1">
      <c r="E553" s="65"/>
    </row>
    <row r="554" spans="5:5" ht="20.100000000000001" customHeight="1">
      <c r="E554" s="65"/>
    </row>
    <row r="555" spans="5:5" ht="20.100000000000001" customHeight="1">
      <c r="E555" s="65"/>
    </row>
    <row r="556" spans="5:5" ht="20.100000000000001" customHeight="1">
      <c r="E556" s="65"/>
    </row>
    <row r="557" spans="5:5" ht="20.100000000000001" customHeight="1">
      <c r="E557" s="65"/>
    </row>
  </sheetData>
  <mergeCells count="9">
    <mergeCell ref="I2:J2"/>
    <mergeCell ref="K2:K3"/>
    <mergeCell ref="L2:L3"/>
    <mergeCell ref="A2:A3"/>
    <mergeCell ref="B2:B3"/>
    <mergeCell ref="C2:C3"/>
    <mergeCell ref="D2:D3"/>
    <mergeCell ref="E2:F2"/>
    <mergeCell ref="G2:H2"/>
  </mergeCells>
  <phoneticPr fontId="3" type="noConversion"/>
  <printOptions gridLinesSet="0"/>
  <pageMargins left="0.78740157480314965" right="0.39370078740157483" top="0.39370078740157483" bottom="0.39370078740157483" header="0.19685039370078741" footer="0.19685039370078741"/>
  <pageSetup paperSize="9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6C4B6-225B-4B77-A4D8-A41259DA8248}">
  <sheetPr codeName="Sheet8">
    <tabColor rgb="FF00B050"/>
  </sheetPr>
  <dimension ref="A1:Y171"/>
  <sheetViews>
    <sheetView showZeros="0" view="pageBreakPreview" zoomScale="115" zoomScaleNormal="100" zoomScaleSheetLayoutView="115" workbookViewId="0">
      <pane ySplit="3" topLeftCell="A4" activePane="bottomLeft" state="frozen"/>
      <selection activeCell="A17" sqref="A17"/>
      <selection pane="bottomLeft" activeCell="A4" sqref="A4"/>
    </sheetView>
  </sheetViews>
  <sheetFormatPr defaultRowHeight="10.5"/>
  <cols>
    <col min="1" max="1" width="18.625" style="109" customWidth="1"/>
    <col min="2" max="2" width="18.625" style="64" customWidth="1"/>
    <col min="3" max="3" width="3.625" style="64" customWidth="1"/>
    <col min="4" max="4" width="5.625" style="55" customWidth="1"/>
    <col min="5" max="5" width="9.625" style="55" customWidth="1"/>
    <col min="6" max="6" width="12.75" style="55" customWidth="1"/>
    <col min="7" max="7" width="9.625" style="55" customWidth="1"/>
    <col min="8" max="8" width="11.75" style="55" customWidth="1"/>
    <col min="9" max="9" width="9.625" style="55" customWidth="1"/>
    <col min="10" max="10" width="10.625" style="55" customWidth="1"/>
    <col min="11" max="11" width="13.875" style="55" customWidth="1"/>
    <col min="12" max="12" width="7.625" style="55" customWidth="1"/>
    <col min="13" max="13" width="2.75" style="55" customWidth="1"/>
    <col min="14" max="14" width="3.375" style="55" customWidth="1"/>
    <col min="15" max="15" width="5.75" style="55" customWidth="1"/>
    <col min="16" max="16" width="4.25" style="55" customWidth="1"/>
    <col min="17" max="18" width="7.5" style="55" customWidth="1"/>
    <col min="19" max="19" width="5.625" style="67" customWidth="1"/>
    <col min="20" max="21" width="9" style="55"/>
    <col min="22" max="22" width="21.875" style="68" customWidth="1"/>
    <col min="23" max="23" width="22" style="67" customWidth="1"/>
    <col min="24" max="25" width="9" style="67"/>
    <col min="26" max="16384" width="9" style="55"/>
  </cols>
  <sheetData>
    <row r="1" spans="1:25" ht="18" customHeight="1">
      <c r="A1" s="49" t="str">
        <f>집계!A1</f>
        <v>[공사명] 신흥고 기숙사 스프링클러 설치공사</v>
      </c>
      <c r="B1" s="50"/>
      <c r="C1" s="66"/>
      <c r="D1" s="52"/>
      <c r="E1" s="52"/>
      <c r="F1" s="52"/>
      <c r="G1" s="52"/>
      <c r="H1" s="52"/>
      <c r="I1" s="52"/>
      <c r="J1" s="53"/>
      <c r="K1" s="53"/>
      <c r="L1" s="54" t="s">
        <v>76</v>
      </c>
      <c r="S1" s="67">
        <v>1</v>
      </c>
    </row>
    <row r="2" spans="1:25" ht="18" customHeight="1">
      <c r="A2" s="152" t="s">
        <v>77</v>
      </c>
      <c r="B2" s="149" t="s">
        <v>64</v>
      </c>
      <c r="C2" s="149" t="s">
        <v>65</v>
      </c>
      <c r="D2" s="149" t="s">
        <v>66</v>
      </c>
      <c r="E2" s="150" t="s">
        <v>67</v>
      </c>
      <c r="F2" s="151"/>
      <c r="G2" s="150" t="s">
        <v>68</v>
      </c>
      <c r="H2" s="151"/>
      <c r="I2" s="148" t="s">
        <v>69</v>
      </c>
      <c r="J2" s="148"/>
      <c r="K2" s="149" t="s">
        <v>70</v>
      </c>
      <c r="L2" s="149" t="s">
        <v>71</v>
      </c>
      <c r="N2" s="153" t="s">
        <v>78</v>
      </c>
      <c r="O2" s="153" t="s">
        <v>79</v>
      </c>
      <c r="P2" s="153" t="s">
        <v>80</v>
      </c>
      <c r="Q2" s="153" t="s">
        <v>81</v>
      </c>
      <c r="R2" s="153"/>
      <c r="S2" s="67">
        <v>1</v>
      </c>
    </row>
    <row r="3" spans="1:25" s="67" customFormat="1" ht="18" customHeight="1">
      <c r="A3" s="152"/>
      <c r="B3" s="149"/>
      <c r="C3" s="149"/>
      <c r="D3" s="149"/>
      <c r="E3" s="56" t="s">
        <v>72</v>
      </c>
      <c r="F3" s="56" t="s">
        <v>73</v>
      </c>
      <c r="G3" s="56" t="s">
        <v>72</v>
      </c>
      <c r="H3" s="56" t="s">
        <v>73</v>
      </c>
      <c r="I3" s="56" t="s">
        <v>72</v>
      </c>
      <c r="J3" s="56" t="s">
        <v>73</v>
      </c>
      <c r="K3" s="149"/>
      <c r="L3" s="149"/>
      <c r="N3" s="154"/>
      <c r="O3" s="154"/>
      <c r="P3" s="154"/>
      <c r="Q3" s="154"/>
      <c r="R3" s="154"/>
      <c r="S3" s="67">
        <v>1</v>
      </c>
      <c r="V3" s="68"/>
    </row>
    <row r="4" spans="1:25" s="76" customFormat="1" ht="18" customHeight="1">
      <c r="A4" s="69"/>
      <c r="B4" s="70"/>
      <c r="C4" s="71"/>
      <c r="D4" s="72"/>
      <c r="E4" s="70"/>
      <c r="F4" s="70"/>
      <c r="G4" s="70"/>
      <c r="H4" s="73"/>
      <c r="I4" s="74"/>
      <c r="J4" s="74"/>
      <c r="K4" s="75"/>
      <c r="L4" s="75"/>
      <c r="N4" s="77"/>
      <c r="O4" s="77"/>
      <c r="P4" s="77"/>
      <c r="Q4" s="77"/>
      <c r="R4" s="77"/>
      <c r="S4" s="78">
        <v>1</v>
      </c>
      <c r="V4" s="79"/>
      <c r="W4" s="78"/>
      <c r="X4" s="78"/>
      <c r="Y4" s="78"/>
    </row>
    <row r="5" spans="1:25" s="76" customFormat="1" ht="18" customHeight="1">
      <c r="A5" s="80"/>
      <c r="B5" s="81"/>
      <c r="C5" s="81"/>
      <c r="D5" s="82"/>
      <c r="E5" s="81"/>
      <c r="F5" s="82"/>
      <c r="G5" s="82"/>
      <c r="H5" s="82"/>
      <c r="I5" s="83"/>
      <c r="J5" s="83"/>
      <c r="K5" s="83"/>
      <c r="L5" s="83"/>
      <c r="N5" s="77" t="s">
        <v>82</v>
      </c>
      <c r="O5" s="77"/>
      <c r="P5" s="77"/>
      <c r="Q5" s="77"/>
      <c r="R5" s="77"/>
      <c r="S5" s="78" t="e">
        <f>IF(#REF!=0,"",1)</f>
        <v>#REF!</v>
      </c>
      <c r="V5" s="79"/>
      <c r="W5" s="78"/>
      <c r="X5" s="78"/>
      <c r="Y5" s="78"/>
    </row>
    <row r="6" spans="1:25" ht="18" customHeight="1">
      <c r="A6" s="116" t="s">
        <v>156</v>
      </c>
      <c r="B6" s="85" t="s">
        <v>157</v>
      </c>
      <c r="C6" s="86" t="s">
        <v>158</v>
      </c>
      <c r="D6" s="87">
        <v>430</v>
      </c>
      <c r="E6" s="88"/>
      <c r="F6" s="88"/>
      <c r="G6" s="88"/>
      <c r="H6" s="88"/>
      <c r="I6" s="88"/>
      <c r="J6" s="89"/>
      <c r="K6" s="89">
        <f>SUM(F6+H6+J6)</f>
        <v>0</v>
      </c>
      <c r="L6" s="90">
        <f>IF(N6="A","관급자재",IF(N6="B","사급자재",IF(N6="D","노무비적용",IF(N6="E","견적",IF(R6=0,0,"일위대가")))))</f>
        <v>0</v>
      </c>
      <c r="N6" s="91"/>
      <c r="O6" s="91" t="e">
        <f t="array" ref="O6">SUM(IF((#REF!=$N$5)*(#REF!=A6)*(#REF!=B6),#REF!))</f>
        <v>#REF!</v>
      </c>
      <c r="P6" s="92"/>
      <c r="Q6" s="91" t="s">
        <v>225</v>
      </c>
      <c r="R6" s="91"/>
      <c r="S6" s="93">
        <f>IF(D6=0,"",1)</f>
        <v>1</v>
      </c>
      <c r="V6" s="68" t="s">
        <v>105</v>
      </c>
      <c r="W6" s="68">
        <f>IF(Q6="1-밸브류",IF(LEN(MID(B6,1,FIND("Ø",B6)-1))=3,"A.J.1.밸브콕설치/"&amp;MID(B6,1,FIND("Ø",B6)-1),"A.J.1.밸브콕설치/0"&amp;MID(B6,1,FIND("Ø",B6)-1)),0)</f>
        <v>0</v>
      </c>
    </row>
    <row r="7" spans="1:25" ht="18" customHeight="1">
      <c r="A7" s="116" t="s">
        <v>156</v>
      </c>
      <c r="B7" s="85" t="s">
        <v>159</v>
      </c>
      <c r="C7" s="86" t="s">
        <v>158</v>
      </c>
      <c r="D7" s="121">
        <v>63.5</v>
      </c>
      <c r="E7" s="88"/>
      <c r="F7" s="88"/>
      <c r="G7" s="88"/>
      <c r="H7" s="88"/>
      <c r="I7" s="88"/>
      <c r="J7" s="89"/>
      <c r="K7" s="89">
        <f t="shared" ref="K7:K70" si="0">SUM(F7+H7+J7)</f>
        <v>0</v>
      </c>
      <c r="L7" s="90">
        <f t="shared" ref="L7:L70" si="1">IF(N7="A","관급자재",IF(N7="B","사급자재",IF(N7="D","노무비적용",IF(N7="E","견적",IF(R7=0,0,"일위대가")))))</f>
        <v>0</v>
      </c>
      <c r="N7" s="91"/>
      <c r="O7" s="91" t="e">
        <f t="array" ref="O7">SUM(IF((#REF!=$N$5)*(#REF!=A7)*(#REF!=B7),#REF!))</f>
        <v>#REF!</v>
      </c>
      <c r="P7" s="92"/>
      <c r="Q7" s="91" t="s">
        <v>225</v>
      </c>
      <c r="R7" s="91"/>
      <c r="S7" s="93">
        <f t="shared" ref="S7:S70" si="2">IF(D7=0,"",1)</f>
        <v>1</v>
      </c>
      <c r="V7" s="68" t="s">
        <v>143</v>
      </c>
      <c r="W7" s="68">
        <f t="shared" ref="W7:W70" si="3">IF(Q7="1-밸브류",IF(LEN(MID(B7,1,FIND("Ø",B7)-1))=3,"A.J.1.밸브콕설치/"&amp;MID(B7,1,FIND("Ø",B7)-1),"A.J.1.밸브콕설치/0"&amp;MID(B7,1,FIND("Ø",B7)-1)),0)</f>
        <v>0</v>
      </c>
    </row>
    <row r="8" spans="1:25" ht="18" customHeight="1">
      <c r="A8" s="116" t="s">
        <v>156</v>
      </c>
      <c r="B8" s="85" t="s">
        <v>160</v>
      </c>
      <c r="C8" s="86" t="s">
        <v>158</v>
      </c>
      <c r="D8" s="121">
        <v>18.5</v>
      </c>
      <c r="E8" s="88"/>
      <c r="F8" s="88"/>
      <c r="G8" s="88"/>
      <c r="H8" s="88"/>
      <c r="I8" s="88"/>
      <c r="J8" s="89"/>
      <c r="K8" s="89">
        <f t="shared" si="0"/>
        <v>0</v>
      </c>
      <c r="L8" s="90">
        <f t="shared" si="1"/>
        <v>0</v>
      </c>
      <c r="N8" s="91"/>
      <c r="O8" s="91" t="e">
        <f t="array" ref="O8">SUM(IF((#REF!=$N$5)*(#REF!=A8)*(#REF!=B8),#REF!))</f>
        <v>#REF!</v>
      </c>
      <c r="P8" s="92"/>
      <c r="Q8" s="91" t="s">
        <v>225</v>
      </c>
      <c r="R8" s="91"/>
      <c r="S8" s="93">
        <f t="shared" si="2"/>
        <v>1</v>
      </c>
      <c r="V8" s="68" t="s">
        <v>106</v>
      </c>
      <c r="W8" s="68">
        <f t="shared" si="3"/>
        <v>0</v>
      </c>
    </row>
    <row r="9" spans="1:25" ht="18" customHeight="1">
      <c r="A9" s="116" t="s">
        <v>156</v>
      </c>
      <c r="B9" s="85" t="s">
        <v>161</v>
      </c>
      <c r="C9" s="86" t="s">
        <v>158</v>
      </c>
      <c r="D9" s="121">
        <v>22.5</v>
      </c>
      <c r="E9" s="88"/>
      <c r="F9" s="88"/>
      <c r="G9" s="88"/>
      <c r="H9" s="88"/>
      <c r="I9" s="88"/>
      <c r="J9" s="89"/>
      <c r="K9" s="89">
        <f t="shared" si="0"/>
        <v>0</v>
      </c>
      <c r="L9" s="90">
        <f t="shared" si="1"/>
        <v>0</v>
      </c>
      <c r="N9" s="91"/>
      <c r="O9" s="91" t="e">
        <f t="array" ref="O9">SUM(IF((#REF!=$N$5)*(#REF!=A9)*(#REF!=B9),#REF!))</f>
        <v>#REF!</v>
      </c>
      <c r="P9" s="92"/>
      <c r="Q9" s="91" t="s">
        <v>225</v>
      </c>
      <c r="R9" s="91"/>
      <c r="S9" s="93">
        <f t="shared" si="2"/>
        <v>1</v>
      </c>
      <c r="V9" s="68" t="s">
        <v>228</v>
      </c>
      <c r="W9" s="68">
        <f t="shared" si="3"/>
        <v>0</v>
      </c>
    </row>
    <row r="10" spans="1:25" ht="18" customHeight="1">
      <c r="A10" s="116" t="s">
        <v>162</v>
      </c>
      <c r="B10" s="85" t="s">
        <v>163</v>
      </c>
      <c r="C10" s="86" t="s">
        <v>158</v>
      </c>
      <c r="D10" s="87">
        <v>52</v>
      </c>
      <c r="E10" s="88"/>
      <c r="F10" s="88"/>
      <c r="G10" s="88"/>
      <c r="H10" s="88"/>
      <c r="I10" s="88"/>
      <c r="J10" s="89"/>
      <c r="K10" s="89">
        <f t="shared" si="0"/>
        <v>0</v>
      </c>
      <c r="L10" s="90">
        <f t="shared" si="1"/>
        <v>0</v>
      </c>
      <c r="N10" s="91"/>
      <c r="O10" s="91" t="e">
        <f t="array" ref="O10">SUM(IF((#REF!=$N$5)*(#REF!=A10)*(#REF!=B10),#REF!))</f>
        <v>#REF!</v>
      </c>
      <c r="P10" s="92"/>
      <c r="Q10" s="91" t="s">
        <v>225</v>
      </c>
      <c r="R10" s="91"/>
      <c r="S10" s="93">
        <f t="shared" si="2"/>
        <v>1</v>
      </c>
      <c r="V10" s="68" t="s">
        <v>95</v>
      </c>
      <c r="W10" s="68">
        <f t="shared" si="3"/>
        <v>0</v>
      </c>
    </row>
    <row r="11" spans="1:25" ht="18" customHeight="1">
      <c r="A11" s="116" t="s">
        <v>162</v>
      </c>
      <c r="B11" s="85" t="s">
        <v>164</v>
      </c>
      <c r="C11" s="86" t="s">
        <v>158</v>
      </c>
      <c r="D11" s="87">
        <v>65</v>
      </c>
      <c r="E11" s="88"/>
      <c r="F11" s="88"/>
      <c r="G11" s="88"/>
      <c r="H11" s="88"/>
      <c r="I11" s="88"/>
      <c r="J11" s="89"/>
      <c r="K11" s="89">
        <f t="shared" si="0"/>
        <v>0</v>
      </c>
      <c r="L11" s="90">
        <f t="shared" si="1"/>
        <v>0</v>
      </c>
      <c r="N11" s="91"/>
      <c r="O11" s="91" t="e">
        <f t="array" ref="O11">SUM(IF((#REF!=$N$5)*(#REF!=A11)*(#REF!=B11),#REF!))</f>
        <v>#REF!</v>
      </c>
      <c r="P11" s="92"/>
      <c r="Q11" s="91" t="s">
        <v>225</v>
      </c>
      <c r="R11" s="91"/>
      <c r="S11" s="93">
        <f t="shared" si="2"/>
        <v>1</v>
      </c>
      <c r="V11" s="68" t="s">
        <v>96</v>
      </c>
      <c r="W11" s="68">
        <f t="shared" si="3"/>
        <v>0</v>
      </c>
    </row>
    <row r="12" spans="1:25" ht="18" customHeight="1">
      <c r="A12" s="116" t="s">
        <v>162</v>
      </c>
      <c r="B12" s="85" t="s">
        <v>165</v>
      </c>
      <c r="C12" s="86" t="s">
        <v>158</v>
      </c>
      <c r="D12" s="87">
        <v>63</v>
      </c>
      <c r="E12" s="88"/>
      <c r="F12" s="88"/>
      <c r="G12" s="88"/>
      <c r="H12" s="88"/>
      <c r="I12" s="88"/>
      <c r="J12" s="89"/>
      <c r="K12" s="89">
        <f t="shared" si="0"/>
        <v>0</v>
      </c>
      <c r="L12" s="90">
        <f t="shared" si="1"/>
        <v>0</v>
      </c>
      <c r="N12" s="91"/>
      <c r="O12" s="91" t="e">
        <f t="array" ref="O12">SUM(IF((#REF!=$N$5)*(#REF!=A12)*(#REF!=B12),#REF!))</f>
        <v>#REF!</v>
      </c>
      <c r="P12" s="92"/>
      <c r="Q12" s="91" t="s">
        <v>225</v>
      </c>
      <c r="R12" s="91"/>
      <c r="S12" s="93">
        <f t="shared" si="2"/>
        <v>1</v>
      </c>
      <c r="V12" s="68" t="s">
        <v>97</v>
      </c>
      <c r="W12" s="68">
        <f t="shared" si="3"/>
        <v>0</v>
      </c>
    </row>
    <row r="13" spans="1:25" ht="18" customHeight="1">
      <c r="A13" s="116" t="s">
        <v>166</v>
      </c>
      <c r="B13" s="85" t="s">
        <v>167</v>
      </c>
      <c r="C13" s="86" t="s">
        <v>158</v>
      </c>
      <c r="D13" s="87">
        <v>429</v>
      </c>
      <c r="E13" s="88"/>
      <c r="F13" s="88"/>
      <c r="G13" s="88"/>
      <c r="H13" s="88"/>
      <c r="I13" s="88"/>
      <c r="J13" s="89"/>
      <c r="K13" s="89">
        <f t="shared" si="0"/>
        <v>0</v>
      </c>
      <c r="L13" s="90">
        <f t="shared" si="1"/>
        <v>0</v>
      </c>
      <c r="N13" s="91"/>
      <c r="O13" s="91" t="e">
        <f t="array" ref="O13">SUM(IF((#REF!=$N$5)*(#REF!=A13)*(#REF!=B13),#REF!))</f>
        <v>#REF!</v>
      </c>
      <c r="P13" s="92">
        <v>0</v>
      </c>
      <c r="Q13" s="91">
        <v>0</v>
      </c>
      <c r="R13" s="91"/>
      <c r="S13" s="93">
        <f t="shared" si="2"/>
        <v>1</v>
      </c>
      <c r="V13" s="68" t="s">
        <v>229</v>
      </c>
      <c r="W13" s="68">
        <f t="shared" si="3"/>
        <v>0</v>
      </c>
    </row>
    <row r="14" spans="1:25" ht="18" customHeight="1">
      <c r="A14" s="116" t="s">
        <v>166</v>
      </c>
      <c r="B14" s="85" t="s">
        <v>168</v>
      </c>
      <c r="C14" s="86" t="s">
        <v>158</v>
      </c>
      <c r="D14" s="121">
        <v>63.5</v>
      </c>
      <c r="E14" s="88"/>
      <c r="F14" s="88"/>
      <c r="G14" s="88"/>
      <c r="H14" s="88"/>
      <c r="I14" s="88"/>
      <c r="J14" s="89"/>
      <c r="K14" s="89">
        <f t="shared" si="0"/>
        <v>0</v>
      </c>
      <c r="L14" s="90">
        <f t="shared" si="1"/>
        <v>0</v>
      </c>
      <c r="N14" s="91"/>
      <c r="O14" s="91" t="e">
        <f t="array" ref="O14">SUM(IF((#REF!=$N$5)*(#REF!=A14)*(#REF!=B14),#REF!))</f>
        <v>#REF!</v>
      </c>
      <c r="P14" s="92">
        <v>0</v>
      </c>
      <c r="Q14" s="91">
        <v>0</v>
      </c>
      <c r="R14" s="91"/>
      <c r="S14" s="93">
        <f t="shared" si="2"/>
        <v>1</v>
      </c>
      <c r="V14" s="68" t="s">
        <v>230</v>
      </c>
      <c r="W14" s="68">
        <f t="shared" si="3"/>
        <v>0</v>
      </c>
    </row>
    <row r="15" spans="1:25" ht="18" customHeight="1">
      <c r="A15" s="116" t="s">
        <v>166</v>
      </c>
      <c r="B15" s="85" t="s">
        <v>169</v>
      </c>
      <c r="C15" s="86" t="s">
        <v>158</v>
      </c>
      <c r="D15" s="121">
        <v>18.5</v>
      </c>
      <c r="E15" s="88"/>
      <c r="F15" s="88"/>
      <c r="G15" s="88"/>
      <c r="H15" s="88"/>
      <c r="I15" s="88"/>
      <c r="J15" s="89"/>
      <c r="K15" s="89">
        <f t="shared" si="0"/>
        <v>0</v>
      </c>
      <c r="L15" s="90">
        <f t="shared" si="1"/>
        <v>0</v>
      </c>
      <c r="N15" s="91"/>
      <c r="O15" s="91" t="e">
        <f t="array" ref="O15">SUM(IF((#REF!=$N$5)*(#REF!=A15)*(#REF!=B15),#REF!))</f>
        <v>#REF!</v>
      </c>
      <c r="P15" s="92">
        <v>0</v>
      </c>
      <c r="Q15" s="91">
        <v>0</v>
      </c>
      <c r="R15" s="91"/>
      <c r="S15" s="93">
        <f t="shared" si="2"/>
        <v>1</v>
      </c>
      <c r="V15" s="68" t="s">
        <v>231</v>
      </c>
      <c r="W15" s="68">
        <f t="shared" si="3"/>
        <v>0</v>
      </c>
    </row>
    <row r="16" spans="1:25" ht="18" customHeight="1">
      <c r="A16" s="116" t="s">
        <v>166</v>
      </c>
      <c r="B16" s="85" t="s">
        <v>170</v>
      </c>
      <c r="C16" s="86" t="s">
        <v>158</v>
      </c>
      <c r="D16" s="121">
        <v>5.5</v>
      </c>
      <c r="E16" s="88"/>
      <c r="F16" s="88"/>
      <c r="G16" s="88"/>
      <c r="H16" s="88"/>
      <c r="I16" s="88"/>
      <c r="J16" s="89"/>
      <c r="K16" s="89">
        <f t="shared" si="0"/>
        <v>0</v>
      </c>
      <c r="L16" s="90">
        <f t="shared" si="1"/>
        <v>0</v>
      </c>
      <c r="N16" s="91"/>
      <c r="O16" s="91" t="e">
        <f t="array" ref="O16">SUM(IF((#REF!=$N$5)*(#REF!=A16)*(#REF!=B16),#REF!))</f>
        <v>#REF!</v>
      </c>
      <c r="P16" s="92">
        <v>0</v>
      </c>
      <c r="Q16" s="91">
        <v>0</v>
      </c>
      <c r="R16" s="91"/>
      <c r="S16" s="93">
        <f t="shared" si="2"/>
        <v>1</v>
      </c>
      <c r="V16" s="68" t="s">
        <v>232</v>
      </c>
      <c r="W16" s="68">
        <f t="shared" si="3"/>
        <v>0</v>
      </c>
    </row>
    <row r="17" spans="1:23" ht="18" customHeight="1">
      <c r="A17" s="116" t="s">
        <v>166</v>
      </c>
      <c r="B17" s="85" t="s">
        <v>171</v>
      </c>
      <c r="C17" s="86" t="s">
        <v>158</v>
      </c>
      <c r="D17" s="87">
        <v>52</v>
      </c>
      <c r="E17" s="88"/>
      <c r="F17" s="88"/>
      <c r="G17" s="88"/>
      <c r="H17" s="88"/>
      <c r="I17" s="88"/>
      <c r="J17" s="89"/>
      <c r="K17" s="89">
        <f t="shared" si="0"/>
        <v>0</v>
      </c>
      <c r="L17" s="90">
        <f t="shared" si="1"/>
        <v>0</v>
      </c>
      <c r="N17" s="91"/>
      <c r="O17" s="91" t="e">
        <f t="array" ref="O17">SUM(IF((#REF!=$N$5)*(#REF!=A17)*(#REF!=B17),#REF!))</f>
        <v>#REF!</v>
      </c>
      <c r="P17" s="92">
        <v>0</v>
      </c>
      <c r="Q17" s="91">
        <v>0</v>
      </c>
      <c r="R17" s="91"/>
      <c r="S17" s="93">
        <f t="shared" si="2"/>
        <v>1</v>
      </c>
      <c r="V17" s="68" t="s">
        <v>233</v>
      </c>
      <c r="W17" s="68">
        <f t="shared" si="3"/>
        <v>0</v>
      </c>
    </row>
    <row r="18" spans="1:23" ht="18" customHeight="1">
      <c r="A18" s="116" t="s">
        <v>166</v>
      </c>
      <c r="B18" s="85" t="s">
        <v>172</v>
      </c>
      <c r="C18" s="86" t="s">
        <v>158</v>
      </c>
      <c r="D18" s="87">
        <v>65</v>
      </c>
      <c r="E18" s="88"/>
      <c r="F18" s="88"/>
      <c r="G18" s="88"/>
      <c r="H18" s="88"/>
      <c r="I18" s="88"/>
      <c r="J18" s="89"/>
      <c r="K18" s="89">
        <f t="shared" si="0"/>
        <v>0</v>
      </c>
      <c r="L18" s="90">
        <f t="shared" si="1"/>
        <v>0</v>
      </c>
      <c r="N18" s="91"/>
      <c r="O18" s="91" t="e">
        <f t="array" ref="O18">SUM(IF((#REF!=$N$5)*(#REF!=A18)*(#REF!=B18),#REF!))</f>
        <v>#REF!</v>
      </c>
      <c r="P18" s="92">
        <v>0</v>
      </c>
      <c r="Q18" s="91">
        <v>0</v>
      </c>
      <c r="R18" s="91"/>
      <c r="S18" s="93">
        <f t="shared" si="2"/>
        <v>1</v>
      </c>
      <c r="V18" s="68" t="s">
        <v>234</v>
      </c>
      <c r="W18" s="68">
        <f t="shared" si="3"/>
        <v>0</v>
      </c>
    </row>
    <row r="19" spans="1:23" ht="18" customHeight="1">
      <c r="A19" s="116" t="s">
        <v>166</v>
      </c>
      <c r="B19" s="85" t="s">
        <v>173</v>
      </c>
      <c r="C19" s="86" t="s">
        <v>158</v>
      </c>
      <c r="D19" s="87">
        <v>56</v>
      </c>
      <c r="E19" s="88"/>
      <c r="F19" s="88"/>
      <c r="G19" s="88"/>
      <c r="H19" s="88"/>
      <c r="I19" s="88"/>
      <c r="J19" s="89"/>
      <c r="K19" s="89">
        <f t="shared" si="0"/>
        <v>0</v>
      </c>
      <c r="L19" s="90">
        <f t="shared" si="1"/>
        <v>0</v>
      </c>
      <c r="N19" s="91"/>
      <c r="O19" s="91" t="e">
        <f t="array" ref="O19">SUM(IF((#REF!=$N$5)*(#REF!=A19)*(#REF!=B19),#REF!))</f>
        <v>#REF!</v>
      </c>
      <c r="P19" s="92">
        <v>0</v>
      </c>
      <c r="Q19" s="91">
        <v>0</v>
      </c>
      <c r="R19" s="91"/>
      <c r="S19" s="93">
        <f t="shared" si="2"/>
        <v>1</v>
      </c>
      <c r="V19" s="68" t="s">
        <v>235</v>
      </c>
      <c r="W19" s="68">
        <f t="shared" si="3"/>
        <v>0</v>
      </c>
    </row>
    <row r="20" spans="1:23" ht="18" customHeight="1">
      <c r="A20" s="116" t="s">
        <v>174</v>
      </c>
      <c r="B20" s="85" t="s">
        <v>157</v>
      </c>
      <c r="C20" s="86" t="s">
        <v>175</v>
      </c>
      <c r="D20" s="87">
        <v>27</v>
      </c>
      <c r="E20" s="88"/>
      <c r="F20" s="88"/>
      <c r="G20" s="88"/>
      <c r="H20" s="88"/>
      <c r="I20" s="88"/>
      <c r="J20" s="89"/>
      <c r="K20" s="89">
        <f t="shared" si="0"/>
        <v>0</v>
      </c>
      <c r="L20" s="90">
        <f t="shared" si="1"/>
        <v>0</v>
      </c>
      <c r="N20" s="91"/>
      <c r="O20" s="91" t="e">
        <f t="array" ref="O20">SUM(IF((#REF!=$N$5)*(#REF!=A20)*(#REF!=B20),#REF!))</f>
        <v>#REF!</v>
      </c>
      <c r="P20" s="92">
        <v>0</v>
      </c>
      <c r="Q20" s="91">
        <v>0</v>
      </c>
      <c r="R20" s="91"/>
      <c r="S20" s="93">
        <f t="shared" si="2"/>
        <v>1</v>
      </c>
      <c r="V20" s="68" t="s">
        <v>236</v>
      </c>
      <c r="W20" s="68">
        <f t="shared" si="3"/>
        <v>0</v>
      </c>
    </row>
    <row r="21" spans="1:23" ht="18" customHeight="1">
      <c r="A21" s="116" t="s">
        <v>174</v>
      </c>
      <c r="B21" s="85" t="s">
        <v>159</v>
      </c>
      <c r="C21" s="86" t="s">
        <v>175</v>
      </c>
      <c r="D21" s="87">
        <v>18</v>
      </c>
      <c r="E21" s="88"/>
      <c r="F21" s="88"/>
      <c r="G21" s="88"/>
      <c r="H21" s="88"/>
      <c r="I21" s="88"/>
      <c r="J21" s="89"/>
      <c r="K21" s="89">
        <f t="shared" si="0"/>
        <v>0</v>
      </c>
      <c r="L21" s="90">
        <f t="shared" si="1"/>
        <v>0</v>
      </c>
      <c r="N21" s="91"/>
      <c r="O21" s="91" t="e">
        <f t="array" ref="O21">SUM(IF((#REF!=$N$5)*(#REF!=A21)*(#REF!=B21),#REF!))</f>
        <v>#REF!</v>
      </c>
      <c r="P21" s="92">
        <v>0</v>
      </c>
      <c r="Q21" s="91">
        <v>0</v>
      </c>
      <c r="R21" s="91"/>
      <c r="S21" s="93">
        <f t="shared" si="2"/>
        <v>1</v>
      </c>
      <c r="V21" s="68" t="s">
        <v>237</v>
      </c>
      <c r="W21" s="68">
        <f t="shared" si="3"/>
        <v>0</v>
      </c>
    </row>
    <row r="22" spans="1:23" ht="18" customHeight="1">
      <c r="A22" s="116" t="s">
        <v>174</v>
      </c>
      <c r="B22" s="85" t="s">
        <v>160</v>
      </c>
      <c r="C22" s="86" t="s">
        <v>175</v>
      </c>
      <c r="D22" s="87">
        <v>7</v>
      </c>
      <c r="E22" s="88"/>
      <c r="F22" s="88"/>
      <c r="G22" s="88"/>
      <c r="H22" s="88"/>
      <c r="I22" s="88"/>
      <c r="J22" s="89"/>
      <c r="K22" s="89">
        <f t="shared" si="0"/>
        <v>0</v>
      </c>
      <c r="L22" s="90">
        <f t="shared" si="1"/>
        <v>0</v>
      </c>
      <c r="N22" s="91"/>
      <c r="O22" s="91" t="e">
        <f t="array" ref="O22">SUM(IF((#REF!=$N$5)*(#REF!=A22)*(#REF!=B22),#REF!))</f>
        <v>#REF!</v>
      </c>
      <c r="P22" s="92">
        <v>0</v>
      </c>
      <c r="Q22" s="91">
        <v>0</v>
      </c>
      <c r="R22" s="91"/>
      <c r="S22" s="93">
        <f t="shared" si="2"/>
        <v>1</v>
      </c>
      <c r="V22" s="68" t="s">
        <v>238</v>
      </c>
      <c r="W22" s="68">
        <f t="shared" si="3"/>
        <v>0</v>
      </c>
    </row>
    <row r="23" spans="1:23" ht="18" customHeight="1">
      <c r="A23" s="116" t="s">
        <v>174</v>
      </c>
      <c r="B23" s="85" t="s">
        <v>161</v>
      </c>
      <c r="C23" s="86" t="s">
        <v>175</v>
      </c>
      <c r="D23" s="87">
        <v>4</v>
      </c>
      <c r="E23" s="88"/>
      <c r="F23" s="88"/>
      <c r="G23" s="88"/>
      <c r="H23" s="88"/>
      <c r="I23" s="88"/>
      <c r="J23" s="89"/>
      <c r="K23" s="89">
        <f t="shared" si="0"/>
        <v>0</v>
      </c>
      <c r="L23" s="90">
        <f t="shared" si="1"/>
        <v>0</v>
      </c>
      <c r="N23" s="91"/>
      <c r="O23" s="91" t="e">
        <f t="array" ref="O23">SUM(IF((#REF!=$N$5)*(#REF!=A23)*(#REF!=B23),#REF!))</f>
        <v>#REF!</v>
      </c>
      <c r="P23" s="92">
        <v>0</v>
      </c>
      <c r="Q23" s="91">
        <v>0</v>
      </c>
      <c r="R23" s="91"/>
      <c r="S23" s="93">
        <f t="shared" si="2"/>
        <v>1</v>
      </c>
      <c r="V23" s="68" t="s">
        <v>239</v>
      </c>
      <c r="W23" s="68">
        <f t="shared" si="3"/>
        <v>0</v>
      </c>
    </row>
    <row r="24" spans="1:23" ht="18" customHeight="1">
      <c r="A24" s="116" t="s">
        <v>176</v>
      </c>
      <c r="B24" s="85" t="s">
        <v>164</v>
      </c>
      <c r="C24" s="86" t="s">
        <v>175</v>
      </c>
      <c r="D24" s="87">
        <v>7</v>
      </c>
      <c r="E24" s="88"/>
      <c r="F24" s="88"/>
      <c r="G24" s="88"/>
      <c r="H24" s="88"/>
      <c r="I24" s="88"/>
      <c r="J24" s="89"/>
      <c r="K24" s="89">
        <f t="shared" si="0"/>
        <v>0</v>
      </c>
      <c r="L24" s="90">
        <f t="shared" si="1"/>
        <v>0</v>
      </c>
      <c r="N24" s="91"/>
      <c r="O24" s="91" t="e">
        <f t="array" ref="O24">SUM(IF((#REF!=$N$5)*(#REF!=A24)*(#REF!=B24),#REF!))</f>
        <v>#REF!</v>
      </c>
      <c r="P24" s="92">
        <v>0</v>
      </c>
      <c r="Q24" s="91">
        <v>0</v>
      </c>
      <c r="R24" s="91"/>
      <c r="S24" s="93">
        <f t="shared" si="2"/>
        <v>1</v>
      </c>
      <c r="V24" s="68" t="s">
        <v>240</v>
      </c>
      <c r="W24" s="68">
        <f t="shared" si="3"/>
        <v>0</v>
      </c>
    </row>
    <row r="25" spans="1:23" ht="18" customHeight="1">
      <c r="A25" s="116" t="s">
        <v>176</v>
      </c>
      <c r="B25" s="85" t="s">
        <v>165</v>
      </c>
      <c r="C25" s="86" t="s">
        <v>175</v>
      </c>
      <c r="D25" s="87">
        <v>12</v>
      </c>
      <c r="E25" s="88"/>
      <c r="F25" s="88"/>
      <c r="G25" s="88"/>
      <c r="H25" s="88"/>
      <c r="I25" s="88"/>
      <c r="J25" s="89"/>
      <c r="K25" s="89">
        <f t="shared" si="0"/>
        <v>0</v>
      </c>
      <c r="L25" s="90">
        <f t="shared" si="1"/>
        <v>0</v>
      </c>
      <c r="N25" s="91"/>
      <c r="O25" s="91" t="e">
        <f t="array" ref="O25">SUM(IF((#REF!=$N$5)*(#REF!=A25)*(#REF!=B25),#REF!))</f>
        <v>#REF!</v>
      </c>
      <c r="P25" s="92">
        <v>0</v>
      </c>
      <c r="Q25" s="91">
        <v>0</v>
      </c>
      <c r="R25" s="91"/>
      <c r="S25" s="93">
        <f t="shared" si="2"/>
        <v>1</v>
      </c>
      <c r="V25" s="68" t="s">
        <v>241</v>
      </c>
      <c r="W25" s="68">
        <f t="shared" si="3"/>
        <v>0</v>
      </c>
    </row>
    <row r="26" spans="1:23" ht="18" customHeight="1">
      <c r="A26" s="116" t="s">
        <v>177</v>
      </c>
      <c r="B26" s="85" t="s">
        <v>157</v>
      </c>
      <c r="C26" s="86" t="s">
        <v>175</v>
      </c>
      <c r="D26" s="87">
        <v>176</v>
      </c>
      <c r="E26" s="88"/>
      <c r="F26" s="88"/>
      <c r="G26" s="88"/>
      <c r="H26" s="88"/>
      <c r="I26" s="88"/>
      <c r="J26" s="89"/>
      <c r="K26" s="89">
        <f t="shared" si="0"/>
        <v>0</v>
      </c>
      <c r="L26" s="90">
        <f t="shared" si="1"/>
        <v>0</v>
      </c>
      <c r="N26" s="91"/>
      <c r="O26" s="91" t="e">
        <f t="array" ref="O26">SUM(IF((#REF!=$N$5)*(#REF!=A26)*(#REF!=B26),#REF!))</f>
        <v>#REF!</v>
      </c>
      <c r="P26" s="92">
        <v>0</v>
      </c>
      <c r="Q26" s="91">
        <v>0</v>
      </c>
      <c r="R26" s="91"/>
      <c r="S26" s="93">
        <f t="shared" si="2"/>
        <v>1</v>
      </c>
      <c r="V26" s="68" t="s">
        <v>144</v>
      </c>
      <c r="W26" s="68">
        <f t="shared" si="3"/>
        <v>0</v>
      </c>
    </row>
    <row r="27" spans="1:23" ht="18" customHeight="1">
      <c r="A27" s="116" t="s">
        <v>177</v>
      </c>
      <c r="B27" s="85" t="s">
        <v>159</v>
      </c>
      <c r="C27" s="86" t="s">
        <v>175</v>
      </c>
      <c r="D27" s="87">
        <v>53</v>
      </c>
      <c r="E27" s="88"/>
      <c r="F27" s="88"/>
      <c r="G27" s="88"/>
      <c r="H27" s="88"/>
      <c r="I27" s="88"/>
      <c r="J27" s="89"/>
      <c r="K27" s="89">
        <f t="shared" si="0"/>
        <v>0</v>
      </c>
      <c r="L27" s="90">
        <f t="shared" si="1"/>
        <v>0</v>
      </c>
      <c r="N27" s="91"/>
      <c r="O27" s="91" t="e">
        <f t="array" ref="O27">SUM(IF((#REF!=$N$5)*(#REF!=A27)*(#REF!=B27),#REF!))</f>
        <v>#REF!</v>
      </c>
      <c r="P27" s="92">
        <v>0</v>
      </c>
      <c r="Q27" s="91">
        <v>0</v>
      </c>
      <c r="R27" s="91"/>
      <c r="S27" s="93">
        <f t="shared" si="2"/>
        <v>1</v>
      </c>
      <c r="V27" s="68" t="s">
        <v>145</v>
      </c>
      <c r="W27" s="68">
        <f t="shared" si="3"/>
        <v>0</v>
      </c>
    </row>
    <row r="28" spans="1:23" ht="18" customHeight="1">
      <c r="A28" s="116" t="s">
        <v>177</v>
      </c>
      <c r="B28" s="85" t="s">
        <v>160</v>
      </c>
      <c r="C28" s="86" t="s">
        <v>175</v>
      </c>
      <c r="D28" s="87">
        <v>32</v>
      </c>
      <c r="E28" s="88"/>
      <c r="F28" s="88"/>
      <c r="G28" s="88"/>
      <c r="H28" s="88"/>
      <c r="I28" s="88"/>
      <c r="J28" s="89"/>
      <c r="K28" s="89">
        <f t="shared" si="0"/>
        <v>0</v>
      </c>
      <c r="L28" s="90">
        <f t="shared" si="1"/>
        <v>0</v>
      </c>
      <c r="N28" s="91"/>
      <c r="O28" s="91" t="e">
        <f t="array" ref="O28">SUM(IF((#REF!=$N$5)*(#REF!=A28)*(#REF!=B28),#REF!))</f>
        <v>#REF!</v>
      </c>
      <c r="P28" s="92">
        <v>0</v>
      </c>
      <c r="Q28" s="91">
        <v>0</v>
      </c>
      <c r="R28" s="91"/>
      <c r="S28" s="93">
        <f t="shared" si="2"/>
        <v>1</v>
      </c>
      <c r="V28" s="68" t="s">
        <v>107</v>
      </c>
      <c r="W28" s="68">
        <f t="shared" si="3"/>
        <v>0</v>
      </c>
    </row>
    <row r="29" spans="1:23" ht="18" customHeight="1">
      <c r="A29" s="116" t="s">
        <v>177</v>
      </c>
      <c r="B29" s="85" t="s">
        <v>161</v>
      </c>
      <c r="C29" s="86" t="s">
        <v>175</v>
      </c>
      <c r="D29" s="87">
        <v>14</v>
      </c>
      <c r="E29" s="88"/>
      <c r="F29" s="88"/>
      <c r="G29" s="88"/>
      <c r="H29" s="88"/>
      <c r="I29" s="88"/>
      <c r="J29" s="89"/>
      <c r="K29" s="89">
        <f t="shared" si="0"/>
        <v>0</v>
      </c>
      <c r="L29" s="90">
        <f t="shared" si="1"/>
        <v>0</v>
      </c>
      <c r="N29" s="91"/>
      <c r="O29" s="91" t="e">
        <f t="array" ref="O29">SUM(IF((#REF!=$N$5)*(#REF!=A29)*(#REF!=B29),#REF!))</f>
        <v>#REF!</v>
      </c>
      <c r="P29" s="92">
        <v>0</v>
      </c>
      <c r="Q29" s="91">
        <v>0</v>
      </c>
      <c r="R29" s="91"/>
      <c r="S29" s="93">
        <f t="shared" si="2"/>
        <v>1</v>
      </c>
      <c r="V29" s="68" t="s">
        <v>130</v>
      </c>
      <c r="W29" s="68">
        <f t="shared" si="3"/>
        <v>0</v>
      </c>
    </row>
    <row r="30" spans="1:23" ht="18" customHeight="1">
      <c r="A30" s="116" t="s">
        <v>178</v>
      </c>
      <c r="B30" s="85" t="s">
        <v>163</v>
      </c>
      <c r="C30" s="86" t="s">
        <v>175</v>
      </c>
      <c r="D30" s="87">
        <v>22</v>
      </c>
      <c r="E30" s="88"/>
      <c r="F30" s="88"/>
      <c r="G30" s="88"/>
      <c r="H30" s="88"/>
      <c r="I30" s="88"/>
      <c r="J30" s="89"/>
      <c r="K30" s="89">
        <f t="shared" si="0"/>
        <v>0</v>
      </c>
      <c r="L30" s="90">
        <f t="shared" si="1"/>
        <v>0</v>
      </c>
      <c r="N30" s="91"/>
      <c r="O30" s="91" t="e">
        <f t="array" ref="O30">SUM(IF((#REF!=$N$5)*(#REF!=A30)*(#REF!=B30),#REF!))</f>
        <v>#REF!</v>
      </c>
      <c r="P30" s="92">
        <v>0</v>
      </c>
      <c r="Q30" s="91">
        <v>0</v>
      </c>
      <c r="R30" s="91"/>
      <c r="S30" s="93">
        <f t="shared" si="2"/>
        <v>1</v>
      </c>
      <c r="V30" s="68" t="s">
        <v>131</v>
      </c>
      <c r="W30" s="68">
        <f t="shared" si="3"/>
        <v>0</v>
      </c>
    </row>
    <row r="31" spans="1:23" ht="18" customHeight="1">
      <c r="A31" s="116" t="s">
        <v>178</v>
      </c>
      <c r="B31" s="85" t="s">
        <v>164</v>
      </c>
      <c r="C31" s="86" t="s">
        <v>175</v>
      </c>
      <c r="D31" s="87">
        <v>26</v>
      </c>
      <c r="E31" s="88"/>
      <c r="F31" s="88"/>
      <c r="G31" s="88"/>
      <c r="H31" s="88"/>
      <c r="I31" s="88"/>
      <c r="J31" s="89"/>
      <c r="K31" s="89">
        <f t="shared" si="0"/>
        <v>0</v>
      </c>
      <c r="L31" s="90">
        <f t="shared" si="1"/>
        <v>0</v>
      </c>
      <c r="N31" s="91"/>
      <c r="O31" s="91" t="e">
        <f t="array" ref="O31">SUM(IF((#REF!=$N$5)*(#REF!=A31)*(#REF!=B31),#REF!))</f>
        <v>#REF!</v>
      </c>
      <c r="P31" s="92">
        <v>0</v>
      </c>
      <c r="Q31" s="91">
        <v>0</v>
      </c>
      <c r="R31" s="91"/>
      <c r="S31" s="93">
        <f t="shared" si="2"/>
        <v>1</v>
      </c>
      <c r="V31" s="68" t="s">
        <v>132</v>
      </c>
      <c r="W31" s="68">
        <f t="shared" si="3"/>
        <v>0</v>
      </c>
    </row>
    <row r="32" spans="1:23" ht="18" customHeight="1">
      <c r="A32" s="116" t="s">
        <v>178</v>
      </c>
      <c r="B32" s="85" t="s">
        <v>165</v>
      </c>
      <c r="C32" s="86" t="s">
        <v>175</v>
      </c>
      <c r="D32" s="87">
        <v>19</v>
      </c>
      <c r="E32" s="88"/>
      <c r="F32" s="88"/>
      <c r="G32" s="88"/>
      <c r="H32" s="88"/>
      <c r="I32" s="88"/>
      <c r="J32" s="89"/>
      <c r="K32" s="89">
        <f t="shared" si="0"/>
        <v>0</v>
      </c>
      <c r="L32" s="90">
        <f t="shared" si="1"/>
        <v>0</v>
      </c>
      <c r="N32" s="91"/>
      <c r="O32" s="91" t="e">
        <f t="array" ref="O32">SUM(IF((#REF!=$N$5)*(#REF!=A32)*(#REF!=B32),#REF!))</f>
        <v>#REF!</v>
      </c>
      <c r="P32" s="92">
        <v>0</v>
      </c>
      <c r="Q32" s="91">
        <v>0</v>
      </c>
      <c r="R32" s="91"/>
      <c r="S32" s="93">
        <f t="shared" si="2"/>
        <v>1</v>
      </c>
      <c r="V32" s="68" t="s">
        <v>242</v>
      </c>
      <c r="W32" s="68">
        <f t="shared" si="3"/>
        <v>0</v>
      </c>
    </row>
    <row r="33" spans="1:23" ht="18" customHeight="1">
      <c r="A33" s="116" t="s">
        <v>179</v>
      </c>
      <c r="B33" s="85" t="s">
        <v>157</v>
      </c>
      <c r="C33" s="86" t="s">
        <v>175</v>
      </c>
      <c r="D33" s="87">
        <v>47</v>
      </c>
      <c r="E33" s="88"/>
      <c r="F33" s="88"/>
      <c r="G33" s="88"/>
      <c r="H33" s="88"/>
      <c r="I33" s="88"/>
      <c r="J33" s="89"/>
      <c r="K33" s="89">
        <f t="shared" si="0"/>
        <v>0</v>
      </c>
      <c r="L33" s="90">
        <f t="shared" si="1"/>
        <v>0</v>
      </c>
      <c r="N33" s="91"/>
      <c r="O33" s="91" t="e">
        <f t="array" ref="O33">SUM(IF((#REF!=$N$5)*(#REF!=A33)*(#REF!=B33),#REF!))</f>
        <v>#REF!</v>
      </c>
      <c r="P33" s="92">
        <v>0</v>
      </c>
      <c r="Q33" s="91">
        <v>0</v>
      </c>
      <c r="R33" s="91"/>
      <c r="S33" s="93">
        <f t="shared" si="2"/>
        <v>1</v>
      </c>
      <c r="V33" s="68" t="s">
        <v>152</v>
      </c>
      <c r="W33" s="68">
        <f t="shared" si="3"/>
        <v>0</v>
      </c>
    </row>
    <row r="34" spans="1:23" ht="18" customHeight="1">
      <c r="A34" s="116" t="s">
        <v>179</v>
      </c>
      <c r="B34" s="85" t="s">
        <v>159</v>
      </c>
      <c r="C34" s="86" t="s">
        <v>175</v>
      </c>
      <c r="D34" s="87">
        <v>57</v>
      </c>
      <c r="E34" s="88"/>
      <c r="F34" s="88"/>
      <c r="G34" s="88"/>
      <c r="H34" s="88"/>
      <c r="I34" s="88"/>
      <c r="J34" s="89"/>
      <c r="K34" s="89">
        <f t="shared" si="0"/>
        <v>0</v>
      </c>
      <c r="L34" s="90">
        <f t="shared" si="1"/>
        <v>0</v>
      </c>
      <c r="N34" s="91"/>
      <c r="O34" s="91" t="e">
        <f t="array" ref="O34">SUM(IF((#REF!=$N$5)*(#REF!=A34)*(#REF!=B34),#REF!))</f>
        <v>#REF!</v>
      </c>
      <c r="P34" s="92">
        <v>0</v>
      </c>
      <c r="Q34" s="91">
        <v>0</v>
      </c>
      <c r="R34" s="91"/>
      <c r="S34" s="93">
        <f t="shared" si="2"/>
        <v>1</v>
      </c>
      <c r="V34" s="68" t="s">
        <v>146</v>
      </c>
      <c r="W34" s="68">
        <f t="shared" si="3"/>
        <v>0</v>
      </c>
    </row>
    <row r="35" spans="1:23" ht="18" customHeight="1">
      <c r="A35" s="116" t="s">
        <v>179</v>
      </c>
      <c r="B35" s="85" t="s">
        <v>160</v>
      </c>
      <c r="C35" s="86" t="s">
        <v>175</v>
      </c>
      <c r="D35" s="87">
        <v>17</v>
      </c>
      <c r="E35" s="88"/>
      <c r="F35" s="88"/>
      <c r="G35" s="88"/>
      <c r="H35" s="88"/>
      <c r="I35" s="88"/>
      <c r="J35" s="89"/>
      <c r="K35" s="89">
        <f t="shared" si="0"/>
        <v>0</v>
      </c>
      <c r="L35" s="90">
        <f t="shared" si="1"/>
        <v>0</v>
      </c>
      <c r="N35" s="91"/>
      <c r="O35" s="91" t="e">
        <f t="array" ref="O35">SUM(IF((#REF!=$N$5)*(#REF!=A35)*(#REF!=B35),#REF!))</f>
        <v>#REF!</v>
      </c>
      <c r="P35" s="92">
        <v>0</v>
      </c>
      <c r="Q35" s="91">
        <v>0</v>
      </c>
      <c r="R35" s="91"/>
      <c r="S35" s="93">
        <f t="shared" si="2"/>
        <v>1</v>
      </c>
      <c r="V35" s="68" t="s">
        <v>108</v>
      </c>
      <c r="W35" s="68">
        <f t="shared" si="3"/>
        <v>0</v>
      </c>
    </row>
    <row r="36" spans="1:23" ht="18" customHeight="1">
      <c r="A36" s="116" t="s">
        <v>180</v>
      </c>
      <c r="B36" s="85" t="s">
        <v>164</v>
      </c>
      <c r="C36" s="86" t="s">
        <v>175</v>
      </c>
      <c r="D36" s="87">
        <v>4</v>
      </c>
      <c r="E36" s="88"/>
      <c r="F36" s="88"/>
      <c r="G36" s="88"/>
      <c r="H36" s="88"/>
      <c r="I36" s="88"/>
      <c r="J36" s="89"/>
      <c r="K36" s="89">
        <f t="shared" si="0"/>
        <v>0</v>
      </c>
      <c r="L36" s="90">
        <f t="shared" si="1"/>
        <v>0</v>
      </c>
      <c r="N36" s="91"/>
      <c r="O36" s="91" t="e">
        <f t="array" ref="O36">SUM(IF((#REF!=$N$5)*(#REF!=A36)*(#REF!=B36),#REF!))</f>
        <v>#REF!</v>
      </c>
      <c r="P36" s="92">
        <v>0</v>
      </c>
      <c r="Q36" s="91">
        <v>0</v>
      </c>
      <c r="R36" s="91"/>
      <c r="S36" s="93">
        <f t="shared" si="2"/>
        <v>1</v>
      </c>
      <c r="V36" s="68" t="s">
        <v>133</v>
      </c>
      <c r="W36" s="68">
        <f t="shared" si="3"/>
        <v>0</v>
      </c>
    </row>
    <row r="37" spans="1:23" ht="18" customHeight="1">
      <c r="A37" s="116" t="s">
        <v>180</v>
      </c>
      <c r="B37" s="85" t="s">
        <v>165</v>
      </c>
      <c r="C37" s="86" t="s">
        <v>175</v>
      </c>
      <c r="D37" s="87">
        <v>5</v>
      </c>
      <c r="E37" s="88"/>
      <c r="F37" s="88"/>
      <c r="G37" s="88"/>
      <c r="H37" s="88"/>
      <c r="I37" s="88"/>
      <c r="J37" s="89"/>
      <c r="K37" s="89">
        <f t="shared" si="0"/>
        <v>0</v>
      </c>
      <c r="L37" s="90">
        <f t="shared" si="1"/>
        <v>0</v>
      </c>
      <c r="N37" s="91"/>
      <c r="O37" s="91" t="e">
        <f t="array" ref="O37">SUM(IF((#REF!=$N$5)*(#REF!=A37)*(#REF!=B37),#REF!))</f>
        <v>#REF!</v>
      </c>
      <c r="P37" s="92">
        <v>0</v>
      </c>
      <c r="Q37" s="91">
        <v>0</v>
      </c>
      <c r="R37" s="91"/>
      <c r="S37" s="93">
        <f t="shared" si="2"/>
        <v>1</v>
      </c>
      <c r="V37" s="68" t="s">
        <v>243</v>
      </c>
      <c r="W37" s="68">
        <f t="shared" si="3"/>
        <v>0</v>
      </c>
    </row>
    <row r="38" spans="1:23" ht="18" customHeight="1">
      <c r="A38" s="116" t="s">
        <v>181</v>
      </c>
      <c r="B38" s="85" t="s">
        <v>161</v>
      </c>
      <c r="C38" s="86" t="s">
        <v>175</v>
      </c>
      <c r="D38" s="87">
        <v>3</v>
      </c>
      <c r="E38" s="88"/>
      <c r="F38" s="88"/>
      <c r="G38" s="88"/>
      <c r="H38" s="88"/>
      <c r="I38" s="88"/>
      <c r="J38" s="89"/>
      <c r="K38" s="89">
        <f t="shared" si="0"/>
        <v>0</v>
      </c>
      <c r="L38" s="90">
        <f t="shared" si="1"/>
        <v>0</v>
      </c>
      <c r="N38" s="91"/>
      <c r="O38" s="91" t="e">
        <f t="array" ref="O38">SUM(IF((#REF!=$N$5)*(#REF!=A38)*(#REF!=B38),#REF!))</f>
        <v>#REF!</v>
      </c>
      <c r="P38" s="92">
        <v>0</v>
      </c>
      <c r="Q38" s="91">
        <v>0</v>
      </c>
      <c r="R38" s="91"/>
      <c r="S38" s="93">
        <f t="shared" si="2"/>
        <v>1</v>
      </c>
      <c r="V38" s="68" t="s">
        <v>134</v>
      </c>
      <c r="W38" s="68">
        <f t="shared" si="3"/>
        <v>0</v>
      </c>
    </row>
    <row r="39" spans="1:23" ht="18" customHeight="1">
      <c r="A39" s="116" t="s">
        <v>182</v>
      </c>
      <c r="B39" s="85" t="s">
        <v>157</v>
      </c>
      <c r="C39" s="86" t="s">
        <v>175</v>
      </c>
      <c r="D39" s="87">
        <v>112</v>
      </c>
      <c r="E39" s="88"/>
      <c r="F39" s="88"/>
      <c r="G39" s="88"/>
      <c r="H39" s="88"/>
      <c r="I39" s="88"/>
      <c r="J39" s="89"/>
      <c r="K39" s="89">
        <f t="shared" si="0"/>
        <v>0</v>
      </c>
      <c r="L39" s="90">
        <f t="shared" si="1"/>
        <v>0</v>
      </c>
      <c r="N39" s="91"/>
      <c r="O39" s="91" t="e">
        <f t="array" ref="O39">SUM(IF((#REF!=$N$5)*(#REF!=A39)*(#REF!=B39),#REF!))</f>
        <v>#REF!</v>
      </c>
      <c r="P39" s="92">
        <v>0</v>
      </c>
      <c r="Q39" s="91">
        <v>0</v>
      </c>
      <c r="R39" s="91"/>
      <c r="S39" s="93">
        <f t="shared" si="2"/>
        <v>1</v>
      </c>
      <c r="V39" s="68" t="s">
        <v>147</v>
      </c>
      <c r="W39" s="68">
        <f t="shared" si="3"/>
        <v>0</v>
      </c>
    </row>
    <row r="40" spans="1:23" ht="18" customHeight="1">
      <c r="A40" s="116" t="s">
        <v>183</v>
      </c>
      <c r="B40" s="85" t="s">
        <v>157</v>
      </c>
      <c r="C40" s="86" t="s">
        <v>175</v>
      </c>
      <c r="D40" s="87">
        <v>17</v>
      </c>
      <c r="E40" s="88"/>
      <c r="F40" s="88"/>
      <c r="G40" s="88"/>
      <c r="H40" s="88"/>
      <c r="I40" s="88"/>
      <c r="J40" s="89"/>
      <c r="K40" s="89">
        <f t="shared" si="0"/>
        <v>0</v>
      </c>
      <c r="L40" s="90">
        <f t="shared" si="1"/>
        <v>0</v>
      </c>
      <c r="N40" s="91"/>
      <c r="O40" s="91" t="e">
        <f t="array" ref="O40">SUM(IF((#REF!=$N$5)*(#REF!=A40)*(#REF!=B40),#REF!))</f>
        <v>#REF!</v>
      </c>
      <c r="P40" s="92">
        <v>0</v>
      </c>
      <c r="Q40" s="91">
        <v>0</v>
      </c>
      <c r="R40" s="91"/>
      <c r="S40" s="93">
        <f t="shared" si="2"/>
        <v>1</v>
      </c>
      <c r="V40" s="68" t="s">
        <v>153</v>
      </c>
      <c r="W40" s="68">
        <f t="shared" si="3"/>
        <v>0</v>
      </c>
    </row>
    <row r="41" spans="1:23" ht="18" customHeight="1">
      <c r="A41" s="116" t="s">
        <v>184</v>
      </c>
      <c r="B41" s="85" t="s">
        <v>157</v>
      </c>
      <c r="C41" s="86" t="s">
        <v>175</v>
      </c>
      <c r="D41" s="87">
        <v>73</v>
      </c>
      <c r="E41" s="88"/>
      <c r="F41" s="88"/>
      <c r="G41" s="88"/>
      <c r="H41" s="88"/>
      <c r="I41" s="88"/>
      <c r="J41" s="89"/>
      <c r="K41" s="89">
        <f t="shared" si="0"/>
        <v>0</v>
      </c>
      <c r="L41" s="90">
        <f t="shared" si="1"/>
        <v>0</v>
      </c>
      <c r="N41" s="91"/>
      <c r="O41" s="91" t="e">
        <f t="array" ref="O41">SUM(IF((#REF!=$N$5)*(#REF!=A41)*(#REF!=B41),#REF!))</f>
        <v>#REF!</v>
      </c>
      <c r="P41" s="92">
        <v>0</v>
      </c>
      <c r="Q41" s="91">
        <v>0</v>
      </c>
      <c r="R41" s="91"/>
      <c r="S41" s="93">
        <f t="shared" si="2"/>
        <v>1</v>
      </c>
      <c r="V41" s="68" t="s">
        <v>148</v>
      </c>
      <c r="W41" s="68">
        <f t="shared" si="3"/>
        <v>0</v>
      </c>
    </row>
    <row r="42" spans="1:23" ht="18" customHeight="1">
      <c r="A42" s="116" t="s">
        <v>185</v>
      </c>
      <c r="B42" s="85" t="s">
        <v>160</v>
      </c>
      <c r="C42" s="86" t="s">
        <v>186</v>
      </c>
      <c r="D42" s="87">
        <v>19</v>
      </c>
      <c r="E42" s="88"/>
      <c r="F42" s="88"/>
      <c r="G42" s="88"/>
      <c r="H42" s="88"/>
      <c r="I42" s="88"/>
      <c r="J42" s="89"/>
      <c r="K42" s="89">
        <f t="shared" si="0"/>
        <v>0</v>
      </c>
      <c r="L42" s="90">
        <f t="shared" si="1"/>
        <v>0</v>
      </c>
      <c r="N42" s="91"/>
      <c r="O42" s="91" t="e">
        <f t="array" ref="O42">SUM(IF((#REF!=$N$5)*(#REF!=A42)*(#REF!=B42),#REF!))</f>
        <v>#REF!</v>
      </c>
      <c r="P42" s="92">
        <v>0</v>
      </c>
      <c r="Q42" s="91">
        <v>0</v>
      </c>
      <c r="R42" s="91"/>
      <c r="S42" s="93">
        <f t="shared" si="2"/>
        <v>1</v>
      </c>
      <c r="V42" s="68" t="s">
        <v>244</v>
      </c>
      <c r="W42" s="68">
        <f t="shared" si="3"/>
        <v>0</v>
      </c>
    </row>
    <row r="43" spans="1:23" ht="18" customHeight="1">
      <c r="A43" s="116" t="s">
        <v>185</v>
      </c>
      <c r="B43" s="85" t="s">
        <v>163</v>
      </c>
      <c r="C43" s="86" t="s">
        <v>186</v>
      </c>
      <c r="D43" s="87">
        <v>4</v>
      </c>
      <c r="E43" s="88"/>
      <c r="F43" s="88"/>
      <c r="G43" s="88"/>
      <c r="H43" s="88"/>
      <c r="I43" s="88"/>
      <c r="J43" s="89"/>
      <c r="K43" s="89">
        <f t="shared" si="0"/>
        <v>0</v>
      </c>
      <c r="L43" s="90">
        <f t="shared" si="1"/>
        <v>0</v>
      </c>
      <c r="N43" s="91"/>
      <c r="O43" s="91" t="e">
        <f t="array" ref="O43">SUM(IF((#REF!=$N$5)*(#REF!=A43)*(#REF!=B43),#REF!))</f>
        <v>#REF!</v>
      </c>
      <c r="P43" s="92">
        <v>0</v>
      </c>
      <c r="Q43" s="91">
        <v>0</v>
      </c>
      <c r="R43" s="91"/>
      <c r="S43" s="93">
        <f t="shared" si="2"/>
        <v>1</v>
      </c>
      <c r="V43" s="68" t="s">
        <v>245</v>
      </c>
      <c r="W43" s="68">
        <f t="shared" si="3"/>
        <v>0</v>
      </c>
    </row>
    <row r="44" spans="1:23" ht="18" customHeight="1">
      <c r="A44" s="116" t="s">
        <v>185</v>
      </c>
      <c r="B44" s="85" t="s">
        <v>164</v>
      </c>
      <c r="C44" s="86" t="s">
        <v>186</v>
      </c>
      <c r="D44" s="87">
        <v>15</v>
      </c>
      <c r="E44" s="88"/>
      <c r="F44" s="88"/>
      <c r="G44" s="88"/>
      <c r="H44" s="88"/>
      <c r="I44" s="88"/>
      <c r="J44" s="89"/>
      <c r="K44" s="89">
        <f t="shared" si="0"/>
        <v>0</v>
      </c>
      <c r="L44" s="90">
        <f t="shared" si="1"/>
        <v>0</v>
      </c>
      <c r="N44" s="91"/>
      <c r="O44" s="91" t="e">
        <f t="array" ref="O44">SUM(IF((#REF!=$N$5)*(#REF!=A44)*(#REF!=B44),#REF!))</f>
        <v>#REF!</v>
      </c>
      <c r="P44" s="92">
        <v>0</v>
      </c>
      <c r="Q44" s="91">
        <v>0</v>
      </c>
      <c r="R44" s="91"/>
      <c r="S44" s="93">
        <f t="shared" si="2"/>
        <v>1</v>
      </c>
      <c r="V44" s="68" t="s">
        <v>246</v>
      </c>
      <c r="W44" s="68">
        <f t="shared" si="3"/>
        <v>0</v>
      </c>
    </row>
    <row r="45" spans="1:23" ht="18" customHeight="1">
      <c r="A45" s="116" t="s">
        <v>185</v>
      </c>
      <c r="B45" s="85" t="s">
        <v>165</v>
      </c>
      <c r="C45" s="86" t="s">
        <v>186</v>
      </c>
      <c r="D45" s="87">
        <v>25</v>
      </c>
      <c r="E45" s="88"/>
      <c r="F45" s="88"/>
      <c r="G45" s="88"/>
      <c r="H45" s="88"/>
      <c r="I45" s="88"/>
      <c r="J45" s="89"/>
      <c r="K45" s="89">
        <f t="shared" si="0"/>
        <v>0</v>
      </c>
      <c r="L45" s="90">
        <f t="shared" si="1"/>
        <v>0</v>
      </c>
      <c r="N45" s="91"/>
      <c r="O45" s="91" t="e">
        <f t="array" ref="O45">SUM(IF((#REF!=$N$5)*(#REF!=A45)*(#REF!=B45),#REF!))</f>
        <v>#REF!</v>
      </c>
      <c r="P45" s="92">
        <v>0</v>
      </c>
      <c r="Q45" s="91">
        <v>0</v>
      </c>
      <c r="R45" s="91"/>
      <c r="S45" s="93">
        <f t="shared" si="2"/>
        <v>1</v>
      </c>
      <c r="V45" s="68" t="s">
        <v>247</v>
      </c>
      <c r="W45" s="68">
        <f t="shared" si="3"/>
        <v>0</v>
      </c>
    </row>
    <row r="46" spans="1:23" ht="18" customHeight="1">
      <c r="A46" s="116" t="s">
        <v>187</v>
      </c>
      <c r="B46" s="85" t="s">
        <v>160</v>
      </c>
      <c r="C46" s="86" t="s">
        <v>186</v>
      </c>
      <c r="D46" s="87">
        <v>30</v>
      </c>
      <c r="E46" s="88"/>
      <c r="F46" s="88"/>
      <c r="G46" s="88"/>
      <c r="H46" s="88"/>
      <c r="I46" s="88"/>
      <c r="J46" s="89"/>
      <c r="K46" s="89">
        <f t="shared" si="0"/>
        <v>0</v>
      </c>
      <c r="L46" s="90">
        <f t="shared" si="1"/>
        <v>0</v>
      </c>
      <c r="N46" s="91"/>
      <c r="O46" s="91" t="e">
        <f t="array" ref="O46">SUM(IF((#REF!=$N$5)*(#REF!=A46)*(#REF!=B46),#REF!))</f>
        <v>#REF!</v>
      </c>
      <c r="P46" s="92">
        <v>0</v>
      </c>
      <c r="Q46" s="91">
        <v>0</v>
      </c>
      <c r="R46" s="91"/>
      <c r="S46" s="93">
        <f t="shared" si="2"/>
        <v>1</v>
      </c>
      <c r="V46" s="68" t="s">
        <v>123</v>
      </c>
      <c r="W46" s="68">
        <f t="shared" si="3"/>
        <v>0</v>
      </c>
    </row>
    <row r="47" spans="1:23" ht="18" customHeight="1">
      <c r="A47" s="116" t="s">
        <v>187</v>
      </c>
      <c r="B47" s="85" t="s">
        <v>161</v>
      </c>
      <c r="C47" s="86" t="s">
        <v>186</v>
      </c>
      <c r="D47" s="87">
        <v>4</v>
      </c>
      <c r="E47" s="88"/>
      <c r="F47" s="88"/>
      <c r="G47" s="88"/>
      <c r="H47" s="88"/>
      <c r="I47" s="88"/>
      <c r="J47" s="89"/>
      <c r="K47" s="89">
        <f t="shared" si="0"/>
        <v>0</v>
      </c>
      <c r="L47" s="90">
        <f t="shared" si="1"/>
        <v>0</v>
      </c>
      <c r="N47" s="91"/>
      <c r="O47" s="91" t="e">
        <f t="array" ref="O47">SUM(IF((#REF!=$N$5)*(#REF!=A47)*(#REF!=B47),#REF!))</f>
        <v>#REF!</v>
      </c>
      <c r="P47" s="92">
        <v>0</v>
      </c>
      <c r="Q47" s="91">
        <v>0</v>
      </c>
      <c r="R47" s="91"/>
      <c r="S47" s="93">
        <f t="shared" si="2"/>
        <v>1</v>
      </c>
      <c r="V47" s="68" t="s">
        <v>124</v>
      </c>
      <c r="W47" s="68">
        <f t="shared" si="3"/>
        <v>0</v>
      </c>
    </row>
    <row r="48" spans="1:23" ht="18" customHeight="1">
      <c r="A48" s="116" t="s">
        <v>187</v>
      </c>
      <c r="B48" s="85" t="s">
        <v>163</v>
      </c>
      <c r="C48" s="86" t="s">
        <v>186</v>
      </c>
      <c r="D48" s="87">
        <v>65</v>
      </c>
      <c r="E48" s="88"/>
      <c r="F48" s="88"/>
      <c r="G48" s="88"/>
      <c r="H48" s="88"/>
      <c r="I48" s="88"/>
      <c r="J48" s="89"/>
      <c r="K48" s="89">
        <f t="shared" si="0"/>
        <v>0</v>
      </c>
      <c r="L48" s="90">
        <f t="shared" si="1"/>
        <v>0</v>
      </c>
      <c r="N48" s="91"/>
      <c r="O48" s="91" t="e">
        <f t="array" ref="O48">SUM(IF((#REF!=$N$5)*(#REF!=A48)*(#REF!=B48),#REF!))</f>
        <v>#REF!</v>
      </c>
      <c r="P48" s="92">
        <v>0</v>
      </c>
      <c r="Q48" s="91">
        <v>0</v>
      </c>
      <c r="R48" s="91"/>
      <c r="S48" s="93">
        <f t="shared" si="2"/>
        <v>1</v>
      </c>
      <c r="V48" s="68" t="s">
        <v>137</v>
      </c>
      <c r="W48" s="68">
        <f t="shared" si="3"/>
        <v>0</v>
      </c>
    </row>
    <row r="49" spans="1:23" ht="18" customHeight="1">
      <c r="A49" s="116" t="s">
        <v>187</v>
      </c>
      <c r="B49" s="85" t="s">
        <v>164</v>
      </c>
      <c r="C49" s="86" t="s">
        <v>186</v>
      </c>
      <c r="D49" s="87">
        <v>105</v>
      </c>
      <c r="E49" s="88"/>
      <c r="F49" s="88"/>
      <c r="G49" s="88"/>
      <c r="H49" s="88"/>
      <c r="I49" s="88"/>
      <c r="J49" s="89"/>
      <c r="K49" s="89">
        <f t="shared" si="0"/>
        <v>0</v>
      </c>
      <c r="L49" s="90">
        <f t="shared" si="1"/>
        <v>0</v>
      </c>
      <c r="N49" s="91"/>
      <c r="O49" s="91" t="e">
        <f t="array" ref="O49">SUM(IF((#REF!=$N$5)*(#REF!=A49)*(#REF!=B49),#REF!))</f>
        <v>#REF!</v>
      </c>
      <c r="P49" s="92">
        <v>0</v>
      </c>
      <c r="Q49" s="91">
        <v>0</v>
      </c>
      <c r="R49" s="91"/>
      <c r="S49" s="93">
        <f t="shared" si="2"/>
        <v>1</v>
      </c>
      <c r="V49" s="68" t="s">
        <v>138</v>
      </c>
      <c r="W49" s="68">
        <f t="shared" si="3"/>
        <v>0</v>
      </c>
    </row>
    <row r="50" spans="1:23" ht="18" customHeight="1">
      <c r="A50" s="116" t="s">
        <v>187</v>
      </c>
      <c r="B50" s="85" t="s">
        <v>165</v>
      </c>
      <c r="C50" s="86" t="s">
        <v>186</v>
      </c>
      <c r="D50" s="87">
        <v>85</v>
      </c>
      <c r="E50" s="88"/>
      <c r="F50" s="88"/>
      <c r="G50" s="88"/>
      <c r="H50" s="88"/>
      <c r="I50" s="88"/>
      <c r="J50" s="89"/>
      <c r="K50" s="89">
        <f t="shared" si="0"/>
        <v>0</v>
      </c>
      <c r="L50" s="90">
        <f t="shared" si="1"/>
        <v>0</v>
      </c>
      <c r="N50" s="91"/>
      <c r="O50" s="91" t="e">
        <f t="array" ref="O50">SUM(IF((#REF!=$N$5)*(#REF!=A50)*(#REF!=B50),#REF!))</f>
        <v>#REF!</v>
      </c>
      <c r="P50" s="92">
        <v>0</v>
      </c>
      <c r="Q50" s="91">
        <v>0</v>
      </c>
      <c r="R50" s="91"/>
      <c r="S50" s="93">
        <f t="shared" si="2"/>
        <v>1</v>
      </c>
      <c r="V50" s="68" t="s">
        <v>125</v>
      </c>
      <c r="W50" s="68">
        <f t="shared" si="3"/>
        <v>0</v>
      </c>
    </row>
    <row r="51" spans="1:23" ht="18" customHeight="1">
      <c r="A51" s="116" t="s">
        <v>188</v>
      </c>
      <c r="B51" s="85" t="s">
        <v>157</v>
      </c>
      <c r="C51" s="86" t="s">
        <v>186</v>
      </c>
      <c r="D51" s="87">
        <v>138</v>
      </c>
      <c r="E51" s="88"/>
      <c r="F51" s="88"/>
      <c r="G51" s="88"/>
      <c r="H51" s="88"/>
      <c r="I51" s="88"/>
      <c r="J51" s="89"/>
      <c r="K51" s="89">
        <f t="shared" si="0"/>
        <v>0</v>
      </c>
      <c r="L51" s="90">
        <f t="shared" si="1"/>
        <v>0</v>
      </c>
      <c r="N51" s="91"/>
      <c r="O51" s="91" t="e">
        <f t="array" ref="O51">SUM(IF((#REF!=$N$5)*(#REF!=A51)*(#REF!=B51),#REF!))</f>
        <v>#REF!</v>
      </c>
      <c r="P51" s="92">
        <v>0</v>
      </c>
      <c r="Q51" s="91">
        <v>0</v>
      </c>
      <c r="R51" s="91"/>
      <c r="S51" s="93">
        <f t="shared" si="2"/>
        <v>1</v>
      </c>
      <c r="V51" s="68" t="s">
        <v>149</v>
      </c>
      <c r="W51" s="68">
        <f t="shared" si="3"/>
        <v>0</v>
      </c>
    </row>
    <row r="52" spans="1:23" ht="18" customHeight="1">
      <c r="A52" s="116" t="s">
        <v>188</v>
      </c>
      <c r="B52" s="85" t="s">
        <v>159</v>
      </c>
      <c r="C52" s="86" t="s">
        <v>186</v>
      </c>
      <c r="D52" s="87">
        <v>38</v>
      </c>
      <c r="E52" s="88"/>
      <c r="F52" s="88"/>
      <c r="G52" s="88"/>
      <c r="H52" s="88"/>
      <c r="I52" s="88"/>
      <c r="J52" s="89"/>
      <c r="K52" s="89">
        <f t="shared" si="0"/>
        <v>0</v>
      </c>
      <c r="L52" s="90">
        <f t="shared" si="1"/>
        <v>0</v>
      </c>
      <c r="N52" s="91"/>
      <c r="O52" s="91" t="e">
        <f t="array" ref="O52">SUM(IF((#REF!=$N$5)*(#REF!=A52)*(#REF!=B52),#REF!))</f>
        <v>#REF!</v>
      </c>
      <c r="P52" s="92">
        <v>0</v>
      </c>
      <c r="Q52" s="91">
        <v>0</v>
      </c>
      <c r="R52" s="91"/>
      <c r="S52" s="93">
        <f t="shared" si="2"/>
        <v>1</v>
      </c>
      <c r="V52" s="68" t="s">
        <v>150</v>
      </c>
      <c r="W52" s="68">
        <f t="shared" si="3"/>
        <v>0</v>
      </c>
    </row>
    <row r="53" spans="1:23" ht="18" customHeight="1">
      <c r="A53" s="116" t="s">
        <v>188</v>
      </c>
      <c r="B53" s="85" t="s">
        <v>160</v>
      </c>
      <c r="C53" s="86" t="s">
        <v>186</v>
      </c>
      <c r="D53" s="87">
        <v>1</v>
      </c>
      <c r="E53" s="88"/>
      <c r="F53" s="88"/>
      <c r="G53" s="88"/>
      <c r="H53" s="88"/>
      <c r="I53" s="88"/>
      <c r="J53" s="89"/>
      <c r="K53" s="89">
        <f t="shared" si="0"/>
        <v>0</v>
      </c>
      <c r="L53" s="90">
        <f t="shared" si="1"/>
        <v>0</v>
      </c>
      <c r="N53" s="91"/>
      <c r="O53" s="91" t="e">
        <f t="array" ref="O53">SUM(IF((#REF!=$N$5)*(#REF!=A53)*(#REF!=B53),#REF!))</f>
        <v>#REF!</v>
      </c>
      <c r="P53" s="92">
        <v>0</v>
      </c>
      <c r="Q53" s="91">
        <v>0</v>
      </c>
      <c r="R53" s="91"/>
      <c r="S53" s="93">
        <f t="shared" si="2"/>
        <v>1</v>
      </c>
      <c r="V53" s="68" t="s">
        <v>151</v>
      </c>
      <c r="W53" s="68">
        <f t="shared" si="3"/>
        <v>0</v>
      </c>
    </row>
    <row r="54" spans="1:23" ht="18" customHeight="1">
      <c r="A54" s="116" t="s">
        <v>188</v>
      </c>
      <c r="B54" s="85" t="s">
        <v>161</v>
      </c>
      <c r="C54" s="86" t="s">
        <v>186</v>
      </c>
      <c r="D54" s="87">
        <v>2</v>
      </c>
      <c r="E54" s="88"/>
      <c r="F54" s="88"/>
      <c r="G54" s="88"/>
      <c r="H54" s="88"/>
      <c r="I54" s="88"/>
      <c r="J54" s="89"/>
      <c r="K54" s="89">
        <f t="shared" si="0"/>
        <v>0</v>
      </c>
      <c r="L54" s="90">
        <f t="shared" si="1"/>
        <v>0</v>
      </c>
      <c r="N54" s="91"/>
      <c r="O54" s="91" t="e">
        <f t="array" ref="O54">SUM(IF((#REF!=$N$5)*(#REF!=A54)*(#REF!=B54),#REF!))</f>
        <v>#REF!</v>
      </c>
      <c r="P54" s="92">
        <v>0</v>
      </c>
      <c r="Q54" s="91">
        <v>0</v>
      </c>
      <c r="R54" s="91"/>
      <c r="S54" s="93">
        <f t="shared" si="2"/>
        <v>1</v>
      </c>
      <c r="V54" s="68" t="s">
        <v>128</v>
      </c>
      <c r="W54" s="68">
        <f t="shared" si="3"/>
        <v>0</v>
      </c>
    </row>
    <row r="55" spans="1:23" ht="18" customHeight="1">
      <c r="A55" s="116" t="s">
        <v>188</v>
      </c>
      <c r="B55" s="85" t="s">
        <v>163</v>
      </c>
      <c r="C55" s="86" t="s">
        <v>186</v>
      </c>
      <c r="D55" s="87">
        <v>18</v>
      </c>
      <c r="E55" s="88"/>
      <c r="F55" s="88"/>
      <c r="G55" s="88"/>
      <c r="H55" s="88"/>
      <c r="I55" s="88"/>
      <c r="J55" s="89"/>
      <c r="K55" s="89">
        <f t="shared" si="0"/>
        <v>0</v>
      </c>
      <c r="L55" s="90">
        <f t="shared" si="1"/>
        <v>0</v>
      </c>
      <c r="N55" s="91"/>
      <c r="O55" s="91" t="e">
        <f t="array" ref="O55">SUM(IF((#REF!=$N$5)*(#REF!=A55)*(#REF!=B55),#REF!))</f>
        <v>#REF!</v>
      </c>
      <c r="P55" s="92">
        <v>0</v>
      </c>
      <c r="Q55" s="91">
        <v>0</v>
      </c>
      <c r="R55" s="91"/>
      <c r="S55" s="93">
        <f t="shared" si="2"/>
        <v>1</v>
      </c>
      <c r="V55" s="68" t="s">
        <v>141</v>
      </c>
      <c r="W55" s="68">
        <f t="shared" si="3"/>
        <v>0</v>
      </c>
    </row>
    <row r="56" spans="1:23" ht="18" customHeight="1">
      <c r="A56" s="116" t="s">
        <v>188</v>
      </c>
      <c r="B56" s="85" t="s">
        <v>164</v>
      </c>
      <c r="C56" s="86" t="s">
        <v>186</v>
      </c>
      <c r="D56" s="87">
        <v>19</v>
      </c>
      <c r="E56" s="88"/>
      <c r="F56" s="88"/>
      <c r="G56" s="88"/>
      <c r="H56" s="88"/>
      <c r="I56" s="88"/>
      <c r="J56" s="89">
        <f t="shared" ref="J56:J64" si="4">INT(SUM(I56*D56))</f>
        <v>0</v>
      </c>
      <c r="K56" s="89">
        <f t="shared" si="0"/>
        <v>0</v>
      </c>
      <c r="L56" s="90">
        <f t="shared" si="1"/>
        <v>0</v>
      </c>
      <c r="N56" s="91"/>
      <c r="O56" s="91" t="e">
        <f t="array" ref="O56">SUM(IF((#REF!=$N$5)*(#REF!=A56)*(#REF!=B56),#REF!))</f>
        <v>#REF!</v>
      </c>
      <c r="P56" s="92">
        <v>0</v>
      </c>
      <c r="Q56" s="91">
        <v>0</v>
      </c>
      <c r="R56" s="91"/>
      <c r="S56" s="93">
        <f t="shared" si="2"/>
        <v>1</v>
      </c>
      <c r="V56" s="68" t="s">
        <v>142</v>
      </c>
      <c r="W56" s="68">
        <f t="shared" si="3"/>
        <v>0</v>
      </c>
    </row>
    <row r="57" spans="1:23" ht="18" customHeight="1">
      <c r="A57" s="116" t="s">
        <v>188</v>
      </c>
      <c r="B57" s="85" t="s">
        <v>165</v>
      </c>
      <c r="C57" s="86" t="s">
        <v>186</v>
      </c>
      <c r="D57" s="87">
        <v>12</v>
      </c>
      <c r="E57" s="88"/>
      <c r="F57" s="88"/>
      <c r="G57" s="88"/>
      <c r="H57" s="88"/>
      <c r="I57" s="88"/>
      <c r="J57" s="89">
        <f t="shared" si="4"/>
        <v>0</v>
      </c>
      <c r="K57" s="89">
        <f t="shared" si="0"/>
        <v>0</v>
      </c>
      <c r="L57" s="90">
        <f t="shared" si="1"/>
        <v>0</v>
      </c>
      <c r="N57" s="91"/>
      <c r="O57" s="91" t="e">
        <f t="array" ref="O57">SUM(IF((#REF!=$N$5)*(#REF!=A57)*(#REF!=B57),#REF!))</f>
        <v>#REF!</v>
      </c>
      <c r="P57" s="92">
        <v>0</v>
      </c>
      <c r="Q57" s="91">
        <v>0</v>
      </c>
      <c r="R57" s="91"/>
      <c r="S57" s="93">
        <f t="shared" si="2"/>
        <v>1</v>
      </c>
      <c r="V57" s="68" t="s">
        <v>129</v>
      </c>
      <c r="W57" s="68">
        <f t="shared" si="3"/>
        <v>0</v>
      </c>
    </row>
    <row r="58" spans="1:23" ht="18" customHeight="1">
      <c r="A58" s="116" t="s">
        <v>189</v>
      </c>
      <c r="B58" s="85" t="s">
        <v>157</v>
      </c>
      <c r="C58" s="86" t="s">
        <v>175</v>
      </c>
      <c r="D58" s="87">
        <v>1</v>
      </c>
      <c r="E58" s="88"/>
      <c r="F58" s="88"/>
      <c r="G58" s="88"/>
      <c r="H58" s="88"/>
      <c r="I58" s="88"/>
      <c r="J58" s="89">
        <f t="shared" si="4"/>
        <v>0</v>
      </c>
      <c r="K58" s="89">
        <f t="shared" si="0"/>
        <v>0</v>
      </c>
      <c r="L58" s="90">
        <f t="shared" si="1"/>
        <v>0</v>
      </c>
      <c r="N58" s="91"/>
      <c r="O58" s="91" t="e">
        <f t="array" ref="O58">SUM(IF((#REF!=$N$5)*(#REF!=A58)*(#REF!=B58),#REF!))</f>
        <v>#REF!</v>
      </c>
      <c r="P58" s="92">
        <v>0</v>
      </c>
      <c r="Q58" s="91" t="s">
        <v>226</v>
      </c>
      <c r="R58" s="91"/>
      <c r="S58" s="93">
        <f t="shared" si="2"/>
        <v>1</v>
      </c>
      <c r="V58" s="68" t="s">
        <v>109</v>
      </c>
      <c r="W58" s="68" t="str">
        <f t="shared" si="3"/>
        <v>A.J.1.밸브콕설치/025</v>
      </c>
    </row>
    <row r="59" spans="1:23" ht="18" customHeight="1">
      <c r="A59" s="116" t="s">
        <v>190</v>
      </c>
      <c r="B59" s="85" t="s">
        <v>160</v>
      </c>
      <c r="C59" s="86" t="s">
        <v>175</v>
      </c>
      <c r="D59" s="87">
        <v>2</v>
      </c>
      <c r="E59" s="88"/>
      <c r="F59" s="88"/>
      <c r="G59" s="88"/>
      <c r="H59" s="88"/>
      <c r="I59" s="88"/>
      <c r="J59" s="89">
        <f t="shared" si="4"/>
        <v>0</v>
      </c>
      <c r="K59" s="89">
        <f t="shared" si="0"/>
        <v>0</v>
      </c>
      <c r="L59" s="90">
        <f t="shared" si="1"/>
        <v>0</v>
      </c>
      <c r="N59" s="91"/>
      <c r="O59" s="91" t="e">
        <f t="array" ref="O59">SUM(IF((#REF!=$N$5)*(#REF!=A59)*(#REF!=B59),#REF!))</f>
        <v>#REF!</v>
      </c>
      <c r="P59" s="92">
        <v>0</v>
      </c>
      <c r="Q59" s="91" t="s">
        <v>226</v>
      </c>
      <c r="R59" s="91"/>
      <c r="S59" s="93">
        <f t="shared" si="2"/>
        <v>1</v>
      </c>
      <c r="V59" s="68" t="s">
        <v>114</v>
      </c>
      <c r="W59" s="68" t="str">
        <f t="shared" si="3"/>
        <v>A.J.1.밸브콕설치/040</v>
      </c>
    </row>
    <row r="60" spans="1:23" ht="18" customHeight="1">
      <c r="A60" s="116" t="s">
        <v>190</v>
      </c>
      <c r="B60" s="85" t="s">
        <v>164</v>
      </c>
      <c r="C60" s="86" t="s">
        <v>175</v>
      </c>
      <c r="D60" s="87">
        <v>3</v>
      </c>
      <c r="E60" s="88"/>
      <c r="F60" s="88"/>
      <c r="G60" s="88"/>
      <c r="H60" s="88"/>
      <c r="I60" s="88"/>
      <c r="J60" s="89">
        <f t="shared" si="4"/>
        <v>0</v>
      </c>
      <c r="K60" s="89">
        <f t="shared" si="0"/>
        <v>0</v>
      </c>
      <c r="L60" s="90">
        <f t="shared" si="1"/>
        <v>0</v>
      </c>
      <c r="N60" s="91"/>
      <c r="O60" s="91" t="e">
        <f t="array" ref="O60">SUM(IF((#REF!=$N$5)*(#REF!=A60)*(#REF!=B60),#REF!))</f>
        <v>#REF!</v>
      </c>
      <c r="P60" s="92">
        <v>0</v>
      </c>
      <c r="Q60" s="91" t="s">
        <v>226</v>
      </c>
      <c r="R60" s="91"/>
      <c r="S60" s="93">
        <f t="shared" si="2"/>
        <v>1</v>
      </c>
      <c r="V60" s="68" t="s">
        <v>140</v>
      </c>
      <c r="W60" s="68" t="str">
        <f t="shared" si="3"/>
        <v>A.J.1.밸브콕설치/080</v>
      </c>
    </row>
    <row r="61" spans="1:23" ht="18" customHeight="1">
      <c r="A61" s="116" t="s">
        <v>190</v>
      </c>
      <c r="B61" s="85" t="s">
        <v>165</v>
      </c>
      <c r="C61" s="86" t="s">
        <v>175</v>
      </c>
      <c r="D61" s="87">
        <v>3</v>
      </c>
      <c r="E61" s="88"/>
      <c r="F61" s="88"/>
      <c r="G61" s="88"/>
      <c r="H61" s="88"/>
      <c r="I61" s="88"/>
      <c r="J61" s="89">
        <f t="shared" si="4"/>
        <v>0</v>
      </c>
      <c r="K61" s="89">
        <f t="shared" si="0"/>
        <v>0</v>
      </c>
      <c r="L61" s="90">
        <f t="shared" si="1"/>
        <v>0</v>
      </c>
      <c r="N61" s="91"/>
      <c r="O61" s="91" t="e">
        <f t="array" ref="O61">SUM(IF((#REF!=$N$5)*(#REF!=A61)*(#REF!=B61),#REF!))</f>
        <v>#REF!</v>
      </c>
      <c r="P61" s="92">
        <v>0</v>
      </c>
      <c r="Q61" s="91" t="s">
        <v>226</v>
      </c>
      <c r="R61" s="91"/>
      <c r="S61" s="93">
        <f t="shared" si="2"/>
        <v>1</v>
      </c>
      <c r="V61" s="68" t="s">
        <v>115</v>
      </c>
      <c r="W61" s="68" t="str">
        <f t="shared" si="3"/>
        <v>A.J.1.밸브콕설치/100</v>
      </c>
    </row>
    <row r="62" spans="1:23" ht="18" customHeight="1">
      <c r="A62" s="116" t="s">
        <v>191</v>
      </c>
      <c r="B62" s="85" t="s">
        <v>160</v>
      </c>
      <c r="C62" s="86" t="s">
        <v>175</v>
      </c>
      <c r="D62" s="87">
        <v>1</v>
      </c>
      <c r="E62" s="88"/>
      <c r="F62" s="88"/>
      <c r="G62" s="88"/>
      <c r="H62" s="88"/>
      <c r="I62" s="88"/>
      <c r="J62" s="89">
        <f t="shared" si="4"/>
        <v>0</v>
      </c>
      <c r="K62" s="89">
        <f t="shared" si="0"/>
        <v>0</v>
      </c>
      <c r="L62" s="90">
        <f t="shared" si="1"/>
        <v>0</v>
      </c>
      <c r="N62" s="91"/>
      <c r="O62" s="91" t="e">
        <f t="array" ref="O62">SUM(IF((#REF!=$N$5)*(#REF!=A62)*(#REF!=B62),#REF!))</f>
        <v>#REF!</v>
      </c>
      <c r="P62" s="92">
        <v>0</v>
      </c>
      <c r="Q62" s="91" t="s">
        <v>226</v>
      </c>
      <c r="R62" s="91"/>
      <c r="S62" s="93">
        <f t="shared" si="2"/>
        <v>1</v>
      </c>
      <c r="V62" s="68" t="s">
        <v>112</v>
      </c>
      <c r="W62" s="68" t="str">
        <f t="shared" si="3"/>
        <v>A.J.1.밸브콕설치/040</v>
      </c>
    </row>
    <row r="63" spans="1:23" ht="18" customHeight="1">
      <c r="A63" s="116" t="s">
        <v>191</v>
      </c>
      <c r="B63" s="85" t="s">
        <v>165</v>
      </c>
      <c r="C63" s="86" t="s">
        <v>175</v>
      </c>
      <c r="D63" s="87">
        <v>2</v>
      </c>
      <c r="E63" s="88"/>
      <c r="F63" s="88"/>
      <c r="G63" s="88"/>
      <c r="H63" s="88"/>
      <c r="I63" s="88"/>
      <c r="J63" s="89">
        <f t="shared" si="4"/>
        <v>0</v>
      </c>
      <c r="K63" s="89">
        <f t="shared" si="0"/>
        <v>0</v>
      </c>
      <c r="L63" s="90">
        <f t="shared" si="1"/>
        <v>0</v>
      </c>
      <c r="N63" s="91"/>
      <c r="O63" s="91" t="e">
        <f t="array" ref="O63">SUM(IF((#REF!=$N$5)*(#REF!=A63)*(#REF!=B63),#REF!))</f>
        <v>#REF!</v>
      </c>
      <c r="P63" s="92">
        <v>0</v>
      </c>
      <c r="Q63" s="91" t="s">
        <v>226</v>
      </c>
      <c r="R63" s="91"/>
      <c r="S63" s="93">
        <f t="shared" si="2"/>
        <v>1</v>
      </c>
      <c r="V63" s="68" t="s">
        <v>113</v>
      </c>
      <c r="W63" s="68" t="str">
        <f t="shared" si="3"/>
        <v>A.J.1.밸브콕설치/100</v>
      </c>
    </row>
    <row r="64" spans="1:23" ht="18" customHeight="1">
      <c r="A64" s="116" t="s">
        <v>192</v>
      </c>
      <c r="B64" s="85" t="s">
        <v>161</v>
      </c>
      <c r="C64" s="86" t="s">
        <v>175</v>
      </c>
      <c r="D64" s="87">
        <v>1</v>
      </c>
      <c r="E64" s="88"/>
      <c r="F64" s="88"/>
      <c r="G64" s="88"/>
      <c r="H64" s="88"/>
      <c r="I64" s="88"/>
      <c r="J64" s="89">
        <f t="shared" si="4"/>
        <v>0</v>
      </c>
      <c r="K64" s="89">
        <f t="shared" si="0"/>
        <v>0</v>
      </c>
      <c r="L64" s="90">
        <f t="shared" si="1"/>
        <v>0</v>
      </c>
      <c r="N64" s="91"/>
      <c r="O64" s="91" t="e">
        <f t="array" ref="O64">SUM(IF((#REF!=$N$5)*(#REF!=A64)*(#REF!=B64),#REF!))</f>
        <v>#REF!</v>
      </c>
      <c r="P64" s="92">
        <v>0</v>
      </c>
      <c r="Q64" s="91" t="s">
        <v>226</v>
      </c>
      <c r="R64" s="91"/>
      <c r="S64" s="93">
        <f t="shared" si="2"/>
        <v>1</v>
      </c>
      <c r="V64" s="68" t="s">
        <v>110</v>
      </c>
      <c r="W64" s="68" t="str">
        <f t="shared" si="3"/>
        <v>A.J.1.밸브콕설치/050</v>
      </c>
    </row>
    <row r="65" spans="1:23" ht="18" customHeight="1">
      <c r="A65" s="116" t="s">
        <v>192</v>
      </c>
      <c r="B65" s="85" t="s">
        <v>165</v>
      </c>
      <c r="C65" s="86" t="s">
        <v>175</v>
      </c>
      <c r="D65" s="87">
        <v>1</v>
      </c>
      <c r="E65" s="88"/>
      <c r="F65" s="88"/>
      <c r="G65" s="88"/>
      <c r="H65" s="88"/>
      <c r="I65" s="88"/>
      <c r="J65" s="89"/>
      <c r="K65" s="89">
        <f t="shared" si="0"/>
        <v>0</v>
      </c>
      <c r="L65" s="90">
        <f t="shared" si="1"/>
        <v>0</v>
      </c>
      <c r="N65" s="91"/>
      <c r="O65" s="91" t="e">
        <f t="array" ref="O65">SUM(IF((#REF!=$N$5)*(#REF!=A65)*(#REF!=B65),#REF!))</f>
        <v>#REF!</v>
      </c>
      <c r="P65" s="92">
        <v>0</v>
      </c>
      <c r="Q65" s="91" t="s">
        <v>226</v>
      </c>
      <c r="R65" s="91"/>
      <c r="S65" s="93">
        <f t="shared" si="2"/>
        <v>1</v>
      </c>
      <c r="V65" s="68" t="s">
        <v>111</v>
      </c>
      <c r="W65" s="68" t="str">
        <f t="shared" si="3"/>
        <v>A.J.1.밸브콕설치/100</v>
      </c>
    </row>
    <row r="66" spans="1:23" ht="18" customHeight="1">
      <c r="A66" s="116" t="s">
        <v>193</v>
      </c>
      <c r="B66" s="85" t="s">
        <v>160</v>
      </c>
      <c r="C66" s="86" t="s">
        <v>175</v>
      </c>
      <c r="D66" s="87">
        <v>1</v>
      </c>
      <c r="E66" s="88"/>
      <c r="F66" s="88"/>
      <c r="G66" s="88"/>
      <c r="H66" s="88"/>
      <c r="I66" s="88"/>
      <c r="J66" s="89"/>
      <c r="K66" s="89">
        <f t="shared" si="0"/>
        <v>0</v>
      </c>
      <c r="L66" s="90">
        <f t="shared" si="1"/>
        <v>0</v>
      </c>
      <c r="N66" s="91"/>
      <c r="O66" s="91" t="e">
        <f t="array" ref="O66">SUM(IF((#REF!=$N$5)*(#REF!=A66)*(#REF!=B66),#REF!))</f>
        <v>#REF!</v>
      </c>
      <c r="P66" s="92">
        <v>0</v>
      </c>
      <c r="Q66" s="91" t="s">
        <v>226</v>
      </c>
      <c r="R66" s="91"/>
      <c r="S66" s="93">
        <f t="shared" si="2"/>
        <v>1</v>
      </c>
      <c r="V66" s="68" t="s">
        <v>118</v>
      </c>
      <c r="W66" s="68" t="str">
        <f t="shared" si="3"/>
        <v>A.J.1.밸브콕설치/040</v>
      </c>
    </row>
    <row r="67" spans="1:23" ht="18" customHeight="1">
      <c r="A67" s="116" t="s">
        <v>193</v>
      </c>
      <c r="B67" s="85" t="s">
        <v>165</v>
      </c>
      <c r="C67" s="86" t="s">
        <v>175</v>
      </c>
      <c r="D67" s="87">
        <v>1</v>
      </c>
      <c r="E67" s="88"/>
      <c r="F67" s="88"/>
      <c r="G67" s="88"/>
      <c r="H67" s="88"/>
      <c r="I67" s="88"/>
      <c r="J67" s="89"/>
      <c r="K67" s="89">
        <f t="shared" si="0"/>
        <v>0</v>
      </c>
      <c r="L67" s="90">
        <f t="shared" si="1"/>
        <v>0</v>
      </c>
      <c r="N67" s="91"/>
      <c r="O67" s="91" t="e">
        <f t="array" ref="O67">SUM(IF((#REF!=$N$5)*(#REF!=A67)*(#REF!=B67),#REF!))</f>
        <v>#REF!</v>
      </c>
      <c r="P67" s="92">
        <v>0</v>
      </c>
      <c r="Q67" s="91" t="s">
        <v>226</v>
      </c>
      <c r="R67" s="91"/>
      <c r="S67" s="93">
        <f t="shared" si="2"/>
        <v>1</v>
      </c>
      <c r="V67" s="68" t="s">
        <v>119</v>
      </c>
      <c r="W67" s="68" t="str">
        <f t="shared" si="3"/>
        <v>A.J.1.밸브콕설치/100</v>
      </c>
    </row>
    <row r="68" spans="1:23" ht="18" customHeight="1">
      <c r="A68" s="116" t="s">
        <v>194</v>
      </c>
      <c r="B68" s="85" t="s">
        <v>160</v>
      </c>
      <c r="C68" s="86" t="s">
        <v>175</v>
      </c>
      <c r="D68" s="87">
        <v>2</v>
      </c>
      <c r="E68" s="88"/>
      <c r="F68" s="88"/>
      <c r="G68" s="88"/>
      <c r="H68" s="88"/>
      <c r="I68" s="88"/>
      <c r="J68" s="89"/>
      <c r="K68" s="89">
        <f t="shared" si="0"/>
        <v>0</v>
      </c>
      <c r="L68" s="90">
        <f t="shared" si="1"/>
        <v>0</v>
      </c>
      <c r="N68" s="91"/>
      <c r="O68" s="91" t="e">
        <f t="array" ref="O68">SUM(IF((#REF!=$N$5)*(#REF!=A68)*(#REF!=B68),#REF!))</f>
        <v>#REF!</v>
      </c>
      <c r="P68" s="92">
        <v>0</v>
      </c>
      <c r="Q68" s="91" t="s">
        <v>226</v>
      </c>
      <c r="R68" s="91"/>
      <c r="S68" s="93">
        <f t="shared" si="2"/>
        <v>1</v>
      </c>
      <c r="V68" s="68" t="s">
        <v>116</v>
      </c>
      <c r="W68" s="68" t="str">
        <f t="shared" si="3"/>
        <v>A.J.1.밸브콕설치/040</v>
      </c>
    </row>
    <row r="69" spans="1:23" ht="18" customHeight="1">
      <c r="A69" s="116" t="s">
        <v>194</v>
      </c>
      <c r="B69" s="85" t="s">
        <v>165</v>
      </c>
      <c r="C69" s="86" t="s">
        <v>175</v>
      </c>
      <c r="D69" s="87">
        <v>3</v>
      </c>
      <c r="E69" s="88"/>
      <c r="F69" s="88"/>
      <c r="G69" s="88"/>
      <c r="H69" s="88"/>
      <c r="I69" s="88"/>
      <c r="J69" s="89"/>
      <c r="K69" s="89">
        <f t="shared" si="0"/>
        <v>0</v>
      </c>
      <c r="L69" s="90">
        <f t="shared" si="1"/>
        <v>0</v>
      </c>
      <c r="N69" s="91"/>
      <c r="O69" s="91" t="e">
        <f t="array" ref="O69">SUM(IF((#REF!=$N$5)*(#REF!=A69)*(#REF!=B69),#REF!))</f>
        <v>#REF!</v>
      </c>
      <c r="P69" s="92">
        <v>0</v>
      </c>
      <c r="Q69" s="91" t="s">
        <v>226</v>
      </c>
      <c r="R69" s="91"/>
      <c r="S69" s="93">
        <f t="shared" si="2"/>
        <v>1</v>
      </c>
      <c r="V69" s="68" t="s">
        <v>117</v>
      </c>
      <c r="W69" s="68" t="str">
        <f t="shared" si="3"/>
        <v>A.J.1.밸브콕설치/100</v>
      </c>
    </row>
    <row r="70" spans="1:23" ht="18" customHeight="1">
      <c r="A70" s="116" t="s">
        <v>195</v>
      </c>
      <c r="B70" s="85" t="s">
        <v>157</v>
      </c>
      <c r="C70" s="86" t="s">
        <v>175</v>
      </c>
      <c r="D70" s="87">
        <v>1</v>
      </c>
      <c r="E70" s="88"/>
      <c r="F70" s="88"/>
      <c r="G70" s="88"/>
      <c r="H70" s="88"/>
      <c r="I70" s="88"/>
      <c r="J70" s="89"/>
      <c r="K70" s="89">
        <f t="shared" si="0"/>
        <v>0</v>
      </c>
      <c r="L70" s="90">
        <f t="shared" si="1"/>
        <v>0</v>
      </c>
      <c r="N70" s="91"/>
      <c r="O70" s="91" t="e">
        <f t="array" ref="O70">SUM(IF((#REF!=$N$5)*(#REF!=A70)*(#REF!=B70),#REF!))</f>
        <v>#REF!</v>
      </c>
      <c r="P70" s="92">
        <v>0</v>
      </c>
      <c r="Q70" s="91" t="s">
        <v>226</v>
      </c>
      <c r="R70" s="91"/>
      <c r="S70" s="93">
        <f t="shared" si="2"/>
        <v>1</v>
      </c>
      <c r="V70" s="68" t="s">
        <v>120</v>
      </c>
      <c r="W70" s="68" t="str">
        <f t="shared" si="3"/>
        <v>A.J.1.밸브콕설치/025</v>
      </c>
    </row>
    <row r="71" spans="1:23" ht="18" customHeight="1">
      <c r="A71" s="116" t="s">
        <v>196</v>
      </c>
      <c r="B71" s="85" t="s">
        <v>165</v>
      </c>
      <c r="C71" s="86" t="s">
        <v>175</v>
      </c>
      <c r="D71" s="87">
        <v>2</v>
      </c>
      <c r="E71" s="88"/>
      <c r="F71" s="88"/>
      <c r="G71" s="88"/>
      <c r="H71" s="88"/>
      <c r="I71" s="88"/>
      <c r="J71" s="89"/>
      <c r="K71" s="89">
        <f t="shared" ref="K71:K110" si="5">SUM(F71+H71+J71)</f>
        <v>0</v>
      </c>
      <c r="L71" s="90">
        <f t="shared" ref="L71:L110" si="6">IF(N71="A","관급자재",IF(N71="B","사급자재",IF(N71="D","노무비적용",IF(N71="E","견적",IF(R71=0,0,"일위대가")))))</f>
        <v>0</v>
      </c>
      <c r="N71" s="91"/>
      <c r="O71" s="91" t="e">
        <f t="array" ref="O71">SUM(IF((#REF!=$N$5)*(#REF!=A71)*(#REF!=B71),#REF!))</f>
        <v>#REF!</v>
      </c>
      <c r="P71" s="92">
        <v>0</v>
      </c>
      <c r="Q71" s="91">
        <v>0</v>
      </c>
      <c r="R71" s="91"/>
      <c r="S71" s="93">
        <f t="shared" ref="S71:S110" si="7">IF(D71=0,"",1)</f>
        <v>1</v>
      </c>
      <c r="V71" s="68" t="s">
        <v>121</v>
      </c>
      <c r="W71" s="68">
        <f t="shared" ref="W71:W110" si="8">IF(Q71="1-밸브류",IF(LEN(MID(B71,1,FIND("Ø",B71)-1))=3,"A.J.1.밸브콕설치/"&amp;MID(B71,1,FIND("Ø",B71)-1),"A.J.1.밸브콕설치/0"&amp;MID(B71,1,FIND("Ø",B71)-1)),0)</f>
        <v>0</v>
      </c>
    </row>
    <row r="72" spans="1:23" ht="18" customHeight="1">
      <c r="A72" s="116" t="s">
        <v>197</v>
      </c>
      <c r="B72" s="85" t="s">
        <v>160</v>
      </c>
      <c r="C72" s="86" t="s">
        <v>175</v>
      </c>
      <c r="D72" s="87">
        <v>1</v>
      </c>
      <c r="E72" s="88"/>
      <c r="F72" s="88"/>
      <c r="G72" s="88"/>
      <c r="H72" s="88"/>
      <c r="I72" s="88"/>
      <c r="J72" s="89"/>
      <c r="K72" s="89">
        <f t="shared" si="5"/>
        <v>0</v>
      </c>
      <c r="L72" s="90">
        <f t="shared" si="6"/>
        <v>0</v>
      </c>
      <c r="N72" s="91"/>
      <c r="O72" s="91" t="e">
        <f t="array" ref="O72">SUM(IF((#REF!=$N$5)*(#REF!=A72)*(#REF!=B72),#REF!))</f>
        <v>#REF!</v>
      </c>
      <c r="P72" s="92">
        <v>0</v>
      </c>
      <c r="Q72" s="91">
        <v>0</v>
      </c>
      <c r="R72" s="91"/>
      <c r="S72" s="93">
        <f t="shared" si="7"/>
        <v>1</v>
      </c>
      <c r="V72" s="68" t="s">
        <v>98</v>
      </c>
      <c r="W72" s="68">
        <f t="shared" si="8"/>
        <v>0</v>
      </c>
    </row>
    <row r="73" spans="1:23" ht="18" customHeight="1">
      <c r="A73" s="116" t="s">
        <v>198</v>
      </c>
      <c r="B73" s="85" t="s">
        <v>161</v>
      </c>
      <c r="C73" s="86" t="s">
        <v>175</v>
      </c>
      <c r="D73" s="87">
        <v>1</v>
      </c>
      <c r="E73" s="88"/>
      <c r="F73" s="88"/>
      <c r="G73" s="88"/>
      <c r="H73" s="88"/>
      <c r="I73" s="88"/>
      <c r="J73" s="89"/>
      <c r="K73" s="89">
        <f t="shared" si="5"/>
        <v>0</v>
      </c>
      <c r="L73" s="90">
        <f t="shared" si="6"/>
        <v>0</v>
      </c>
      <c r="N73" s="91"/>
      <c r="O73" s="91" t="e">
        <f t="array" ref="O73">SUM(IF((#REF!=$N$5)*(#REF!=A73)*(#REF!=B73),#REF!))</f>
        <v>#REF!</v>
      </c>
      <c r="P73" s="92">
        <v>0</v>
      </c>
      <c r="Q73" s="91">
        <v>0</v>
      </c>
      <c r="R73" s="91"/>
      <c r="S73" s="93">
        <f t="shared" si="7"/>
        <v>1</v>
      </c>
      <c r="V73" s="68" t="s">
        <v>248</v>
      </c>
      <c r="W73" s="68">
        <f t="shared" si="8"/>
        <v>0</v>
      </c>
    </row>
    <row r="74" spans="1:23" ht="18" customHeight="1">
      <c r="A74" s="116" t="s">
        <v>199</v>
      </c>
      <c r="B74" s="85" t="s">
        <v>163</v>
      </c>
      <c r="C74" s="86" t="s">
        <v>175</v>
      </c>
      <c r="D74" s="87">
        <v>4</v>
      </c>
      <c r="E74" s="88"/>
      <c r="F74" s="88"/>
      <c r="G74" s="88"/>
      <c r="H74" s="88"/>
      <c r="I74" s="88"/>
      <c r="J74" s="89"/>
      <c r="K74" s="89">
        <f t="shared" si="5"/>
        <v>0</v>
      </c>
      <c r="L74" s="90">
        <f t="shared" si="6"/>
        <v>0</v>
      </c>
      <c r="N74" s="91"/>
      <c r="O74" s="91" t="e">
        <f t="array" ref="O74">SUM(IF((#REF!=$N$5)*(#REF!=A74)*(#REF!=B74),#REF!))</f>
        <v>#REF!</v>
      </c>
      <c r="P74" s="92">
        <v>0</v>
      </c>
      <c r="Q74" s="91" t="s">
        <v>226</v>
      </c>
      <c r="R74" s="91"/>
      <c r="S74" s="93">
        <f t="shared" si="7"/>
        <v>1</v>
      </c>
      <c r="V74" s="68" t="s">
        <v>135</v>
      </c>
      <c r="W74" s="68" t="str">
        <f t="shared" si="8"/>
        <v>A.J.1.밸브콕설치/065</v>
      </c>
    </row>
    <row r="75" spans="1:23" ht="18" customHeight="1">
      <c r="A75" s="116" t="s">
        <v>199</v>
      </c>
      <c r="B75" s="85" t="s">
        <v>164</v>
      </c>
      <c r="C75" s="86" t="s">
        <v>175</v>
      </c>
      <c r="D75" s="87">
        <v>3</v>
      </c>
      <c r="E75" s="88"/>
      <c r="F75" s="88"/>
      <c r="G75" s="88"/>
      <c r="H75" s="88"/>
      <c r="I75" s="88"/>
      <c r="J75" s="89"/>
      <c r="K75" s="89">
        <f t="shared" si="5"/>
        <v>0</v>
      </c>
      <c r="L75" s="90">
        <f t="shared" si="6"/>
        <v>0</v>
      </c>
      <c r="N75" s="91"/>
      <c r="O75" s="91" t="e">
        <f t="array" ref="O75">SUM(IF((#REF!=$N$5)*(#REF!=A75)*(#REF!=B75),#REF!))</f>
        <v>#REF!</v>
      </c>
      <c r="P75" s="92">
        <v>0</v>
      </c>
      <c r="Q75" s="91" t="s">
        <v>226</v>
      </c>
      <c r="R75" s="91"/>
      <c r="S75" s="93">
        <f t="shared" si="7"/>
        <v>1</v>
      </c>
      <c r="V75" s="68" t="s">
        <v>136</v>
      </c>
      <c r="W75" s="68" t="str">
        <f t="shared" si="8"/>
        <v>A.J.1.밸브콕설치/080</v>
      </c>
    </row>
    <row r="76" spans="1:23" ht="18" customHeight="1">
      <c r="A76" s="116" t="s">
        <v>199</v>
      </c>
      <c r="B76" s="85" t="s">
        <v>165</v>
      </c>
      <c r="C76" s="86" t="s">
        <v>175</v>
      </c>
      <c r="D76" s="87">
        <v>3</v>
      </c>
      <c r="E76" s="88"/>
      <c r="F76" s="88"/>
      <c r="G76" s="88"/>
      <c r="H76" s="88"/>
      <c r="I76" s="88"/>
      <c r="J76" s="89"/>
      <c r="K76" s="89">
        <f t="shared" si="5"/>
        <v>0</v>
      </c>
      <c r="L76" s="90">
        <f t="shared" si="6"/>
        <v>0</v>
      </c>
      <c r="N76" s="91"/>
      <c r="O76" s="91" t="e">
        <f t="array" ref="O76">SUM(IF((#REF!=$N$5)*(#REF!=A76)*(#REF!=B76),#REF!))</f>
        <v>#REF!</v>
      </c>
      <c r="P76" s="92">
        <v>0</v>
      </c>
      <c r="Q76" s="91" t="s">
        <v>226</v>
      </c>
      <c r="R76" s="91"/>
      <c r="S76" s="93">
        <f t="shared" si="7"/>
        <v>1</v>
      </c>
      <c r="V76" s="68" t="s">
        <v>122</v>
      </c>
      <c r="W76" s="68" t="str">
        <f t="shared" si="8"/>
        <v>A.J.1.밸브콕설치/100</v>
      </c>
    </row>
    <row r="77" spans="1:23" ht="18" customHeight="1">
      <c r="A77" s="116" t="s">
        <v>200</v>
      </c>
      <c r="B77" s="85" t="s">
        <v>201</v>
      </c>
      <c r="C77" s="86" t="s">
        <v>175</v>
      </c>
      <c r="D77" s="87">
        <v>183</v>
      </c>
      <c r="E77" s="88"/>
      <c r="F77" s="88"/>
      <c r="G77" s="88"/>
      <c r="H77" s="88"/>
      <c r="I77" s="88"/>
      <c r="J77" s="89">
        <f t="shared" ref="J77:J88" si="9">INT(SUM(I77*D77))</f>
        <v>0</v>
      </c>
      <c r="K77" s="89">
        <f t="shared" si="5"/>
        <v>0</v>
      </c>
      <c r="L77" s="90">
        <f t="shared" si="6"/>
        <v>0</v>
      </c>
      <c r="N77" s="91"/>
      <c r="O77" s="91" t="e">
        <f t="array" ref="O77">SUM(IF((#REF!=$N$5)*(#REF!=A77)*(#REF!=B77),#REF!))</f>
        <v>#REF!</v>
      </c>
      <c r="P77" s="92">
        <v>0</v>
      </c>
      <c r="Q77" s="91">
        <v>0</v>
      </c>
      <c r="R77" s="91"/>
      <c r="S77" s="93">
        <f t="shared" si="7"/>
        <v>1</v>
      </c>
      <c r="V77" s="68" t="s">
        <v>249</v>
      </c>
      <c r="W77" s="68">
        <f t="shared" si="8"/>
        <v>0</v>
      </c>
    </row>
    <row r="78" spans="1:23" ht="18" customHeight="1">
      <c r="A78" s="116" t="s">
        <v>202</v>
      </c>
      <c r="B78" s="85" t="s">
        <v>160</v>
      </c>
      <c r="C78" s="86" t="s">
        <v>175</v>
      </c>
      <c r="D78" s="87">
        <v>4</v>
      </c>
      <c r="E78" s="88"/>
      <c r="F78" s="88"/>
      <c r="G78" s="88"/>
      <c r="H78" s="88"/>
      <c r="I78" s="88"/>
      <c r="J78" s="89">
        <f t="shared" si="9"/>
        <v>0</v>
      </c>
      <c r="K78" s="89">
        <f t="shared" si="5"/>
        <v>0</v>
      </c>
      <c r="L78" s="90">
        <f t="shared" si="6"/>
        <v>0</v>
      </c>
      <c r="N78" s="91"/>
      <c r="O78" s="91" t="e">
        <f t="array" ref="O78">SUM(IF((#REF!=$N$5)*(#REF!=A78)*(#REF!=B78),#REF!))</f>
        <v>#REF!</v>
      </c>
      <c r="P78" s="92">
        <v>0</v>
      </c>
      <c r="Q78" s="91" t="s">
        <v>226</v>
      </c>
      <c r="R78" s="91"/>
      <c r="S78" s="93">
        <f t="shared" si="7"/>
        <v>1</v>
      </c>
      <c r="V78" s="68" t="s">
        <v>250</v>
      </c>
      <c r="W78" s="68" t="str">
        <f t="shared" si="8"/>
        <v>A.J.1.밸브콕설치/040</v>
      </c>
    </row>
    <row r="79" spans="1:23" ht="18" customHeight="1">
      <c r="A79" s="116" t="s">
        <v>203</v>
      </c>
      <c r="B79" s="85" t="s">
        <v>164</v>
      </c>
      <c r="C79" s="86" t="s">
        <v>175</v>
      </c>
      <c r="D79" s="87">
        <v>3</v>
      </c>
      <c r="E79" s="88"/>
      <c r="F79" s="88"/>
      <c r="G79" s="88"/>
      <c r="H79" s="88"/>
      <c r="I79" s="88"/>
      <c r="J79" s="89">
        <f t="shared" si="9"/>
        <v>0</v>
      </c>
      <c r="K79" s="89">
        <f t="shared" si="5"/>
        <v>0</v>
      </c>
      <c r="L79" s="90">
        <f t="shared" si="6"/>
        <v>0</v>
      </c>
      <c r="N79" s="91"/>
      <c r="O79" s="91" t="e">
        <f t="array" ref="O79">SUM(IF((#REF!=$N$5)*(#REF!=A79)*(#REF!=B79),#REF!))</f>
        <v>#REF!</v>
      </c>
      <c r="P79" s="92">
        <v>0</v>
      </c>
      <c r="Q79" s="91">
        <v>0</v>
      </c>
      <c r="R79" s="91"/>
      <c r="S79" s="93">
        <f t="shared" si="7"/>
        <v>1</v>
      </c>
      <c r="V79" s="68" t="s">
        <v>139</v>
      </c>
      <c r="W79" s="68">
        <f t="shared" si="8"/>
        <v>0</v>
      </c>
    </row>
    <row r="80" spans="1:23" ht="18" customHeight="1">
      <c r="A80" s="116" t="s">
        <v>203</v>
      </c>
      <c r="B80" s="85" t="s">
        <v>165</v>
      </c>
      <c r="C80" s="86" t="s">
        <v>175</v>
      </c>
      <c r="D80" s="87">
        <v>1</v>
      </c>
      <c r="E80" s="88"/>
      <c r="F80" s="88"/>
      <c r="G80" s="88"/>
      <c r="H80" s="88"/>
      <c r="I80" s="88"/>
      <c r="J80" s="89">
        <f t="shared" si="9"/>
        <v>0</v>
      </c>
      <c r="K80" s="89">
        <f t="shared" si="5"/>
        <v>0</v>
      </c>
      <c r="L80" s="90">
        <f t="shared" si="6"/>
        <v>0</v>
      </c>
      <c r="N80" s="91"/>
      <c r="O80" s="91" t="e">
        <f t="array" ref="O80">SUM(IF((#REF!=$N$5)*(#REF!=A80)*(#REF!=B80),#REF!))</f>
        <v>#REF!</v>
      </c>
      <c r="P80" s="92">
        <v>0</v>
      </c>
      <c r="Q80" s="91">
        <v>0</v>
      </c>
      <c r="R80" s="91"/>
      <c r="S80" s="93">
        <f t="shared" si="7"/>
        <v>1</v>
      </c>
      <c r="V80" s="68" t="s">
        <v>154</v>
      </c>
      <c r="W80" s="68">
        <f t="shared" si="8"/>
        <v>0</v>
      </c>
    </row>
    <row r="81" spans="1:23" ht="18" customHeight="1">
      <c r="A81" s="116" t="s">
        <v>204</v>
      </c>
      <c r="B81" s="85" t="s">
        <v>205</v>
      </c>
      <c r="C81" s="86" t="s">
        <v>175</v>
      </c>
      <c r="D81" s="87">
        <v>6</v>
      </c>
      <c r="E81" s="88"/>
      <c r="F81" s="88"/>
      <c r="G81" s="88"/>
      <c r="H81" s="88"/>
      <c r="I81" s="88"/>
      <c r="J81" s="89">
        <f t="shared" si="9"/>
        <v>0</v>
      </c>
      <c r="K81" s="89">
        <f t="shared" si="5"/>
        <v>0</v>
      </c>
      <c r="L81" s="90">
        <f t="shared" si="6"/>
        <v>0</v>
      </c>
      <c r="N81" s="91"/>
      <c r="O81" s="91" t="e">
        <f t="array" ref="O81">SUM(IF((#REF!=$N$5)*(#REF!=A81)*(#REF!=B81),#REF!))</f>
        <v>#REF!</v>
      </c>
      <c r="P81" s="92">
        <v>0</v>
      </c>
      <c r="Q81" s="91">
        <v>0</v>
      </c>
      <c r="R81" s="91"/>
      <c r="S81" s="93">
        <f t="shared" si="7"/>
        <v>1</v>
      </c>
      <c r="V81" s="68" t="s">
        <v>101</v>
      </c>
      <c r="W81" s="68">
        <f t="shared" si="8"/>
        <v>0</v>
      </c>
    </row>
    <row r="82" spans="1:23" ht="18" customHeight="1">
      <c r="A82" s="116" t="s">
        <v>206</v>
      </c>
      <c r="B82" s="85" t="s">
        <v>207</v>
      </c>
      <c r="C82" s="86" t="s">
        <v>175</v>
      </c>
      <c r="D82" s="87">
        <v>50</v>
      </c>
      <c r="E82" s="88"/>
      <c r="F82" s="88"/>
      <c r="G82" s="88"/>
      <c r="H82" s="88"/>
      <c r="I82" s="88"/>
      <c r="J82" s="89">
        <f t="shared" si="9"/>
        <v>0</v>
      </c>
      <c r="K82" s="89">
        <f t="shared" si="5"/>
        <v>0</v>
      </c>
      <c r="L82" s="90">
        <f t="shared" si="6"/>
        <v>0</v>
      </c>
      <c r="N82" s="91"/>
      <c r="O82" s="91" t="e">
        <f t="array" ref="O82">SUM(IF((#REF!=$N$5)*(#REF!=A82)*(#REF!=B82),#REF!))</f>
        <v>#REF!</v>
      </c>
      <c r="P82" s="92">
        <v>0</v>
      </c>
      <c r="Q82" s="91">
        <v>0</v>
      </c>
      <c r="R82" s="91"/>
      <c r="S82" s="93">
        <f t="shared" si="7"/>
        <v>1</v>
      </c>
      <c r="V82" s="68" t="s">
        <v>99</v>
      </c>
      <c r="W82" s="68">
        <f t="shared" si="8"/>
        <v>0</v>
      </c>
    </row>
    <row r="83" spans="1:23" ht="18" customHeight="1">
      <c r="A83" s="116" t="s">
        <v>204</v>
      </c>
      <c r="B83" s="85" t="s">
        <v>208</v>
      </c>
      <c r="C83" s="86" t="s">
        <v>175</v>
      </c>
      <c r="D83" s="87">
        <v>179</v>
      </c>
      <c r="E83" s="88"/>
      <c r="F83" s="88"/>
      <c r="G83" s="88"/>
      <c r="H83" s="88"/>
      <c r="I83" s="88"/>
      <c r="J83" s="89">
        <f t="shared" si="9"/>
        <v>0</v>
      </c>
      <c r="K83" s="89">
        <f t="shared" si="5"/>
        <v>0</v>
      </c>
      <c r="L83" s="90">
        <f t="shared" si="6"/>
        <v>0</v>
      </c>
      <c r="N83" s="91"/>
      <c r="O83" s="91" t="e">
        <f t="array" ref="O83">SUM(IF((#REF!=$N$5)*(#REF!=A83)*(#REF!=B83),#REF!))</f>
        <v>#REF!</v>
      </c>
      <c r="P83" s="92">
        <v>0</v>
      </c>
      <c r="Q83" s="91">
        <v>0</v>
      </c>
      <c r="R83" s="91"/>
      <c r="S83" s="93">
        <f t="shared" si="7"/>
        <v>1</v>
      </c>
      <c r="V83" s="68" t="s">
        <v>100</v>
      </c>
      <c r="W83" s="68">
        <f t="shared" si="8"/>
        <v>0</v>
      </c>
    </row>
    <row r="84" spans="1:23" ht="18" customHeight="1">
      <c r="A84" s="116" t="s">
        <v>209</v>
      </c>
      <c r="B84" s="85" t="s">
        <v>210</v>
      </c>
      <c r="C84" s="86" t="s">
        <v>175</v>
      </c>
      <c r="D84" s="87">
        <v>1</v>
      </c>
      <c r="E84" s="88"/>
      <c r="F84" s="88"/>
      <c r="G84" s="88"/>
      <c r="H84" s="88"/>
      <c r="I84" s="88"/>
      <c r="J84" s="89">
        <f t="shared" si="9"/>
        <v>0</v>
      </c>
      <c r="K84" s="89">
        <f t="shared" si="5"/>
        <v>0</v>
      </c>
      <c r="L84" s="90">
        <f t="shared" si="6"/>
        <v>0</v>
      </c>
      <c r="N84" s="91"/>
      <c r="O84" s="91" t="e">
        <f t="array" ref="O84">SUM(IF((#REF!=$N$5)*(#REF!=A84)*(#REF!=B84),#REF!))</f>
        <v>#REF!</v>
      </c>
      <c r="P84" s="92">
        <v>0</v>
      </c>
      <c r="Q84" s="91">
        <v>0</v>
      </c>
      <c r="R84" s="91"/>
      <c r="S84" s="93">
        <f t="shared" si="7"/>
        <v>1</v>
      </c>
      <c r="V84" s="68" t="s">
        <v>251</v>
      </c>
      <c r="W84" s="68">
        <f t="shared" si="8"/>
        <v>0</v>
      </c>
    </row>
    <row r="85" spans="1:23" ht="18" customHeight="1">
      <c r="A85" s="116" t="s">
        <v>211</v>
      </c>
      <c r="B85" s="85" t="s">
        <v>212</v>
      </c>
      <c r="C85" s="86" t="s">
        <v>175</v>
      </c>
      <c r="D85" s="87">
        <v>1</v>
      </c>
      <c r="E85" s="88"/>
      <c r="F85" s="88"/>
      <c r="G85" s="88"/>
      <c r="H85" s="88"/>
      <c r="I85" s="88"/>
      <c r="J85" s="89">
        <f t="shared" si="9"/>
        <v>0</v>
      </c>
      <c r="K85" s="89">
        <f t="shared" si="5"/>
        <v>0</v>
      </c>
      <c r="L85" s="90">
        <f t="shared" si="6"/>
        <v>0</v>
      </c>
      <c r="N85" s="91"/>
      <c r="O85" s="91" t="e">
        <f t="array" ref="O85">SUM(IF((#REF!=$N$5)*(#REF!=A85)*(#REF!=B85),#REF!))</f>
        <v>#REF!</v>
      </c>
      <c r="P85" s="92">
        <v>0</v>
      </c>
      <c r="Q85" s="91" t="s">
        <v>226</v>
      </c>
      <c r="R85" s="91"/>
      <c r="S85" s="93">
        <f t="shared" si="7"/>
        <v>1</v>
      </c>
      <c r="V85" s="68" t="s">
        <v>252</v>
      </c>
      <c r="W85" s="68" t="str">
        <f t="shared" si="8"/>
        <v>A.J.1.밸브콕설치/020</v>
      </c>
    </row>
    <row r="86" spans="1:23" ht="18" customHeight="1">
      <c r="A86" s="116" t="s">
        <v>213</v>
      </c>
      <c r="B86" s="85" t="s">
        <v>157</v>
      </c>
      <c r="C86" s="86" t="s">
        <v>175</v>
      </c>
      <c r="D86" s="87">
        <v>1</v>
      </c>
      <c r="E86" s="88"/>
      <c r="F86" s="88"/>
      <c r="G86" s="88"/>
      <c r="H86" s="88"/>
      <c r="I86" s="88"/>
      <c r="J86" s="89">
        <f t="shared" si="9"/>
        <v>0</v>
      </c>
      <c r="K86" s="89">
        <f t="shared" si="5"/>
        <v>0</v>
      </c>
      <c r="L86" s="90">
        <f t="shared" si="6"/>
        <v>0</v>
      </c>
      <c r="N86" s="91"/>
      <c r="O86" s="91" t="e">
        <f t="array" ref="O86">SUM(IF((#REF!=$N$5)*(#REF!=A86)*(#REF!=B86),#REF!))</f>
        <v>#REF!</v>
      </c>
      <c r="P86" s="92">
        <v>0</v>
      </c>
      <c r="Q86" s="91">
        <v>0</v>
      </c>
      <c r="R86" s="91"/>
      <c r="S86" s="93">
        <f t="shared" si="7"/>
        <v>1</v>
      </c>
      <c r="V86" s="68" t="s">
        <v>253</v>
      </c>
      <c r="W86" s="68">
        <f t="shared" si="8"/>
        <v>0</v>
      </c>
    </row>
    <row r="87" spans="1:23" ht="18" customHeight="1">
      <c r="A87" s="116" t="s">
        <v>214</v>
      </c>
      <c r="B87" s="85" t="s">
        <v>215</v>
      </c>
      <c r="C87" s="86" t="s">
        <v>175</v>
      </c>
      <c r="D87" s="87">
        <v>4</v>
      </c>
      <c r="E87" s="88"/>
      <c r="F87" s="88"/>
      <c r="G87" s="88"/>
      <c r="H87" s="88"/>
      <c r="I87" s="88"/>
      <c r="J87" s="89">
        <f t="shared" si="9"/>
        <v>0</v>
      </c>
      <c r="K87" s="89">
        <f t="shared" si="5"/>
        <v>0</v>
      </c>
      <c r="L87" s="90">
        <f t="shared" si="6"/>
        <v>0</v>
      </c>
      <c r="N87" s="91"/>
      <c r="O87" s="91" t="e">
        <f t="array" ref="O87">SUM(IF((#REF!=$N$5)*(#REF!=A87)*(#REF!=B87),#REF!))</f>
        <v>#REF!</v>
      </c>
      <c r="P87" s="92">
        <v>0</v>
      </c>
      <c r="Q87" s="91">
        <v>0</v>
      </c>
      <c r="R87" s="91"/>
      <c r="S87" s="93">
        <f t="shared" si="7"/>
        <v>1</v>
      </c>
      <c r="V87" s="68" t="s">
        <v>254</v>
      </c>
      <c r="W87" s="68">
        <f t="shared" si="8"/>
        <v>0</v>
      </c>
    </row>
    <row r="88" spans="1:23" ht="18" customHeight="1">
      <c r="A88" s="116" t="s">
        <v>216</v>
      </c>
      <c r="B88" s="85" t="s">
        <v>217</v>
      </c>
      <c r="C88" s="86" t="s">
        <v>175</v>
      </c>
      <c r="D88" s="87">
        <v>1</v>
      </c>
      <c r="E88" s="88"/>
      <c r="F88" s="88"/>
      <c r="G88" s="88"/>
      <c r="H88" s="88"/>
      <c r="I88" s="88"/>
      <c r="J88" s="89">
        <f t="shared" si="9"/>
        <v>0</v>
      </c>
      <c r="K88" s="89">
        <f t="shared" si="5"/>
        <v>0</v>
      </c>
      <c r="L88" s="90">
        <f t="shared" si="6"/>
        <v>0</v>
      </c>
      <c r="N88" s="91"/>
      <c r="O88" s="91" t="e">
        <f t="array" ref="O88">SUM(IF((#REF!=$N$5)*(#REF!=A88)*(#REF!=B88),#REF!))</f>
        <v>#REF!</v>
      </c>
      <c r="P88" s="92">
        <v>0</v>
      </c>
      <c r="Q88" s="91">
        <v>0</v>
      </c>
      <c r="R88" s="91"/>
      <c r="S88" s="93">
        <f t="shared" si="7"/>
        <v>1</v>
      </c>
      <c r="V88" s="68" t="s">
        <v>255</v>
      </c>
      <c r="W88" s="68">
        <f t="shared" si="8"/>
        <v>0</v>
      </c>
    </row>
    <row r="89" spans="1:23" ht="18" customHeight="1">
      <c r="A89" s="116" t="s">
        <v>218</v>
      </c>
      <c r="B89" s="85" t="s">
        <v>219</v>
      </c>
      <c r="C89" s="86" t="s">
        <v>175</v>
      </c>
      <c r="D89" s="87">
        <v>1</v>
      </c>
      <c r="E89" s="88"/>
      <c r="F89" s="88"/>
      <c r="G89" s="88"/>
      <c r="H89" s="88"/>
      <c r="I89" s="88"/>
      <c r="J89" s="89"/>
      <c r="K89" s="89">
        <f t="shared" si="5"/>
        <v>0</v>
      </c>
      <c r="L89" s="90">
        <f t="shared" si="6"/>
        <v>0</v>
      </c>
      <c r="N89" s="91"/>
      <c r="O89" s="91" t="e">
        <f t="array" ref="O89">SUM(IF((#REF!=$N$5)*(#REF!=A89)*(#REF!=B89),#REF!))</f>
        <v>#REF!</v>
      </c>
      <c r="P89" s="92">
        <v>0</v>
      </c>
      <c r="Q89" s="91" t="s">
        <v>227</v>
      </c>
      <c r="R89" s="91"/>
      <c r="S89" s="93">
        <f t="shared" si="7"/>
        <v>1</v>
      </c>
      <c r="V89" s="68" t="s">
        <v>102</v>
      </c>
      <c r="W89" s="68">
        <f t="shared" si="8"/>
        <v>0</v>
      </c>
    </row>
    <row r="90" spans="1:23" ht="18" customHeight="1">
      <c r="A90" s="116" t="s">
        <v>220</v>
      </c>
      <c r="B90" s="85" t="s">
        <v>221</v>
      </c>
      <c r="C90" s="86" t="s">
        <v>175</v>
      </c>
      <c r="D90" s="87">
        <v>1</v>
      </c>
      <c r="E90" s="88"/>
      <c r="F90" s="88"/>
      <c r="G90" s="88"/>
      <c r="H90" s="88"/>
      <c r="I90" s="88"/>
      <c r="J90" s="89"/>
      <c r="K90" s="89">
        <f t="shared" si="5"/>
        <v>0</v>
      </c>
      <c r="L90" s="90">
        <f t="shared" si="6"/>
        <v>0</v>
      </c>
      <c r="N90" s="91"/>
      <c r="O90" s="91" t="e">
        <f t="array" ref="O90">SUM(IF((#REF!=$N$5)*(#REF!=A90)*(#REF!=B90),#REF!))</f>
        <v>#REF!</v>
      </c>
      <c r="P90" s="92">
        <v>0</v>
      </c>
      <c r="Q90" s="91" t="s">
        <v>227</v>
      </c>
      <c r="R90" s="91"/>
      <c r="S90" s="93">
        <f t="shared" si="7"/>
        <v>1</v>
      </c>
      <c r="V90" s="68" t="s">
        <v>126</v>
      </c>
      <c r="W90" s="68">
        <f t="shared" si="8"/>
        <v>0</v>
      </c>
    </row>
    <row r="91" spans="1:23" ht="18" customHeight="1">
      <c r="A91" s="116" t="s">
        <v>222</v>
      </c>
      <c r="B91" s="85" t="s">
        <v>223</v>
      </c>
      <c r="C91" s="86" t="s">
        <v>175</v>
      </c>
      <c r="D91" s="87">
        <v>1</v>
      </c>
      <c r="E91" s="88"/>
      <c r="F91" s="88"/>
      <c r="G91" s="88"/>
      <c r="H91" s="88"/>
      <c r="I91" s="88"/>
      <c r="J91" s="89"/>
      <c r="K91" s="89">
        <f t="shared" si="5"/>
        <v>0</v>
      </c>
      <c r="L91" s="90">
        <f t="shared" si="6"/>
        <v>0</v>
      </c>
      <c r="N91" s="91"/>
      <c r="O91" s="91" t="e">
        <f t="array" ref="O91">SUM(IF((#REF!=$N$5)*(#REF!=A91)*(#REF!=B91),#REF!))</f>
        <v>#REF!</v>
      </c>
      <c r="P91" s="92">
        <v>0</v>
      </c>
      <c r="Q91" s="91">
        <v>0</v>
      </c>
      <c r="R91" s="91"/>
      <c r="S91" s="93">
        <f t="shared" si="7"/>
        <v>1</v>
      </c>
      <c r="V91" s="68" t="s">
        <v>103</v>
      </c>
      <c r="W91" s="68">
        <f t="shared" si="8"/>
        <v>0</v>
      </c>
    </row>
    <row r="92" spans="1:23" ht="18" customHeight="1">
      <c r="A92" s="116" t="s">
        <v>224</v>
      </c>
      <c r="B92" s="85" t="s">
        <v>223</v>
      </c>
      <c r="C92" s="86" t="s">
        <v>175</v>
      </c>
      <c r="D92" s="87">
        <v>1</v>
      </c>
      <c r="E92" s="88"/>
      <c r="F92" s="88"/>
      <c r="G92" s="88"/>
      <c r="H92" s="88"/>
      <c r="I92" s="88"/>
      <c r="J92" s="89"/>
      <c r="K92" s="89">
        <f t="shared" si="5"/>
        <v>0</v>
      </c>
      <c r="L92" s="90">
        <f t="shared" si="6"/>
        <v>0</v>
      </c>
      <c r="N92" s="91"/>
      <c r="O92" s="91" t="e">
        <f t="array" ref="O92">SUM(IF((#REF!=$N$5)*(#REF!=A92)*(#REF!=B92),#REF!))</f>
        <v>#REF!</v>
      </c>
      <c r="P92" s="92">
        <v>0</v>
      </c>
      <c r="Q92" s="91">
        <v>0</v>
      </c>
      <c r="R92" s="91"/>
      <c r="S92" s="93">
        <f t="shared" si="7"/>
        <v>1</v>
      </c>
      <c r="V92" s="68" t="s">
        <v>127</v>
      </c>
      <c r="W92" s="68">
        <f t="shared" si="8"/>
        <v>0</v>
      </c>
    </row>
    <row r="93" spans="1:23" ht="18" customHeight="1">
      <c r="A93" s="114" t="s">
        <v>306</v>
      </c>
      <c r="B93" s="119" t="s">
        <v>310</v>
      </c>
      <c r="C93" s="115" t="s">
        <v>186</v>
      </c>
      <c r="D93" s="87">
        <v>1</v>
      </c>
      <c r="E93" s="88"/>
      <c r="F93" s="88"/>
      <c r="G93" s="88"/>
      <c r="H93" s="88"/>
      <c r="I93" s="88"/>
      <c r="J93" s="89"/>
      <c r="K93" s="89">
        <f t="shared" ref="K93" si="10">SUM(F93+H93+J93)</f>
        <v>0</v>
      </c>
      <c r="L93" s="90">
        <f t="shared" ref="L93" si="11">IF(N93="A","관급자재",IF(N93="B","사급자재",IF(N93="D","노무비적용",IF(N93="E","견적",IF(R93=0,0,"일위대가")))))</f>
        <v>0</v>
      </c>
      <c r="N93" s="91"/>
      <c r="O93" s="91" t="e">
        <f t="array" ref="O93">SUM(IF((#REF!=$N$5)*(#REF!=A93)*(#REF!=B93),#REF!))</f>
        <v>#REF!</v>
      </c>
      <c r="P93" s="92">
        <v>0</v>
      </c>
      <c r="Q93" s="91">
        <v>0</v>
      </c>
      <c r="R93" s="91"/>
      <c r="S93" s="93">
        <f t="shared" ref="S93" si="12">IF(D93=0,"",1)</f>
        <v>1</v>
      </c>
      <c r="V93" s="68" t="s">
        <v>256</v>
      </c>
      <c r="W93" s="68">
        <f t="shared" ref="W93" si="13">IF(Q93="1-밸브류",IF(LEN(MID(B93,1,FIND("Ø",B93)-1))=3,"A.J.1.밸브콕설치/"&amp;MID(B93,1,FIND("Ø",B93)-1),"A.J.1.밸브콕설치/0"&amp;MID(B93,1,FIND("Ø",B93)-1)),0)</f>
        <v>0</v>
      </c>
    </row>
    <row r="94" spans="1:23" ht="18" customHeight="1">
      <c r="A94" s="114" t="s">
        <v>306</v>
      </c>
      <c r="B94" s="119" t="s">
        <v>308</v>
      </c>
      <c r="C94" s="115" t="s">
        <v>186</v>
      </c>
      <c r="D94" s="87">
        <v>3</v>
      </c>
      <c r="E94" s="88"/>
      <c r="F94" s="88"/>
      <c r="G94" s="88"/>
      <c r="H94" s="88"/>
      <c r="I94" s="88"/>
      <c r="J94" s="89"/>
      <c r="K94" s="89">
        <f t="shared" si="5"/>
        <v>0</v>
      </c>
      <c r="L94" s="90">
        <f t="shared" si="6"/>
        <v>0</v>
      </c>
      <c r="N94" s="91"/>
      <c r="O94" s="91" t="e">
        <f t="array" ref="O94">SUM(IF((#REF!=$N$5)*(#REF!=A94)*(#REF!=B94),#REF!))</f>
        <v>#REF!</v>
      </c>
      <c r="P94" s="92">
        <v>0</v>
      </c>
      <c r="Q94" s="91">
        <v>0</v>
      </c>
      <c r="R94" s="91"/>
      <c r="S94" s="93">
        <f t="shared" si="7"/>
        <v>1</v>
      </c>
      <c r="V94" s="68" t="s">
        <v>256</v>
      </c>
      <c r="W94" s="68">
        <f t="shared" si="8"/>
        <v>0</v>
      </c>
    </row>
    <row r="95" spans="1:23" ht="18" customHeight="1">
      <c r="A95" s="114" t="s">
        <v>306</v>
      </c>
      <c r="B95" s="119" t="s">
        <v>307</v>
      </c>
      <c r="C95" s="115" t="s">
        <v>186</v>
      </c>
      <c r="D95" s="87">
        <v>4</v>
      </c>
      <c r="E95" s="88"/>
      <c r="F95" s="88"/>
      <c r="G95" s="88"/>
      <c r="H95" s="88"/>
      <c r="I95" s="88"/>
      <c r="J95" s="89"/>
      <c r="K95" s="89">
        <f t="shared" si="5"/>
        <v>0</v>
      </c>
      <c r="L95" s="90">
        <f t="shared" si="6"/>
        <v>0</v>
      </c>
      <c r="N95" s="91"/>
      <c r="O95" s="91" t="e">
        <f t="array" ref="O95">SUM(IF((#REF!=$N$5)*(#REF!=A95)*(#REF!=B95),#REF!))</f>
        <v>#REF!</v>
      </c>
      <c r="P95" s="92">
        <v>0</v>
      </c>
      <c r="Q95" s="91">
        <v>0</v>
      </c>
      <c r="R95" s="91"/>
      <c r="S95" s="93">
        <f t="shared" si="7"/>
        <v>1</v>
      </c>
      <c r="V95" s="68" t="s">
        <v>256</v>
      </c>
      <c r="W95" s="68">
        <f t="shared" si="8"/>
        <v>0</v>
      </c>
    </row>
    <row r="96" spans="1:23" ht="18" customHeight="1">
      <c r="A96" s="114" t="s">
        <v>309</v>
      </c>
      <c r="B96" s="119" t="s">
        <v>310</v>
      </c>
      <c r="C96" s="115" t="s">
        <v>186</v>
      </c>
      <c r="D96" s="87">
        <v>42</v>
      </c>
      <c r="E96" s="88"/>
      <c r="F96" s="88"/>
      <c r="G96" s="88"/>
      <c r="H96" s="88"/>
      <c r="I96" s="88"/>
      <c r="J96" s="89"/>
      <c r="K96" s="89">
        <f t="shared" si="5"/>
        <v>0</v>
      </c>
      <c r="L96" s="90">
        <f t="shared" si="6"/>
        <v>0</v>
      </c>
      <c r="N96" s="91"/>
      <c r="O96" s="91" t="e">
        <f t="array" ref="O96">SUM(IF((#REF!=$N$5)*(#REF!=A96)*(#REF!=B96),#REF!))</f>
        <v>#REF!</v>
      </c>
      <c r="P96" s="92">
        <v>0</v>
      </c>
      <c r="Q96" s="91">
        <v>0</v>
      </c>
      <c r="R96" s="91"/>
      <c r="S96" s="93">
        <f t="shared" si="7"/>
        <v>1</v>
      </c>
      <c r="V96" s="68" t="s">
        <v>256</v>
      </c>
      <c r="W96" s="68">
        <f t="shared" si="8"/>
        <v>0</v>
      </c>
    </row>
    <row r="97" spans="1:25" ht="18" customHeight="1">
      <c r="A97" s="114" t="s">
        <v>309</v>
      </c>
      <c r="B97" s="119" t="s">
        <v>308</v>
      </c>
      <c r="C97" s="115" t="s">
        <v>186</v>
      </c>
      <c r="D97" s="87">
        <v>20</v>
      </c>
      <c r="E97" s="88"/>
      <c r="F97" s="88"/>
      <c r="G97" s="88"/>
      <c r="H97" s="88"/>
      <c r="I97" s="88"/>
      <c r="J97" s="89"/>
      <c r="K97" s="89">
        <f t="shared" si="5"/>
        <v>0</v>
      </c>
      <c r="L97" s="90">
        <f t="shared" si="6"/>
        <v>0</v>
      </c>
      <c r="N97" s="91"/>
      <c r="O97" s="91" t="e">
        <f t="array" ref="O97">SUM(IF((#REF!=$N$5)*(#REF!=A97)*(#REF!=B97),#REF!))</f>
        <v>#REF!</v>
      </c>
      <c r="P97" s="92">
        <v>0</v>
      </c>
      <c r="Q97" s="91">
        <v>0</v>
      </c>
      <c r="R97" s="91"/>
      <c r="S97" s="93">
        <f t="shared" si="7"/>
        <v>1</v>
      </c>
      <c r="V97" s="68" t="s">
        <v>256</v>
      </c>
      <c r="W97" s="68">
        <f t="shared" si="8"/>
        <v>0</v>
      </c>
    </row>
    <row r="98" spans="1:25" ht="18" customHeight="1">
      <c r="A98" s="114" t="s">
        <v>309</v>
      </c>
      <c r="B98" s="119" t="s">
        <v>307</v>
      </c>
      <c r="C98" s="115" t="s">
        <v>186</v>
      </c>
      <c r="D98" s="87">
        <v>15</v>
      </c>
      <c r="E98" s="88"/>
      <c r="F98" s="88"/>
      <c r="G98" s="88"/>
      <c r="H98" s="88"/>
      <c r="I98" s="88"/>
      <c r="J98" s="89"/>
      <c r="K98" s="89">
        <f t="shared" si="5"/>
        <v>0</v>
      </c>
      <c r="L98" s="90">
        <f t="shared" si="6"/>
        <v>0</v>
      </c>
      <c r="N98" s="91"/>
      <c r="O98" s="91" t="e">
        <f t="array" ref="O98">SUM(IF((#REF!=$N$5)*(#REF!=A98)*(#REF!=B98),#REF!))</f>
        <v>#REF!</v>
      </c>
      <c r="P98" s="92">
        <v>0</v>
      </c>
      <c r="Q98" s="91">
        <v>0</v>
      </c>
      <c r="R98" s="91"/>
      <c r="S98" s="93">
        <f t="shared" si="7"/>
        <v>1</v>
      </c>
      <c r="V98" s="68" t="s">
        <v>256</v>
      </c>
      <c r="W98" s="68">
        <f t="shared" si="8"/>
        <v>0</v>
      </c>
    </row>
    <row r="99" spans="1:25" ht="18" customHeight="1">
      <c r="A99" s="114" t="s">
        <v>311</v>
      </c>
      <c r="B99" s="119" t="s">
        <v>314</v>
      </c>
      <c r="C99" s="115" t="s">
        <v>186</v>
      </c>
      <c r="D99" s="87">
        <v>1</v>
      </c>
      <c r="E99" s="88"/>
      <c r="F99" s="88"/>
      <c r="G99" s="88"/>
      <c r="H99" s="88"/>
      <c r="I99" s="88"/>
      <c r="J99" s="89"/>
      <c r="K99" s="89">
        <f t="shared" ref="K99" si="14">SUM(F99+H99+J99)</f>
        <v>0</v>
      </c>
      <c r="L99" s="90">
        <f t="shared" ref="L99" si="15">IF(N99="A","관급자재",IF(N99="B","사급자재",IF(N99="D","노무비적용",IF(N99="E","견적",IF(R99=0,0,"일위대가")))))</f>
        <v>0</v>
      </c>
      <c r="N99" s="91"/>
      <c r="O99" s="91" t="e">
        <f t="array" ref="O99">SUM(IF((#REF!=$N$5)*(#REF!=A99)*(#REF!=B99),#REF!))</f>
        <v>#REF!</v>
      </c>
      <c r="P99" s="92">
        <v>0</v>
      </c>
      <c r="Q99" s="91">
        <v>0</v>
      </c>
      <c r="R99" s="91"/>
      <c r="S99" s="93">
        <f t="shared" ref="S99" si="16">IF(D99=0,"",1)</f>
        <v>1</v>
      </c>
      <c r="V99" s="68" t="s">
        <v>256</v>
      </c>
      <c r="W99" s="68">
        <f t="shared" ref="W99" si="17">IF(Q99="1-밸브류",IF(LEN(MID(B99,1,FIND("Ø",B99)-1))=3,"A.J.1.밸브콕설치/"&amp;MID(B99,1,FIND("Ø",B99)-1),"A.J.1.밸브콕설치/0"&amp;MID(B99,1,FIND("Ø",B99)-1)),0)</f>
        <v>0</v>
      </c>
    </row>
    <row r="100" spans="1:25" ht="18" customHeight="1">
      <c r="A100" s="114" t="s">
        <v>311</v>
      </c>
      <c r="B100" s="119" t="s">
        <v>312</v>
      </c>
      <c r="C100" s="115" t="s">
        <v>186</v>
      </c>
      <c r="D100" s="87">
        <v>4</v>
      </c>
      <c r="E100" s="88"/>
      <c r="F100" s="88"/>
      <c r="G100" s="88"/>
      <c r="H100" s="88"/>
      <c r="I100" s="88"/>
      <c r="J100" s="89"/>
      <c r="K100" s="89">
        <f t="shared" si="5"/>
        <v>0</v>
      </c>
      <c r="L100" s="90">
        <f t="shared" si="6"/>
        <v>0</v>
      </c>
      <c r="N100" s="91"/>
      <c r="O100" s="91" t="e">
        <f t="array" ref="O100">SUM(IF((#REF!=$N$5)*(#REF!=A100)*(#REF!=B100),#REF!))</f>
        <v>#REF!</v>
      </c>
      <c r="P100" s="92">
        <v>0</v>
      </c>
      <c r="Q100" s="91">
        <v>0</v>
      </c>
      <c r="R100" s="91"/>
      <c r="S100" s="93">
        <f t="shared" si="7"/>
        <v>1</v>
      </c>
      <c r="V100" s="68" t="s">
        <v>256</v>
      </c>
      <c r="W100" s="68">
        <f t="shared" si="8"/>
        <v>0</v>
      </c>
    </row>
    <row r="101" spans="1:25" ht="18" customHeight="1">
      <c r="A101" s="114" t="s">
        <v>311</v>
      </c>
      <c r="B101" s="119" t="s">
        <v>313</v>
      </c>
      <c r="C101" s="115" t="s">
        <v>186</v>
      </c>
      <c r="D101" s="87">
        <v>9</v>
      </c>
      <c r="E101" s="88"/>
      <c r="F101" s="88"/>
      <c r="G101" s="88"/>
      <c r="H101" s="88"/>
      <c r="I101" s="88"/>
      <c r="J101" s="89"/>
      <c r="K101" s="89">
        <f t="shared" si="5"/>
        <v>0</v>
      </c>
      <c r="L101" s="90">
        <f t="shared" si="6"/>
        <v>0</v>
      </c>
      <c r="N101" s="91"/>
      <c r="O101" s="91" t="e">
        <f t="array" ref="O101">SUM(IF((#REF!=$N$5)*(#REF!=A101)*(#REF!=B101),#REF!))</f>
        <v>#REF!</v>
      </c>
      <c r="P101" s="92">
        <v>0</v>
      </c>
      <c r="Q101" s="91">
        <v>0</v>
      </c>
      <c r="R101" s="91"/>
      <c r="S101" s="93">
        <f t="shared" si="7"/>
        <v>1</v>
      </c>
      <c r="V101" s="68" t="s">
        <v>256</v>
      </c>
      <c r="W101" s="68">
        <f t="shared" si="8"/>
        <v>0</v>
      </c>
    </row>
    <row r="102" spans="1:25" ht="18" customHeight="1">
      <c r="A102" s="84">
        <v>0</v>
      </c>
      <c r="B102" s="85">
        <v>0</v>
      </c>
      <c r="C102" s="86">
        <v>0</v>
      </c>
      <c r="D102" s="87">
        <v>0</v>
      </c>
      <c r="E102" s="88"/>
      <c r="F102" s="88"/>
      <c r="G102" s="88"/>
      <c r="H102" s="88"/>
      <c r="I102" s="88"/>
      <c r="J102" s="89"/>
      <c r="K102" s="89">
        <f t="shared" ref="K102" si="18">SUM(F102+H102+J102)</f>
        <v>0</v>
      </c>
      <c r="L102" s="90">
        <f t="shared" ref="L102" si="19">IF(N102="A","관급자재",IF(N102="B","사급자재",IF(N102="D","노무비적용",IF(N102="E","견적",IF(R102=0,0,"일위대가")))))</f>
        <v>0</v>
      </c>
      <c r="N102" s="91"/>
      <c r="O102" s="91" t="e">
        <f t="array" ref="O102">SUM(IF((#REF!=$N$5)*(#REF!=A102)*(#REF!=B102),#REF!))</f>
        <v>#REF!</v>
      </c>
      <c r="P102" s="92">
        <v>0</v>
      </c>
      <c r="Q102" s="91">
        <v>0</v>
      </c>
      <c r="R102" s="91"/>
      <c r="S102" s="93" t="str">
        <f t="shared" ref="S102" si="20">IF(D102=0,"",1)</f>
        <v/>
      </c>
      <c r="V102" s="68" t="s">
        <v>256</v>
      </c>
      <c r="W102" s="68">
        <f t="shared" ref="W102" si="21">IF(Q102="1-밸브류",IF(LEN(MID(B102,1,FIND("Ø",B102)-1))=3,"A.J.1.밸브콕설치/"&amp;MID(B102,1,FIND("Ø",B102)-1),"A.J.1.밸브콕설치/0"&amp;MID(B102,1,FIND("Ø",B102)-1)),0)</f>
        <v>0</v>
      </c>
    </row>
    <row r="103" spans="1:25" ht="18" customHeight="1">
      <c r="A103" s="84">
        <v>0</v>
      </c>
      <c r="B103" s="85">
        <v>0</v>
      </c>
      <c r="C103" s="86">
        <v>0</v>
      </c>
      <c r="D103" s="87">
        <v>0</v>
      </c>
      <c r="E103" s="88"/>
      <c r="F103" s="88"/>
      <c r="G103" s="88"/>
      <c r="H103" s="88"/>
      <c r="I103" s="88"/>
      <c r="J103" s="89"/>
      <c r="K103" s="89">
        <f t="shared" si="5"/>
        <v>0</v>
      </c>
      <c r="L103" s="90">
        <f t="shared" si="6"/>
        <v>0</v>
      </c>
      <c r="N103" s="91"/>
      <c r="O103" s="91" t="e">
        <f t="array" ref="O103">SUM(IF((#REF!=$N$5)*(#REF!=A103)*(#REF!=B103),#REF!))</f>
        <v>#REF!</v>
      </c>
      <c r="P103" s="92">
        <v>0</v>
      </c>
      <c r="Q103" s="91">
        <v>0</v>
      </c>
      <c r="R103" s="91"/>
      <c r="S103" s="93" t="str">
        <f t="shared" si="7"/>
        <v/>
      </c>
      <c r="V103" s="68" t="s">
        <v>256</v>
      </c>
      <c r="W103" s="68">
        <f t="shared" si="8"/>
        <v>0</v>
      </c>
    </row>
    <row r="104" spans="1:25" ht="18" customHeight="1">
      <c r="A104" s="84">
        <v>0</v>
      </c>
      <c r="B104" s="85">
        <v>0</v>
      </c>
      <c r="C104" s="86">
        <v>0</v>
      </c>
      <c r="D104" s="87">
        <v>0</v>
      </c>
      <c r="E104" s="88"/>
      <c r="F104" s="88"/>
      <c r="G104" s="88"/>
      <c r="H104" s="88"/>
      <c r="I104" s="88"/>
      <c r="J104" s="89"/>
      <c r="K104" s="89">
        <f t="shared" si="5"/>
        <v>0</v>
      </c>
      <c r="L104" s="90">
        <f t="shared" si="6"/>
        <v>0</v>
      </c>
      <c r="N104" s="91"/>
      <c r="O104" s="91" t="e">
        <f t="array" ref="O104">SUM(IF((#REF!=$N$5)*(#REF!=A104)*(#REF!=B104),#REF!))</f>
        <v>#REF!</v>
      </c>
      <c r="P104" s="92">
        <v>0</v>
      </c>
      <c r="Q104" s="91">
        <v>0</v>
      </c>
      <c r="R104" s="91"/>
      <c r="S104" s="93" t="str">
        <f t="shared" si="7"/>
        <v/>
      </c>
      <c r="V104" s="68" t="s">
        <v>256</v>
      </c>
      <c r="W104" s="68">
        <f t="shared" si="8"/>
        <v>0</v>
      </c>
    </row>
    <row r="105" spans="1:25" ht="18" customHeight="1">
      <c r="A105" s="84">
        <v>0</v>
      </c>
      <c r="B105" s="85">
        <v>0</v>
      </c>
      <c r="C105" s="86">
        <v>0</v>
      </c>
      <c r="D105" s="87">
        <v>0</v>
      </c>
      <c r="E105" s="88"/>
      <c r="F105" s="88"/>
      <c r="G105" s="88"/>
      <c r="H105" s="88"/>
      <c r="I105" s="88"/>
      <c r="J105" s="89"/>
      <c r="K105" s="89">
        <f t="shared" si="5"/>
        <v>0</v>
      </c>
      <c r="L105" s="90">
        <f t="shared" si="6"/>
        <v>0</v>
      </c>
      <c r="N105" s="91"/>
      <c r="O105" s="91" t="e">
        <f t="array" ref="O105">SUM(IF((#REF!=$N$5)*(#REF!=A105)*(#REF!=B105),#REF!))</f>
        <v>#REF!</v>
      </c>
      <c r="P105" s="92">
        <v>0</v>
      </c>
      <c r="Q105" s="91">
        <v>0</v>
      </c>
      <c r="R105" s="91"/>
      <c r="S105" s="93" t="str">
        <f t="shared" si="7"/>
        <v/>
      </c>
      <c r="V105" s="68" t="s">
        <v>256</v>
      </c>
      <c r="W105" s="68">
        <f t="shared" si="8"/>
        <v>0</v>
      </c>
    </row>
    <row r="106" spans="1:25" ht="18" customHeight="1">
      <c r="A106" s="84">
        <v>0</v>
      </c>
      <c r="B106" s="85">
        <v>0</v>
      </c>
      <c r="C106" s="86">
        <v>0</v>
      </c>
      <c r="D106" s="87">
        <v>0</v>
      </c>
      <c r="E106" s="88"/>
      <c r="F106" s="88"/>
      <c r="G106" s="88"/>
      <c r="H106" s="88"/>
      <c r="I106" s="88"/>
      <c r="J106" s="89"/>
      <c r="K106" s="89">
        <f t="shared" si="5"/>
        <v>0</v>
      </c>
      <c r="L106" s="90">
        <f t="shared" si="6"/>
        <v>0</v>
      </c>
      <c r="N106" s="91"/>
      <c r="O106" s="91" t="e">
        <f t="array" ref="O106">SUM(IF((#REF!=$N$5)*(#REF!=A106)*(#REF!=B106),#REF!))</f>
        <v>#REF!</v>
      </c>
      <c r="P106" s="92">
        <v>0</v>
      </c>
      <c r="Q106" s="91">
        <v>0</v>
      </c>
      <c r="R106" s="91"/>
      <c r="S106" s="93" t="str">
        <f t="shared" si="7"/>
        <v/>
      </c>
      <c r="V106" s="68" t="s">
        <v>256</v>
      </c>
      <c r="W106" s="68">
        <f t="shared" si="8"/>
        <v>0</v>
      </c>
    </row>
    <row r="107" spans="1:25" ht="18" customHeight="1">
      <c r="A107" s="84">
        <v>0</v>
      </c>
      <c r="B107" s="85">
        <v>0</v>
      </c>
      <c r="C107" s="86">
        <v>0</v>
      </c>
      <c r="D107" s="87">
        <v>0</v>
      </c>
      <c r="E107" s="88"/>
      <c r="F107" s="88"/>
      <c r="G107" s="88"/>
      <c r="H107" s="88"/>
      <c r="I107" s="88"/>
      <c r="J107" s="89"/>
      <c r="K107" s="89">
        <f t="shared" si="5"/>
        <v>0</v>
      </c>
      <c r="L107" s="90">
        <f t="shared" si="6"/>
        <v>0</v>
      </c>
      <c r="N107" s="91"/>
      <c r="O107" s="91" t="e">
        <f t="array" ref="O107">SUM(IF((#REF!=$N$5)*(#REF!=A107)*(#REF!=B107),#REF!))</f>
        <v>#REF!</v>
      </c>
      <c r="P107" s="92">
        <v>0</v>
      </c>
      <c r="Q107" s="91">
        <v>0</v>
      </c>
      <c r="R107" s="91"/>
      <c r="S107" s="93" t="str">
        <f t="shared" si="7"/>
        <v/>
      </c>
      <c r="V107" s="68" t="s">
        <v>256</v>
      </c>
      <c r="W107" s="68">
        <f t="shared" si="8"/>
        <v>0</v>
      </c>
    </row>
    <row r="108" spans="1:25" ht="18" customHeight="1">
      <c r="A108" s="84">
        <v>0</v>
      </c>
      <c r="B108" s="85">
        <v>0</v>
      </c>
      <c r="C108" s="86">
        <v>0</v>
      </c>
      <c r="D108" s="87">
        <v>0</v>
      </c>
      <c r="E108" s="88"/>
      <c r="F108" s="88"/>
      <c r="G108" s="88"/>
      <c r="H108" s="88"/>
      <c r="I108" s="88"/>
      <c r="J108" s="89"/>
      <c r="K108" s="89">
        <f t="shared" si="5"/>
        <v>0</v>
      </c>
      <c r="L108" s="90">
        <f t="shared" si="6"/>
        <v>0</v>
      </c>
      <c r="N108" s="91"/>
      <c r="O108" s="91" t="e">
        <f t="array" ref="O108">SUM(IF((#REF!=$N$5)*(#REF!=A108)*(#REF!=B108),#REF!))</f>
        <v>#REF!</v>
      </c>
      <c r="P108" s="92">
        <v>0</v>
      </c>
      <c r="Q108" s="91">
        <v>0</v>
      </c>
      <c r="R108" s="91"/>
      <c r="S108" s="93" t="str">
        <f t="shared" si="7"/>
        <v/>
      </c>
      <c r="V108" s="68" t="s">
        <v>256</v>
      </c>
      <c r="W108" s="68">
        <f t="shared" si="8"/>
        <v>0</v>
      </c>
    </row>
    <row r="109" spans="1:25" ht="18" customHeight="1">
      <c r="A109" s="84">
        <v>0</v>
      </c>
      <c r="B109" s="85">
        <v>0</v>
      </c>
      <c r="C109" s="86">
        <v>0</v>
      </c>
      <c r="D109" s="87">
        <v>0</v>
      </c>
      <c r="E109" s="88"/>
      <c r="F109" s="88"/>
      <c r="G109" s="88"/>
      <c r="H109" s="88"/>
      <c r="I109" s="88"/>
      <c r="J109" s="89"/>
      <c r="K109" s="89">
        <f t="shared" si="5"/>
        <v>0</v>
      </c>
      <c r="L109" s="90">
        <f t="shared" si="6"/>
        <v>0</v>
      </c>
      <c r="N109" s="91"/>
      <c r="O109" s="91" t="e">
        <f t="array" ref="O109">SUM(IF((#REF!=$N$5)*(#REF!=A109)*(#REF!=B109),#REF!))</f>
        <v>#REF!</v>
      </c>
      <c r="P109" s="92">
        <v>0</v>
      </c>
      <c r="Q109" s="91">
        <v>0</v>
      </c>
      <c r="R109" s="91"/>
      <c r="S109" s="93" t="str">
        <f t="shared" si="7"/>
        <v/>
      </c>
      <c r="V109" s="68" t="s">
        <v>256</v>
      </c>
      <c r="W109" s="68">
        <f t="shared" si="8"/>
        <v>0</v>
      </c>
    </row>
    <row r="110" spans="1:25" ht="18" customHeight="1">
      <c r="A110" s="84">
        <v>0</v>
      </c>
      <c r="B110" s="85">
        <v>0</v>
      </c>
      <c r="C110" s="86">
        <v>0</v>
      </c>
      <c r="D110" s="87">
        <v>0</v>
      </c>
      <c r="E110" s="88"/>
      <c r="F110" s="88"/>
      <c r="G110" s="88"/>
      <c r="H110" s="88"/>
      <c r="I110" s="88"/>
      <c r="J110" s="89"/>
      <c r="K110" s="89">
        <f t="shared" si="5"/>
        <v>0</v>
      </c>
      <c r="L110" s="90">
        <f t="shared" si="6"/>
        <v>0</v>
      </c>
      <c r="N110" s="91"/>
      <c r="O110" s="91" t="e">
        <f t="array" ref="O110">SUM(IF((#REF!=$N$5)*(#REF!=A110)*(#REF!=B110),#REF!))</f>
        <v>#REF!</v>
      </c>
      <c r="P110" s="92">
        <v>0</v>
      </c>
      <c r="Q110" s="91">
        <v>0</v>
      </c>
      <c r="R110" s="91"/>
      <c r="S110" s="93" t="str">
        <f t="shared" si="7"/>
        <v/>
      </c>
      <c r="V110" s="68" t="s">
        <v>256</v>
      </c>
      <c r="W110" s="68">
        <f t="shared" si="8"/>
        <v>0</v>
      </c>
    </row>
    <row r="111" spans="1:25" s="62" customFormat="1" ht="18" customHeight="1">
      <c r="A111" s="101" t="s">
        <v>87</v>
      </c>
      <c r="B111" s="102"/>
      <c r="C111" s="102"/>
      <c r="D111" s="103"/>
      <c r="E111" s="104"/>
      <c r="F111" s="104">
        <f>SUM(F6:F110)</f>
        <v>0</v>
      </c>
      <c r="G111" s="104"/>
      <c r="H111" s="104">
        <f>SUM(H6:H110)</f>
        <v>0</v>
      </c>
      <c r="I111" s="104"/>
      <c r="J111" s="104">
        <f>SUM(J6:J110)</f>
        <v>0</v>
      </c>
      <c r="K111" s="105">
        <f>SUM(F111+H111+J111)</f>
        <v>0</v>
      </c>
      <c r="L111" s="105"/>
      <c r="N111" s="77"/>
      <c r="O111" s="77"/>
      <c r="P111" s="77"/>
      <c r="Q111" s="77"/>
      <c r="R111" s="77"/>
      <c r="S111" s="93" t="str">
        <f>IF(SUM(E111:K111)=0,"",1)</f>
        <v/>
      </c>
      <c r="V111" s="106"/>
      <c r="W111" s="107"/>
      <c r="X111" s="107"/>
      <c r="Y111" s="107"/>
    </row>
    <row r="112" spans="1:25" s="76" customFormat="1" ht="18" customHeight="1">
      <c r="A112" s="108"/>
      <c r="B112" s="81"/>
      <c r="C112" s="81"/>
      <c r="D112" s="82"/>
      <c r="E112" s="81"/>
      <c r="F112" s="82"/>
      <c r="G112" s="82"/>
      <c r="H112" s="82"/>
      <c r="I112" s="83"/>
      <c r="J112" s="83"/>
      <c r="K112" s="83"/>
      <c r="L112" s="83"/>
      <c r="N112" s="77" t="s">
        <v>88</v>
      </c>
      <c r="O112" s="77"/>
      <c r="P112" s="77"/>
      <c r="Q112" s="77"/>
      <c r="R112" s="77"/>
      <c r="S112" s="78" t="e">
        <f>IF(#REF!=0,"",1)</f>
        <v>#REF!</v>
      </c>
      <c r="V112" s="79"/>
      <c r="W112" s="78"/>
      <c r="X112" s="78"/>
      <c r="Y112" s="78"/>
    </row>
    <row r="113" spans="1:23" ht="18" customHeight="1">
      <c r="A113" s="84" t="s">
        <v>303</v>
      </c>
      <c r="B113" s="85" t="s">
        <v>161</v>
      </c>
      <c r="C113" s="86" t="s">
        <v>158</v>
      </c>
      <c r="D113" s="87">
        <v>14</v>
      </c>
      <c r="E113" s="88"/>
      <c r="F113" s="88"/>
      <c r="G113" s="88"/>
      <c r="H113" s="88"/>
      <c r="I113" s="88"/>
      <c r="J113" s="89">
        <f t="shared" ref="J113:J120" si="22">INT(SUM(I113*D113))</f>
        <v>0</v>
      </c>
      <c r="K113" s="89">
        <f t="shared" ref="K113:K135" si="23">SUM(F113+H113+J113)</f>
        <v>0</v>
      </c>
      <c r="L113" s="90">
        <f t="shared" ref="L113:L135" si="24">IF(N113="A","관급자재",IF(N113="B","사급자재",IF(N113="D","노무비적용",IF(N113="E","견적",IF(R113=0,0,"일위대가")))))</f>
        <v>0</v>
      </c>
      <c r="N113" s="91"/>
      <c r="O113" s="91" t="e">
        <f t="array" ref="O113">SUM(IF((#REF!=$N$112)*(#REF!=A113)*(#REF!=B113),#REF!))</f>
        <v>#REF!</v>
      </c>
      <c r="P113" s="92">
        <v>0</v>
      </c>
      <c r="Q113" s="91">
        <v>0</v>
      </c>
      <c r="R113" s="91"/>
      <c r="S113" s="93">
        <f t="shared" ref="S113:S135" si="25">IF(D113=0,"",1)</f>
        <v>1</v>
      </c>
      <c r="V113" s="68" t="s">
        <v>104</v>
      </c>
      <c r="W113" s="68">
        <f t="shared" ref="W113:W135" si="26">IF(Q113="1-밸브류",IF(LEN(MID(B113,1,FIND("Ø",B113)-1))=3,"A.J.1.밸브콕설치/"&amp;MID(B113,1,FIND("Ø",B113)-1),"A.J.1.밸브콕설치/0"&amp;MID(B113,1,FIND("Ø",B113)-1)),0)</f>
        <v>0</v>
      </c>
    </row>
    <row r="114" spans="1:23" ht="18" customHeight="1">
      <c r="A114" s="84" t="s">
        <v>304</v>
      </c>
      <c r="B114" s="85" t="s">
        <v>161</v>
      </c>
      <c r="C114" s="86" t="s">
        <v>158</v>
      </c>
      <c r="D114" s="87">
        <v>14</v>
      </c>
      <c r="E114" s="88"/>
      <c r="F114" s="88"/>
      <c r="G114" s="88"/>
      <c r="H114" s="88"/>
      <c r="I114" s="88"/>
      <c r="J114" s="89">
        <f t="shared" si="22"/>
        <v>0</v>
      </c>
      <c r="K114" s="89">
        <f t="shared" si="23"/>
        <v>0</v>
      </c>
      <c r="L114" s="90">
        <f t="shared" si="24"/>
        <v>0</v>
      </c>
      <c r="N114" s="91"/>
      <c r="O114" s="91" t="e">
        <f t="array" ref="O114">SUM(IF((#REF!=$N$112)*(#REF!=A114)*(#REF!=B114),#REF!))</f>
        <v>#REF!</v>
      </c>
      <c r="P114" s="92">
        <v>0</v>
      </c>
      <c r="Q114" s="91">
        <v>0</v>
      </c>
      <c r="R114" s="91"/>
      <c r="S114" s="93">
        <f t="shared" si="25"/>
        <v>1</v>
      </c>
      <c r="V114" s="68" t="s">
        <v>263</v>
      </c>
      <c r="W114" s="68">
        <f t="shared" si="26"/>
        <v>0</v>
      </c>
    </row>
    <row r="115" spans="1:23" ht="18" customHeight="1">
      <c r="A115" s="84" t="s">
        <v>259</v>
      </c>
      <c r="B115" s="85" t="s">
        <v>260</v>
      </c>
      <c r="C115" s="86" t="s">
        <v>261</v>
      </c>
      <c r="D115" s="87">
        <v>2</v>
      </c>
      <c r="E115" s="88"/>
      <c r="F115" s="88"/>
      <c r="G115" s="88"/>
      <c r="H115" s="88"/>
      <c r="I115" s="88"/>
      <c r="J115" s="89">
        <f t="shared" si="22"/>
        <v>0</v>
      </c>
      <c r="K115" s="89">
        <f t="shared" si="23"/>
        <v>0</v>
      </c>
      <c r="L115" s="90">
        <f t="shared" si="24"/>
        <v>0</v>
      </c>
      <c r="N115" s="91"/>
      <c r="O115" s="91" t="e">
        <f t="array" ref="O115">SUM(IF((#REF!=$N$112)*(#REF!=A115)*(#REF!=B115),#REF!))</f>
        <v>#REF!</v>
      </c>
      <c r="P115" s="92">
        <v>0</v>
      </c>
      <c r="Q115" s="91">
        <v>0</v>
      </c>
      <c r="R115" s="91"/>
      <c r="S115" s="93">
        <f t="shared" si="25"/>
        <v>1</v>
      </c>
      <c r="V115" s="68" t="s">
        <v>264</v>
      </c>
      <c r="W115" s="68">
        <f t="shared" si="26"/>
        <v>0</v>
      </c>
    </row>
    <row r="116" spans="1:23" ht="18" customHeight="1">
      <c r="A116" s="84" t="s">
        <v>262</v>
      </c>
      <c r="B116" s="85" t="s">
        <v>260</v>
      </c>
      <c r="C116" s="86" t="s">
        <v>175</v>
      </c>
      <c r="D116" s="87">
        <v>2</v>
      </c>
      <c r="E116" s="88"/>
      <c r="F116" s="88"/>
      <c r="G116" s="88"/>
      <c r="H116" s="88"/>
      <c r="I116" s="88"/>
      <c r="J116" s="89">
        <f t="shared" si="22"/>
        <v>0</v>
      </c>
      <c r="K116" s="89">
        <f t="shared" si="23"/>
        <v>0</v>
      </c>
      <c r="L116" s="90">
        <f t="shared" si="24"/>
        <v>0</v>
      </c>
      <c r="N116" s="91"/>
      <c r="O116" s="91" t="e">
        <f t="array" ref="O116">SUM(IF((#REF!=$N$112)*(#REF!=A116)*(#REF!=B116),#REF!))</f>
        <v>#REF!</v>
      </c>
      <c r="P116" s="92">
        <v>0</v>
      </c>
      <c r="Q116" s="91">
        <v>0</v>
      </c>
      <c r="R116" s="91"/>
      <c r="S116" s="93">
        <f t="shared" si="25"/>
        <v>1</v>
      </c>
      <c r="V116" s="68" t="s">
        <v>265</v>
      </c>
      <c r="W116" s="68">
        <f t="shared" si="26"/>
        <v>0</v>
      </c>
    </row>
    <row r="117" spans="1:23" ht="18" customHeight="1">
      <c r="A117" s="84" t="s">
        <v>257</v>
      </c>
      <c r="B117" s="85">
        <v>0</v>
      </c>
      <c r="C117" s="86" t="s">
        <v>258</v>
      </c>
      <c r="D117" s="120">
        <v>45.024000000000001</v>
      </c>
      <c r="E117" s="88"/>
      <c r="F117" s="118"/>
      <c r="G117" s="88"/>
      <c r="H117" s="88"/>
      <c r="I117" s="88"/>
      <c r="J117" s="89">
        <f t="shared" si="22"/>
        <v>0</v>
      </c>
      <c r="K117" s="59">
        <f t="shared" si="23"/>
        <v>0</v>
      </c>
      <c r="L117" s="90">
        <f t="shared" si="24"/>
        <v>0</v>
      </c>
      <c r="N117" s="91"/>
      <c r="O117" s="91" t="e">
        <f t="array" ref="O117">SUM(IF((#REF!=$N$112)*(#REF!=A117)*(#REF!=B117),#REF!))</f>
        <v>#REF!</v>
      </c>
      <c r="P117" s="92">
        <v>0</v>
      </c>
      <c r="Q117" s="91">
        <v>0</v>
      </c>
      <c r="R117" s="91"/>
      <c r="S117" s="93">
        <f t="shared" si="25"/>
        <v>1</v>
      </c>
      <c r="V117" s="68" t="s">
        <v>256</v>
      </c>
      <c r="W117" s="68">
        <f t="shared" si="26"/>
        <v>0</v>
      </c>
    </row>
    <row r="118" spans="1:23" ht="18" customHeight="1">
      <c r="A118" s="116" t="s">
        <v>324</v>
      </c>
      <c r="B118" s="116"/>
      <c r="C118" s="117" t="s">
        <v>302</v>
      </c>
      <c r="D118" s="87">
        <v>200</v>
      </c>
      <c r="E118" s="88"/>
      <c r="F118" s="118"/>
      <c r="G118" s="88"/>
      <c r="H118" s="88"/>
      <c r="I118" s="88"/>
      <c r="J118" s="89">
        <f t="shared" si="22"/>
        <v>0</v>
      </c>
      <c r="K118" s="59">
        <f t="shared" si="23"/>
        <v>0</v>
      </c>
      <c r="L118" s="90">
        <f t="shared" si="24"/>
        <v>0</v>
      </c>
      <c r="N118" s="91"/>
      <c r="O118" s="91" t="e">
        <f t="array" ref="O118">SUM(IF((#REF!=$N$112)*(#REF!=A118)*(#REF!=B118),#REF!))</f>
        <v>#REF!</v>
      </c>
      <c r="P118" s="92">
        <v>0</v>
      </c>
      <c r="Q118" s="91">
        <v>0</v>
      </c>
      <c r="R118" s="91"/>
      <c r="S118" s="93">
        <f t="shared" si="25"/>
        <v>1</v>
      </c>
      <c r="V118" s="68" t="s">
        <v>256</v>
      </c>
      <c r="W118" s="68">
        <f t="shared" si="26"/>
        <v>0</v>
      </c>
    </row>
    <row r="119" spans="1:23" ht="18" customHeight="1">
      <c r="A119" s="84">
        <v>0</v>
      </c>
      <c r="B119" s="85">
        <v>0</v>
      </c>
      <c r="C119" s="86">
        <v>0</v>
      </c>
      <c r="D119" s="87">
        <v>0</v>
      </c>
      <c r="E119" s="88"/>
      <c r="F119" s="88"/>
      <c r="G119" s="88"/>
      <c r="H119" s="88"/>
      <c r="I119" s="88"/>
      <c r="J119" s="89">
        <f t="shared" si="22"/>
        <v>0</v>
      </c>
      <c r="K119" s="89">
        <f t="shared" si="23"/>
        <v>0</v>
      </c>
      <c r="L119" s="90">
        <f t="shared" si="24"/>
        <v>0</v>
      </c>
      <c r="N119" s="91"/>
      <c r="O119" s="91" t="e">
        <f t="array" ref="O119">SUM(IF((#REF!=$N$112)*(#REF!=A119)*(#REF!=B119),#REF!))</f>
        <v>#REF!</v>
      </c>
      <c r="P119" s="92">
        <v>0</v>
      </c>
      <c r="Q119" s="91">
        <v>0</v>
      </c>
      <c r="R119" s="91"/>
      <c r="S119" s="93" t="str">
        <f t="shared" si="25"/>
        <v/>
      </c>
      <c r="V119" s="68" t="s">
        <v>256</v>
      </c>
      <c r="W119" s="68">
        <f t="shared" si="26"/>
        <v>0</v>
      </c>
    </row>
    <row r="120" spans="1:23" ht="18" customHeight="1">
      <c r="A120" s="84">
        <v>0</v>
      </c>
      <c r="B120" s="85">
        <v>0</v>
      </c>
      <c r="C120" s="86">
        <v>0</v>
      </c>
      <c r="D120" s="87">
        <v>0</v>
      </c>
      <c r="E120" s="88"/>
      <c r="F120" s="88"/>
      <c r="G120" s="88"/>
      <c r="H120" s="88"/>
      <c r="I120" s="88"/>
      <c r="J120" s="89">
        <f t="shared" si="22"/>
        <v>0</v>
      </c>
      <c r="K120" s="89">
        <f t="shared" si="23"/>
        <v>0</v>
      </c>
      <c r="L120" s="90">
        <f t="shared" si="24"/>
        <v>0</v>
      </c>
      <c r="N120" s="91"/>
      <c r="O120" s="91" t="e">
        <f t="array" ref="O120">SUM(IF((#REF!=$N$112)*(#REF!=A120)*(#REF!=B120),#REF!))</f>
        <v>#REF!</v>
      </c>
      <c r="P120" s="92">
        <v>0</v>
      </c>
      <c r="Q120" s="91">
        <v>0</v>
      </c>
      <c r="R120" s="91"/>
      <c r="S120" s="93" t="str">
        <f t="shared" si="25"/>
        <v/>
      </c>
      <c r="V120" s="68" t="s">
        <v>256</v>
      </c>
      <c r="W120" s="68">
        <f t="shared" si="26"/>
        <v>0</v>
      </c>
    </row>
    <row r="121" spans="1:23" ht="18" customHeight="1">
      <c r="A121" s="84">
        <v>0</v>
      </c>
      <c r="B121" s="85">
        <v>0</v>
      </c>
      <c r="C121" s="86">
        <v>0</v>
      </c>
      <c r="D121" s="87">
        <v>0</v>
      </c>
      <c r="E121" s="88"/>
      <c r="F121" s="88"/>
      <c r="G121" s="88"/>
      <c r="H121" s="88"/>
      <c r="I121" s="88"/>
      <c r="J121" s="89"/>
      <c r="K121" s="89">
        <f t="shared" si="23"/>
        <v>0</v>
      </c>
      <c r="L121" s="90">
        <f t="shared" si="24"/>
        <v>0</v>
      </c>
      <c r="N121" s="91"/>
      <c r="O121" s="91" t="e">
        <f t="array" ref="O121">SUM(IF((#REF!=$N$112)*(#REF!=A121)*(#REF!=B121),#REF!))</f>
        <v>#REF!</v>
      </c>
      <c r="P121" s="92">
        <v>0</v>
      </c>
      <c r="Q121" s="91">
        <v>0</v>
      </c>
      <c r="R121" s="91"/>
      <c r="S121" s="93" t="str">
        <f t="shared" si="25"/>
        <v/>
      </c>
      <c r="V121" s="68" t="s">
        <v>256</v>
      </c>
      <c r="W121" s="68">
        <f t="shared" si="26"/>
        <v>0</v>
      </c>
    </row>
    <row r="122" spans="1:23" ht="18" customHeight="1">
      <c r="A122" s="84">
        <v>0</v>
      </c>
      <c r="B122" s="85">
        <v>0</v>
      </c>
      <c r="C122" s="86">
        <v>0</v>
      </c>
      <c r="D122" s="87">
        <v>0</v>
      </c>
      <c r="E122" s="88"/>
      <c r="F122" s="88"/>
      <c r="G122" s="88"/>
      <c r="H122" s="88"/>
      <c r="I122" s="88"/>
      <c r="J122" s="89"/>
      <c r="K122" s="89">
        <f t="shared" si="23"/>
        <v>0</v>
      </c>
      <c r="L122" s="90">
        <f t="shared" si="24"/>
        <v>0</v>
      </c>
      <c r="N122" s="91"/>
      <c r="O122" s="91" t="e">
        <f t="array" ref="O122">SUM(IF((#REF!=$N$112)*(#REF!=A122)*(#REF!=B122),#REF!))</f>
        <v>#REF!</v>
      </c>
      <c r="P122" s="92">
        <v>0</v>
      </c>
      <c r="Q122" s="91">
        <v>0</v>
      </c>
      <c r="R122" s="91"/>
      <c r="S122" s="93" t="str">
        <f t="shared" si="25"/>
        <v/>
      </c>
      <c r="V122" s="68" t="s">
        <v>256</v>
      </c>
      <c r="W122" s="68">
        <f t="shared" si="26"/>
        <v>0</v>
      </c>
    </row>
    <row r="123" spans="1:23" ht="18" customHeight="1">
      <c r="A123" s="84">
        <v>0</v>
      </c>
      <c r="B123" s="85">
        <v>0</v>
      </c>
      <c r="C123" s="86">
        <v>0</v>
      </c>
      <c r="D123" s="87">
        <v>0</v>
      </c>
      <c r="E123" s="88"/>
      <c r="F123" s="88"/>
      <c r="G123" s="88"/>
      <c r="H123" s="88"/>
      <c r="I123" s="88"/>
      <c r="J123" s="89"/>
      <c r="K123" s="89">
        <f t="shared" si="23"/>
        <v>0</v>
      </c>
      <c r="L123" s="90">
        <f t="shared" si="24"/>
        <v>0</v>
      </c>
      <c r="N123" s="91"/>
      <c r="O123" s="91" t="e">
        <f t="array" ref="O123">SUM(IF((#REF!=$N$112)*(#REF!=A123)*(#REF!=B123),#REF!))</f>
        <v>#REF!</v>
      </c>
      <c r="P123" s="92">
        <v>0</v>
      </c>
      <c r="Q123" s="91">
        <v>0</v>
      </c>
      <c r="R123" s="91"/>
      <c r="S123" s="93" t="str">
        <f t="shared" si="25"/>
        <v/>
      </c>
      <c r="V123" s="68" t="s">
        <v>256</v>
      </c>
      <c r="W123" s="68">
        <f t="shared" si="26"/>
        <v>0</v>
      </c>
    </row>
    <row r="124" spans="1:23" ht="18" customHeight="1">
      <c r="A124" s="84">
        <v>0</v>
      </c>
      <c r="B124" s="85">
        <v>0</v>
      </c>
      <c r="C124" s="86">
        <v>0</v>
      </c>
      <c r="D124" s="87">
        <v>0</v>
      </c>
      <c r="E124" s="88"/>
      <c r="F124" s="88"/>
      <c r="G124" s="88"/>
      <c r="H124" s="88"/>
      <c r="I124" s="88"/>
      <c r="J124" s="89"/>
      <c r="K124" s="89">
        <f t="shared" si="23"/>
        <v>0</v>
      </c>
      <c r="L124" s="90">
        <f t="shared" si="24"/>
        <v>0</v>
      </c>
      <c r="N124" s="91"/>
      <c r="O124" s="91" t="e">
        <f t="array" ref="O124">SUM(IF((#REF!=$N$112)*(#REF!=A124)*(#REF!=B124),#REF!))</f>
        <v>#REF!</v>
      </c>
      <c r="P124" s="92">
        <v>0</v>
      </c>
      <c r="Q124" s="91">
        <v>0</v>
      </c>
      <c r="R124" s="91"/>
      <c r="S124" s="93" t="str">
        <f t="shared" si="25"/>
        <v/>
      </c>
      <c r="V124" s="68" t="s">
        <v>256</v>
      </c>
      <c r="W124" s="68">
        <f t="shared" si="26"/>
        <v>0</v>
      </c>
    </row>
    <row r="125" spans="1:23" ht="18" customHeight="1">
      <c r="A125" s="84">
        <v>0</v>
      </c>
      <c r="B125" s="85">
        <v>0</v>
      </c>
      <c r="C125" s="86">
        <v>0</v>
      </c>
      <c r="D125" s="87">
        <v>0</v>
      </c>
      <c r="E125" s="88"/>
      <c r="F125" s="88"/>
      <c r="G125" s="88"/>
      <c r="H125" s="88"/>
      <c r="I125" s="88"/>
      <c r="J125" s="89"/>
      <c r="K125" s="89">
        <f t="shared" si="23"/>
        <v>0</v>
      </c>
      <c r="L125" s="90">
        <f t="shared" si="24"/>
        <v>0</v>
      </c>
      <c r="N125" s="91"/>
      <c r="O125" s="91" t="e">
        <f t="array" ref="O125">SUM(IF((#REF!=$N$112)*(#REF!=A125)*(#REF!=B125),#REF!))</f>
        <v>#REF!</v>
      </c>
      <c r="P125" s="92">
        <v>0</v>
      </c>
      <c r="Q125" s="91">
        <v>0</v>
      </c>
      <c r="R125" s="91"/>
      <c r="S125" s="93" t="str">
        <f t="shared" si="25"/>
        <v/>
      </c>
      <c r="V125" s="68" t="s">
        <v>256</v>
      </c>
      <c r="W125" s="68">
        <f t="shared" si="26"/>
        <v>0</v>
      </c>
    </row>
    <row r="126" spans="1:23" ht="18" customHeight="1">
      <c r="A126" s="84">
        <v>0</v>
      </c>
      <c r="B126" s="85">
        <v>0</v>
      </c>
      <c r="C126" s="86">
        <v>0</v>
      </c>
      <c r="D126" s="87">
        <v>0</v>
      </c>
      <c r="E126" s="88"/>
      <c r="F126" s="88"/>
      <c r="G126" s="88"/>
      <c r="H126" s="88"/>
      <c r="I126" s="88"/>
      <c r="J126" s="89"/>
      <c r="K126" s="89">
        <f t="shared" si="23"/>
        <v>0</v>
      </c>
      <c r="L126" s="90">
        <f t="shared" si="24"/>
        <v>0</v>
      </c>
      <c r="N126" s="91"/>
      <c r="O126" s="91" t="e">
        <f t="array" ref="O126">SUM(IF((#REF!=$N$112)*(#REF!=A126)*(#REF!=B126),#REF!))</f>
        <v>#REF!</v>
      </c>
      <c r="P126" s="92">
        <v>0</v>
      </c>
      <c r="Q126" s="91">
        <v>0</v>
      </c>
      <c r="R126" s="91"/>
      <c r="S126" s="93" t="str">
        <f t="shared" si="25"/>
        <v/>
      </c>
      <c r="V126" s="68" t="s">
        <v>256</v>
      </c>
      <c r="W126" s="68">
        <f t="shared" si="26"/>
        <v>0</v>
      </c>
    </row>
    <row r="127" spans="1:23" ht="18" customHeight="1">
      <c r="A127" s="84">
        <v>0</v>
      </c>
      <c r="B127" s="85">
        <v>0</v>
      </c>
      <c r="C127" s="86">
        <v>0</v>
      </c>
      <c r="D127" s="87">
        <v>0</v>
      </c>
      <c r="E127" s="88"/>
      <c r="F127" s="88"/>
      <c r="G127" s="88"/>
      <c r="H127" s="88"/>
      <c r="I127" s="88"/>
      <c r="J127" s="89"/>
      <c r="K127" s="89">
        <f t="shared" si="23"/>
        <v>0</v>
      </c>
      <c r="L127" s="90">
        <f t="shared" si="24"/>
        <v>0</v>
      </c>
      <c r="N127" s="91"/>
      <c r="O127" s="91" t="e">
        <f t="array" ref="O127">SUM(IF((#REF!=$N$112)*(#REF!=A127)*(#REF!=B127),#REF!))</f>
        <v>#REF!</v>
      </c>
      <c r="P127" s="92">
        <v>0</v>
      </c>
      <c r="Q127" s="91">
        <v>0</v>
      </c>
      <c r="R127" s="91"/>
      <c r="S127" s="93" t="str">
        <f t="shared" si="25"/>
        <v/>
      </c>
      <c r="V127" s="68" t="s">
        <v>256</v>
      </c>
      <c r="W127" s="68">
        <f t="shared" si="26"/>
        <v>0</v>
      </c>
    </row>
    <row r="128" spans="1:23" ht="18" customHeight="1">
      <c r="A128" s="84">
        <v>0</v>
      </c>
      <c r="B128" s="85">
        <v>0</v>
      </c>
      <c r="C128" s="86">
        <v>0</v>
      </c>
      <c r="D128" s="87">
        <v>0</v>
      </c>
      <c r="E128" s="88"/>
      <c r="F128" s="88"/>
      <c r="G128" s="88"/>
      <c r="H128" s="88"/>
      <c r="I128" s="88"/>
      <c r="J128" s="89"/>
      <c r="K128" s="89">
        <f t="shared" si="23"/>
        <v>0</v>
      </c>
      <c r="L128" s="90">
        <f t="shared" si="24"/>
        <v>0</v>
      </c>
      <c r="N128" s="91"/>
      <c r="O128" s="91" t="e">
        <f t="array" ref="O128">SUM(IF((#REF!=$N$112)*(#REF!=A128)*(#REF!=B128),#REF!))</f>
        <v>#REF!</v>
      </c>
      <c r="P128" s="92">
        <v>0</v>
      </c>
      <c r="Q128" s="91">
        <v>0</v>
      </c>
      <c r="R128" s="91"/>
      <c r="S128" s="93" t="str">
        <f t="shared" si="25"/>
        <v/>
      </c>
      <c r="V128" s="68" t="s">
        <v>256</v>
      </c>
      <c r="W128" s="68">
        <f t="shared" si="26"/>
        <v>0</v>
      </c>
    </row>
    <row r="129" spans="1:25" ht="18" customHeight="1">
      <c r="A129" s="84">
        <v>0</v>
      </c>
      <c r="B129" s="85">
        <v>0</v>
      </c>
      <c r="C129" s="86">
        <v>0</v>
      </c>
      <c r="D129" s="87">
        <v>0</v>
      </c>
      <c r="E129" s="88"/>
      <c r="F129" s="88"/>
      <c r="G129" s="88"/>
      <c r="H129" s="88"/>
      <c r="I129" s="88"/>
      <c r="J129" s="89"/>
      <c r="K129" s="89">
        <f t="shared" si="23"/>
        <v>0</v>
      </c>
      <c r="L129" s="90">
        <f t="shared" si="24"/>
        <v>0</v>
      </c>
      <c r="N129" s="91"/>
      <c r="O129" s="91" t="e">
        <f t="array" ref="O129">SUM(IF((#REF!=$N$112)*(#REF!=A129)*(#REF!=B129),#REF!))</f>
        <v>#REF!</v>
      </c>
      <c r="P129" s="92">
        <v>0</v>
      </c>
      <c r="Q129" s="91">
        <v>0</v>
      </c>
      <c r="R129" s="91"/>
      <c r="S129" s="93" t="str">
        <f t="shared" si="25"/>
        <v/>
      </c>
      <c r="V129" s="68" t="s">
        <v>256</v>
      </c>
      <c r="W129" s="68">
        <f t="shared" si="26"/>
        <v>0</v>
      </c>
    </row>
    <row r="130" spans="1:25" ht="18" customHeight="1">
      <c r="A130" s="84">
        <v>0</v>
      </c>
      <c r="B130" s="85">
        <v>0</v>
      </c>
      <c r="C130" s="86">
        <v>0</v>
      </c>
      <c r="D130" s="87">
        <v>0</v>
      </c>
      <c r="E130" s="88"/>
      <c r="F130" s="88"/>
      <c r="G130" s="88"/>
      <c r="H130" s="88"/>
      <c r="I130" s="88"/>
      <c r="J130" s="89"/>
      <c r="K130" s="89">
        <f t="shared" si="23"/>
        <v>0</v>
      </c>
      <c r="L130" s="90">
        <f t="shared" si="24"/>
        <v>0</v>
      </c>
      <c r="N130" s="91"/>
      <c r="O130" s="91" t="e">
        <f t="array" ref="O130">SUM(IF((#REF!=$N$112)*(#REF!=A130)*(#REF!=B130),#REF!))</f>
        <v>#REF!</v>
      </c>
      <c r="P130" s="92">
        <v>0</v>
      </c>
      <c r="Q130" s="91">
        <v>0</v>
      </c>
      <c r="R130" s="91"/>
      <c r="S130" s="93" t="str">
        <f t="shared" si="25"/>
        <v/>
      </c>
      <c r="V130" s="68" t="s">
        <v>256</v>
      </c>
      <c r="W130" s="68">
        <f t="shared" si="26"/>
        <v>0</v>
      </c>
    </row>
    <row r="131" spans="1:25" ht="18" customHeight="1">
      <c r="A131" s="84">
        <v>0</v>
      </c>
      <c r="B131" s="85">
        <v>0</v>
      </c>
      <c r="C131" s="86">
        <v>0</v>
      </c>
      <c r="D131" s="87">
        <v>0</v>
      </c>
      <c r="E131" s="88"/>
      <c r="F131" s="88"/>
      <c r="G131" s="88"/>
      <c r="H131" s="88"/>
      <c r="I131" s="88"/>
      <c r="J131" s="89"/>
      <c r="K131" s="89">
        <f t="shared" si="23"/>
        <v>0</v>
      </c>
      <c r="L131" s="90">
        <f t="shared" si="24"/>
        <v>0</v>
      </c>
      <c r="N131" s="91"/>
      <c r="O131" s="91" t="e">
        <f t="array" ref="O131">SUM(IF((#REF!=$N$112)*(#REF!=A131)*(#REF!=B131),#REF!))</f>
        <v>#REF!</v>
      </c>
      <c r="P131" s="92">
        <v>0</v>
      </c>
      <c r="Q131" s="91">
        <v>0</v>
      </c>
      <c r="R131" s="91"/>
      <c r="S131" s="93" t="str">
        <f t="shared" si="25"/>
        <v/>
      </c>
      <c r="V131" s="68" t="s">
        <v>256</v>
      </c>
      <c r="W131" s="68">
        <f t="shared" si="26"/>
        <v>0</v>
      </c>
    </row>
    <row r="132" spans="1:25" ht="18" customHeight="1">
      <c r="A132" s="84">
        <v>0</v>
      </c>
      <c r="B132" s="85">
        <v>0</v>
      </c>
      <c r="C132" s="86">
        <v>0</v>
      </c>
      <c r="D132" s="87">
        <v>0</v>
      </c>
      <c r="E132" s="88"/>
      <c r="F132" s="88"/>
      <c r="G132" s="88"/>
      <c r="H132" s="88"/>
      <c r="I132" s="88"/>
      <c r="J132" s="89"/>
      <c r="K132" s="89">
        <f t="shared" si="23"/>
        <v>0</v>
      </c>
      <c r="L132" s="90">
        <f t="shared" si="24"/>
        <v>0</v>
      </c>
      <c r="N132" s="91"/>
      <c r="O132" s="91" t="e">
        <f t="array" ref="O132">SUM(IF((#REF!=$N$112)*(#REF!=A132)*(#REF!=B132),#REF!))</f>
        <v>#REF!</v>
      </c>
      <c r="P132" s="92">
        <v>0</v>
      </c>
      <c r="Q132" s="91">
        <v>0</v>
      </c>
      <c r="R132" s="91"/>
      <c r="S132" s="93" t="str">
        <f t="shared" si="25"/>
        <v/>
      </c>
      <c r="V132" s="68" t="s">
        <v>256</v>
      </c>
      <c r="W132" s="68">
        <f t="shared" si="26"/>
        <v>0</v>
      </c>
    </row>
    <row r="133" spans="1:25" ht="18" customHeight="1">
      <c r="A133" s="84">
        <v>0</v>
      </c>
      <c r="B133" s="85">
        <v>0</v>
      </c>
      <c r="C133" s="86">
        <v>0</v>
      </c>
      <c r="D133" s="87">
        <v>0</v>
      </c>
      <c r="E133" s="88"/>
      <c r="F133" s="88"/>
      <c r="G133" s="88"/>
      <c r="H133" s="88"/>
      <c r="I133" s="88"/>
      <c r="J133" s="89"/>
      <c r="K133" s="89">
        <f t="shared" si="23"/>
        <v>0</v>
      </c>
      <c r="L133" s="90">
        <f t="shared" si="24"/>
        <v>0</v>
      </c>
      <c r="N133" s="91"/>
      <c r="O133" s="91" t="e">
        <f t="array" ref="O133">SUM(IF((#REF!=$N$112)*(#REF!=A133)*(#REF!=B133),#REF!))</f>
        <v>#REF!</v>
      </c>
      <c r="P133" s="92">
        <v>0</v>
      </c>
      <c r="Q133" s="91">
        <v>0</v>
      </c>
      <c r="R133" s="91"/>
      <c r="S133" s="93" t="str">
        <f t="shared" si="25"/>
        <v/>
      </c>
      <c r="V133" s="68" t="s">
        <v>256</v>
      </c>
      <c r="W133" s="68">
        <f t="shared" si="26"/>
        <v>0</v>
      </c>
    </row>
    <row r="134" spans="1:25" ht="18" customHeight="1">
      <c r="A134" s="84">
        <v>0</v>
      </c>
      <c r="B134" s="85">
        <v>0</v>
      </c>
      <c r="C134" s="86">
        <v>0</v>
      </c>
      <c r="D134" s="87">
        <v>0</v>
      </c>
      <c r="E134" s="88"/>
      <c r="F134" s="88"/>
      <c r="G134" s="88"/>
      <c r="H134" s="88"/>
      <c r="I134" s="88"/>
      <c r="J134" s="89"/>
      <c r="K134" s="89">
        <f t="shared" si="23"/>
        <v>0</v>
      </c>
      <c r="L134" s="90">
        <f t="shared" si="24"/>
        <v>0</v>
      </c>
      <c r="N134" s="91"/>
      <c r="O134" s="91" t="e">
        <f t="array" ref="O134">SUM(IF((#REF!=$N$112)*(#REF!=A134)*(#REF!=B134),#REF!))</f>
        <v>#REF!</v>
      </c>
      <c r="P134" s="92">
        <v>0</v>
      </c>
      <c r="Q134" s="91">
        <v>0</v>
      </c>
      <c r="R134" s="91"/>
      <c r="S134" s="93" t="str">
        <f t="shared" si="25"/>
        <v/>
      </c>
      <c r="V134" s="68" t="s">
        <v>256</v>
      </c>
      <c r="W134" s="68">
        <f t="shared" si="26"/>
        <v>0</v>
      </c>
    </row>
    <row r="135" spans="1:25" ht="18" customHeight="1">
      <c r="A135" s="84">
        <v>0</v>
      </c>
      <c r="B135" s="85">
        <v>0</v>
      </c>
      <c r="C135" s="86">
        <v>0</v>
      </c>
      <c r="D135" s="87">
        <v>0</v>
      </c>
      <c r="E135" s="88"/>
      <c r="F135" s="88"/>
      <c r="G135" s="88"/>
      <c r="H135" s="88"/>
      <c r="I135" s="88"/>
      <c r="J135" s="89"/>
      <c r="K135" s="89">
        <f t="shared" si="23"/>
        <v>0</v>
      </c>
      <c r="L135" s="90">
        <f t="shared" si="24"/>
        <v>0</v>
      </c>
      <c r="N135" s="91"/>
      <c r="O135" s="91" t="e">
        <f t="array" ref="O135">SUM(IF((#REF!=$N$112)*(#REF!=A135)*(#REF!=B135),#REF!))</f>
        <v>#REF!</v>
      </c>
      <c r="P135" s="92">
        <v>0</v>
      </c>
      <c r="Q135" s="91">
        <v>0</v>
      </c>
      <c r="R135" s="91"/>
      <c r="S135" s="93" t="str">
        <f t="shared" si="25"/>
        <v/>
      </c>
      <c r="V135" s="68" t="s">
        <v>256</v>
      </c>
      <c r="W135" s="68">
        <f t="shared" si="26"/>
        <v>0</v>
      </c>
    </row>
    <row r="136" spans="1:25" s="62" customFormat="1" ht="18" customHeight="1">
      <c r="A136" s="101" t="s">
        <v>87</v>
      </c>
      <c r="B136" s="102"/>
      <c r="C136" s="102"/>
      <c r="D136" s="103"/>
      <c r="E136" s="104"/>
      <c r="F136" s="104">
        <f>SUM(F113:F135)</f>
        <v>0</v>
      </c>
      <c r="G136" s="104"/>
      <c r="H136" s="104">
        <f>SUM(H113:H135)</f>
        <v>0</v>
      </c>
      <c r="I136" s="104"/>
      <c r="J136" s="104">
        <f>SUM(J113:J135)</f>
        <v>0</v>
      </c>
      <c r="K136" s="105">
        <f>SUM(F136+H136+J136)</f>
        <v>0</v>
      </c>
      <c r="L136" s="105"/>
      <c r="N136" s="77"/>
      <c r="O136" s="77"/>
      <c r="P136" s="77"/>
      <c r="Q136" s="77"/>
      <c r="R136" s="77"/>
      <c r="S136" s="93" t="str">
        <f>IF(SUM(E136:K136)=0,"",1)</f>
        <v/>
      </c>
      <c r="V136" s="106"/>
      <c r="W136" s="107"/>
      <c r="X136" s="107"/>
      <c r="Y136" s="107"/>
    </row>
    <row r="137" spans="1:25">
      <c r="S137" s="93" t="str">
        <f t="shared" ref="S137:S167" si="27">IF(D137=0,"",1)</f>
        <v/>
      </c>
    </row>
    <row r="138" spans="1:25">
      <c r="S138" s="93" t="str">
        <f t="shared" si="27"/>
        <v/>
      </c>
    </row>
    <row r="139" spans="1:25">
      <c r="S139" s="93" t="str">
        <f t="shared" si="27"/>
        <v/>
      </c>
    </row>
    <row r="140" spans="1:25">
      <c r="S140" s="93" t="str">
        <f t="shared" si="27"/>
        <v/>
      </c>
    </row>
    <row r="141" spans="1:25">
      <c r="S141" s="93" t="str">
        <f t="shared" si="27"/>
        <v/>
      </c>
    </row>
    <row r="142" spans="1:25">
      <c r="S142" s="93" t="str">
        <f t="shared" si="27"/>
        <v/>
      </c>
    </row>
    <row r="143" spans="1:25">
      <c r="S143" s="93" t="str">
        <f t="shared" si="27"/>
        <v/>
      </c>
    </row>
    <row r="144" spans="1:25">
      <c r="S144" s="93" t="str">
        <f t="shared" si="27"/>
        <v/>
      </c>
    </row>
    <row r="145" spans="19:19">
      <c r="S145" s="93" t="str">
        <f t="shared" si="27"/>
        <v/>
      </c>
    </row>
    <row r="146" spans="19:19">
      <c r="S146" s="93" t="str">
        <f>IF(SUM(E146:L146)=0,"",1)</f>
        <v/>
      </c>
    </row>
    <row r="147" spans="19:19">
      <c r="S147" s="93" t="e">
        <f>#REF!</f>
        <v>#REF!</v>
      </c>
    </row>
    <row r="148" spans="19:19">
      <c r="S148" s="93" t="str">
        <f t="shared" si="27"/>
        <v/>
      </c>
    </row>
    <row r="149" spans="19:19">
      <c r="S149" s="93" t="str">
        <f t="shared" si="27"/>
        <v/>
      </c>
    </row>
    <row r="150" spans="19:19">
      <c r="S150" s="93" t="str">
        <f t="shared" si="27"/>
        <v/>
      </c>
    </row>
    <row r="151" spans="19:19">
      <c r="S151" s="93" t="str">
        <f t="shared" si="27"/>
        <v/>
      </c>
    </row>
    <row r="152" spans="19:19">
      <c r="S152" s="93" t="str">
        <f t="shared" si="27"/>
        <v/>
      </c>
    </row>
    <row r="153" spans="19:19">
      <c r="S153" s="93" t="str">
        <f t="shared" si="27"/>
        <v/>
      </c>
    </row>
    <row r="154" spans="19:19">
      <c r="S154" s="93" t="str">
        <f t="shared" si="27"/>
        <v/>
      </c>
    </row>
    <row r="155" spans="19:19">
      <c r="S155" s="93" t="str">
        <f t="shared" si="27"/>
        <v/>
      </c>
    </row>
    <row r="156" spans="19:19">
      <c r="S156" s="93" t="str">
        <f t="shared" si="27"/>
        <v/>
      </c>
    </row>
    <row r="157" spans="19:19">
      <c r="S157" s="93" t="str">
        <f t="shared" si="27"/>
        <v/>
      </c>
    </row>
    <row r="158" spans="19:19">
      <c r="S158" s="93" t="str">
        <f t="shared" si="27"/>
        <v/>
      </c>
    </row>
    <row r="159" spans="19:19">
      <c r="S159" s="93" t="str">
        <f t="shared" si="27"/>
        <v/>
      </c>
    </row>
    <row r="160" spans="19:19">
      <c r="S160" s="93" t="str">
        <f t="shared" si="27"/>
        <v/>
      </c>
    </row>
    <row r="161" spans="19:19">
      <c r="S161" s="93" t="str">
        <f t="shared" si="27"/>
        <v/>
      </c>
    </row>
    <row r="162" spans="19:19">
      <c r="S162" s="93" t="str">
        <f t="shared" si="27"/>
        <v/>
      </c>
    </row>
    <row r="163" spans="19:19">
      <c r="S163" s="93" t="str">
        <f t="shared" si="27"/>
        <v/>
      </c>
    </row>
    <row r="164" spans="19:19">
      <c r="S164" s="93" t="str">
        <f t="shared" si="27"/>
        <v/>
      </c>
    </row>
    <row r="165" spans="19:19">
      <c r="S165" s="93" t="str">
        <f t="shared" si="27"/>
        <v/>
      </c>
    </row>
    <row r="166" spans="19:19">
      <c r="S166" s="93" t="str">
        <f t="shared" si="27"/>
        <v/>
      </c>
    </row>
    <row r="167" spans="19:19">
      <c r="S167" s="93" t="str">
        <f t="shared" si="27"/>
        <v/>
      </c>
    </row>
    <row r="168" spans="19:19">
      <c r="S168" s="93" t="str">
        <f>IF(D168=0,"",1)</f>
        <v/>
      </c>
    </row>
    <row r="169" spans="19:19">
      <c r="S169" s="93" t="str">
        <f>IF(D169=0,"",1)</f>
        <v/>
      </c>
    </row>
    <row r="170" spans="19:19">
      <c r="S170" s="93" t="str">
        <f>IF(D170=0,"",1)</f>
        <v/>
      </c>
    </row>
    <row r="171" spans="19:19">
      <c r="S171" s="93" t="str">
        <f>IF(SUM(E171:L171)=0,"",1)</f>
        <v/>
      </c>
    </row>
  </sheetData>
  <protectedRanges>
    <protectedRange sqref="S147:S170 S137:S145 S113:S135 S6:S111" name="범위1_1_1"/>
    <protectedRange sqref="S146 S171" name="범위1_2_1"/>
  </protectedRanges>
  <dataConsolidate/>
  <mergeCells count="14">
    <mergeCell ref="Q2:Q3"/>
    <mergeCell ref="R2:R3"/>
    <mergeCell ref="I2:J2"/>
    <mergeCell ref="K2:K3"/>
    <mergeCell ref="L2:L3"/>
    <mergeCell ref="N2:N3"/>
    <mergeCell ref="O2:O3"/>
    <mergeCell ref="P2:P3"/>
    <mergeCell ref="G2:H2"/>
    <mergeCell ref="A2:A3"/>
    <mergeCell ref="B2:B3"/>
    <mergeCell ref="C2:C3"/>
    <mergeCell ref="D2:D3"/>
    <mergeCell ref="E2:F2"/>
  </mergeCells>
  <phoneticPr fontId="3" type="noConversion"/>
  <printOptions gridLinesSet="0"/>
  <pageMargins left="0.78740157480314965" right="0.39370078740157483" top="0.39370078740157483" bottom="0.39370078740157483" header="0.19685039370078741" footer="0.19685039370078741"/>
  <pageSetup paperSize="9" scale="95" orientation="landscape" useFirstPageNumber="1" horizontalDpi="4294967292" r:id="rId1"/>
  <headerFooter alignWithMargins="0"/>
  <rowBreaks count="1" manualBreakCount="1">
    <brk id="111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87626-93CA-43B4-9263-CF40B79D43A6}">
  <sheetPr codeName="Sheet9">
    <tabColor rgb="FFC00000"/>
  </sheetPr>
  <dimension ref="A1:S29"/>
  <sheetViews>
    <sheetView showZeros="0" view="pageBreakPreview" zoomScale="115" zoomScaleNormal="100" zoomScaleSheetLayoutView="115" workbookViewId="0">
      <pane ySplit="3" topLeftCell="A4" activePane="bottomLeft" state="frozen"/>
      <selection activeCell="A17" sqref="A17"/>
      <selection pane="bottomLeft" activeCell="A4" sqref="A4"/>
    </sheetView>
  </sheetViews>
  <sheetFormatPr defaultRowHeight="10.5"/>
  <cols>
    <col min="1" max="1" width="18.625" style="55" customWidth="1"/>
    <col min="2" max="2" width="18.625" style="64" customWidth="1"/>
    <col min="3" max="3" width="3.625" style="64" customWidth="1"/>
    <col min="4" max="4" width="5.625" style="55" customWidth="1"/>
    <col min="5" max="5" width="9.625" style="55" customWidth="1"/>
    <col min="6" max="6" width="10.625" style="55" customWidth="1"/>
    <col min="7" max="7" width="9.625" style="55" customWidth="1"/>
    <col min="8" max="8" width="10.625" style="55" customWidth="1"/>
    <col min="9" max="9" width="9.625" style="55" customWidth="1"/>
    <col min="10" max="11" width="10.625" style="55" customWidth="1"/>
    <col min="12" max="12" width="7.625" style="55" customWidth="1"/>
    <col min="13" max="13" width="2.75" style="55" customWidth="1"/>
    <col min="14" max="14" width="3.375" style="55" customWidth="1"/>
    <col min="15" max="15" width="5.75" style="55" customWidth="1"/>
    <col min="16" max="16" width="4.25" style="55" customWidth="1"/>
    <col min="17" max="17" width="7.5" style="55" customWidth="1"/>
    <col min="18" max="18" width="9" style="55"/>
    <col min="19" max="19" width="5.625" style="67" customWidth="1"/>
    <col min="20" max="16384" width="9" style="55"/>
  </cols>
  <sheetData>
    <row r="1" spans="1:19" ht="18" customHeight="1">
      <c r="A1" s="49" t="str">
        <f>집계!A1</f>
        <v>[공사명] 신흥고 기숙사 스프링클러 설치공사</v>
      </c>
      <c r="B1" s="50"/>
      <c r="C1" s="66"/>
      <c r="D1" s="52"/>
      <c r="E1" s="52"/>
      <c r="F1" s="52"/>
      <c r="G1" s="52"/>
      <c r="H1" s="52"/>
      <c r="I1" s="52"/>
      <c r="J1" s="53"/>
      <c r="K1" s="53"/>
      <c r="L1" s="54" t="s">
        <v>76</v>
      </c>
      <c r="S1" s="67">
        <v>1</v>
      </c>
    </row>
    <row r="2" spans="1:19" ht="18" customHeight="1">
      <c r="A2" s="149" t="s">
        <v>77</v>
      </c>
      <c r="B2" s="149" t="s">
        <v>64</v>
      </c>
      <c r="C2" s="149" t="s">
        <v>65</v>
      </c>
      <c r="D2" s="149" t="s">
        <v>66</v>
      </c>
      <c r="E2" s="150" t="s">
        <v>67</v>
      </c>
      <c r="F2" s="151"/>
      <c r="G2" s="150" t="s">
        <v>68</v>
      </c>
      <c r="H2" s="151"/>
      <c r="I2" s="148" t="s">
        <v>69</v>
      </c>
      <c r="J2" s="148"/>
      <c r="K2" s="149" t="s">
        <v>70</v>
      </c>
      <c r="L2" s="149" t="s">
        <v>71</v>
      </c>
      <c r="N2" s="153" t="s">
        <v>78</v>
      </c>
      <c r="O2" s="153" t="s">
        <v>79</v>
      </c>
      <c r="P2" s="153" t="s">
        <v>80</v>
      </c>
      <c r="Q2" s="153" t="s">
        <v>81</v>
      </c>
      <c r="R2" s="153" t="s">
        <v>89</v>
      </c>
      <c r="S2" s="67">
        <v>1</v>
      </c>
    </row>
    <row r="3" spans="1:19" s="67" customFormat="1" ht="18" customHeight="1">
      <c r="A3" s="149"/>
      <c r="B3" s="149"/>
      <c r="C3" s="149"/>
      <c r="D3" s="149"/>
      <c r="E3" s="56" t="s">
        <v>72</v>
      </c>
      <c r="F3" s="56" t="s">
        <v>73</v>
      </c>
      <c r="G3" s="56" t="s">
        <v>72</v>
      </c>
      <c r="H3" s="56" t="s">
        <v>73</v>
      </c>
      <c r="I3" s="56" t="s">
        <v>72</v>
      </c>
      <c r="J3" s="56" t="s">
        <v>73</v>
      </c>
      <c r="K3" s="149"/>
      <c r="L3" s="149"/>
      <c r="N3" s="154"/>
      <c r="O3" s="154"/>
      <c r="P3" s="154"/>
      <c r="Q3" s="154"/>
      <c r="R3" s="154"/>
      <c r="S3" s="67">
        <v>1</v>
      </c>
    </row>
    <row r="4" spans="1:19" s="76" customFormat="1" ht="18" customHeight="1">
      <c r="A4" s="72"/>
      <c r="B4" s="70"/>
      <c r="C4" s="71"/>
      <c r="D4" s="72"/>
      <c r="E4" s="70"/>
      <c r="F4" s="70"/>
      <c r="G4" s="70"/>
      <c r="H4" s="73"/>
      <c r="I4" s="74"/>
      <c r="J4" s="74"/>
      <c r="K4" s="75"/>
      <c r="L4" s="75"/>
      <c r="N4" s="77"/>
      <c r="O4" s="77"/>
      <c r="P4" s="77"/>
      <c r="Q4" s="77"/>
      <c r="R4" s="77"/>
      <c r="S4" s="78">
        <v>1</v>
      </c>
    </row>
    <row r="5" spans="1:19" s="76" customFormat="1" ht="18" customHeight="1">
      <c r="A5" s="80"/>
      <c r="B5" s="81"/>
      <c r="C5" s="81"/>
      <c r="D5" s="82"/>
      <c r="E5" s="81"/>
      <c r="F5" s="82"/>
      <c r="G5" s="82"/>
      <c r="H5" s="82"/>
      <c r="I5" s="83"/>
      <c r="J5" s="83"/>
      <c r="K5" s="83"/>
      <c r="L5" s="83"/>
      <c r="N5" s="77" t="s">
        <v>90</v>
      </c>
      <c r="O5" s="77"/>
      <c r="P5" s="92"/>
      <c r="Q5" s="91"/>
      <c r="R5" s="77"/>
      <c r="S5" s="78" t="e">
        <f>#REF!</f>
        <v>#REF!</v>
      </c>
    </row>
    <row r="6" spans="1:19" ht="18" customHeight="1">
      <c r="A6" s="85" t="s">
        <v>267</v>
      </c>
      <c r="B6" s="85" t="s">
        <v>305</v>
      </c>
      <c r="C6" s="86" t="s">
        <v>268</v>
      </c>
      <c r="D6" s="87">
        <v>8</v>
      </c>
      <c r="E6" s="88"/>
      <c r="F6" s="88"/>
      <c r="G6" s="88">
        <v>0</v>
      </c>
      <c r="H6" s="88">
        <f>INT(SUM(G6*D6))</f>
        <v>0</v>
      </c>
      <c r="I6" s="88">
        <v>0</v>
      </c>
      <c r="J6" s="89">
        <f>INT(SUM(I6*D6))</f>
        <v>0</v>
      </c>
      <c r="K6" s="89">
        <f>SUM(F6+H6+J6)</f>
        <v>0</v>
      </c>
      <c r="L6" s="90">
        <f>IF(N6="A","관급자재",IF(N6="B","사급자재",IF(N6="D","노무비적용",IF(N6="E","견적",IF(R6=0,0,"일위대가")))))</f>
        <v>0</v>
      </c>
      <c r="N6" s="91"/>
      <c r="O6" s="91" t="e">
        <f t="array" ref="O6">SUM(IF((#REF!=$N$5)*(#REF!=A6)*(#REF!=B6),#REF!))</f>
        <v>#REF!</v>
      </c>
      <c r="P6" s="92" t="e">
        <f>#REF!</f>
        <v>#REF!</v>
      </c>
      <c r="Q6" s="91" t="s">
        <v>297</v>
      </c>
      <c r="R6" s="91"/>
      <c r="S6" s="93">
        <f>IF(D6=0,"",1)</f>
        <v>1</v>
      </c>
    </row>
    <row r="7" spans="1:19" ht="18" customHeight="1">
      <c r="A7" s="85" t="s">
        <v>267</v>
      </c>
      <c r="B7" s="85" t="s">
        <v>269</v>
      </c>
      <c r="C7" s="86" t="s">
        <v>268</v>
      </c>
      <c r="D7" s="87">
        <v>8</v>
      </c>
      <c r="E7" s="88"/>
      <c r="F7" s="88"/>
      <c r="G7" s="88">
        <v>0</v>
      </c>
      <c r="H7" s="88">
        <f t="shared" ref="H7:H23" si="0">INT(SUM(G7*D7))</f>
        <v>0</v>
      </c>
      <c r="I7" s="88">
        <v>0</v>
      </c>
      <c r="J7" s="89">
        <f t="shared" ref="J7:J23" si="1">INT(SUM(I7*D7))</f>
        <v>0</v>
      </c>
      <c r="K7" s="89">
        <f t="shared" ref="K7:K23" si="2">SUM(F7+H7+J7)</f>
        <v>0</v>
      </c>
      <c r="L7" s="90">
        <f t="shared" ref="L7:L23" si="3">IF(N7="A","관급자재",IF(N7="B","사급자재",IF(N7="D","노무비적용",IF(N7="E","견적",IF(R7=0,0,"일위대가")))))</f>
        <v>0</v>
      </c>
      <c r="N7" s="91"/>
      <c r="O7" s="91" t="e">
        <f t="array" ref="O7">SUM(IF((#REF!=$N$5)*(#REF!=A7)*(#REF!=B7),#REF!))</f>
        <v>#REF!</v>
      </c>
      <c r="P7" s="92" t="e">
        <f>#REF!</f>
        <v>#REF!</v>
      </c>
      <c r="Q7" s="91" t="s">
        <v>297</v>
      </c>
      <c r="R7" s="91"/>
      <c r="S7" s="93">
        <f t="shared" ref="S7:S23" si="4">IF(D7=0,"",1)</f>
        <v>1</v>
      </c>
    </row>
    <row r="8" spans="1:19" ht="18" customHeight="1">
      <c r="A8" s="85" t="s">
        <v>270</v>
      </c>
      <c r="B8" s="85" t="s">
        <v>271</v>
      </c>
      <c r="C8" s="86" t="s">
        <v>268</v>
      </c>
      <c r="D8" s="87">
        <v>14</v>
      </c>
      <c r="E8" s="88"/>
      <c r="F8" s="88"/>
      <c r="G8" s="88">
        <v>0</v>
      </c>
      <c r="H8" s="88">
        <f t="shared" si="0"/>
        <v>0</v>
      </c>
      <c r="I8" s="88">
        <v>0</v>
      </c>
      <c r="J8" s="89">
        <f t="shared" si="1"/>
        <v>0</v>
      </c>
      <c r="K8" s="89">
        <f t="shared" si="2"/>
        <v>0</v>
      </c>
      <c r="L8" s="90">
        <f t="shared" si="3"/>
        <v>0</v>
      </c>
      <c r="N8" s="91"/>
      <c r="O8" s="91" t="e">
        <f t="array" ref="O8">SUM(IF((#REF!=$N$5)*(#REF!=A8)*(#REF!=B8),#REF!))</f>
        <v>#REF!</v>
      </c>
      <c r="P8" s="92" t="e">
        <f>#REF!</f>
        <v>#REF!</v>
      </c>
      <c r="Q8" s="91" t="s">
        <v>297</v>
      </c>
      <c r="R8" s="91"/>
      <c r="S8" s="93">
        <f t="shared" si="4"/>
        <v>1</v>
      </c>
    </row>
    <row r="9" spans="1:19" ht="18" customHeight="1">
      <c r="A9" s="85" t="s">
        <v>270</v>
      </c>
      <c r="B9" s="85" t="s">
        <v>272</v>
      </c>
      <c r="C9" s="86" t="s">
        <v>268</v>
      </c>
      <c r="D9" s="87">
        <v>133</v>
      </c>
      <c r="E9" s="88"/>
      <c r="F9" s="88"/>
      <c r="G9" s="88">
        <v>0</v>
      </c>
      <c r="H9" s="88">
        <f t="shared" si="0"/>
        <v>0</v>
      </c>
      <c r="I9" s="88">
        <v>0</v>
      </c>
      <c r="J9" s="89">
        <f t="shared" si="1"/>
        <v>0</v>
      </c>
      <c r="K9" s="89">
        <f t="shared" si="2"/>
        <v>0</v>
      </c>
      <c r="L9" s="90">
        <f t="shared" si="3"/>
        <v>0</v>
      </c>
      <c r="N9" s="91"/>
      <c r="O9" s="91" t="e">
        <f t="array" ref="O9">SUM(IF((#REF!=$N$5)*(#REF!=A9)*(#REF!=B9),#REF!))</f>
        <v>#REF!</v>
      </c>
      <c r="P9" s="92" t="e">
        <f>#REF!</f>
        <v>#REF!</v>
      </c>
      <c r="Q9" s="91" t="s">
        <v>297</v>
      </c>
      <c r="R9" s="91"/>
      <c r="S9" s="93">
        <f t="shared" si="4"/>
        <v>1</v>
      </c>
    </row>
    <row r="10" spans="1:19" ht="18" customHeight="1">
      <c r="A10" s="85" t="s">
        <v>270</v>
      </c>
      <c r="B10" s="85" t="s">
        <v>273</v>
      </c>
      <c r="C10" s="86" t="s">
        <v>268</v>
      </c>
      <c r="D10" s="87">
        <v>3</v>
      </c>
      <c r="E10" s="88"/>
      <c r="F10" s="88"/>
      <c r="G10" s="88">
        <v>0</v>
      </c>
      <c r="H10" s="88">
        <f t="shared" si="0"/>
        <v>0</v>
      </c>
      <c r="I10" s="88">
        <v>0</v>
      </c>
      <c r="J10" s="89">
        <f t="shared" si="1"/>
        <v>0</v>
      </c>
      <c r="K10" s="89">
        <f t="shared" si="2"/>
        <v>0</v>
      </c>
      <c r="L10" s="90">
        <f t="shared" si="3"/>
        <v>0</v>
      </c>
      <c r="N10" s="91"/>
      <c r="O10" s="91" t="e">
        <f t="array" ref="O10">SUM(IF((#REF!=$N$5)*(#REF!=A10)*(#REF!=B10),#REF!))</f>
        <v>#REF!</v>
      </c>
      <c r="P10" s="92" t="e">
        <f>#REF!</f>
        <v>#REF!</v>
      </c>
      <c r="Q10" s="91" t="s">
        <v>297</v>
      </c>
      <c r="R10" s="91"/>
      <c r="S10" s="93">
        <f t="shared" si="4"/>
        <v>1</v>
      </c>
    </row>
    <row r="11" spans="1:19" ht="18" customHeight="1">
      <c r="A11" s="85" t="s">
        <v>274</v>
      </c>
      <c r="B11" s="85" t="s">
        <v>275</v>
      </c>
      <c r="C11" s="86" t="s">
        <v>268</v>
      </c>
      <c r="D11" s="87">
        <v>14</v>
      </c>
      <c r="E11" s="88"/>
      <c r="F11" s="88"/>
      <c r="G11" s="88">
        <v>0</v>
      </c>
      <c r="H11" s="88">
        <f t="shared" si="0"/>
        <v>0</v>
      </c>
      <c r="I11" s="88">
        <v>0</v>
      </c>
      <c r="J11" s="89">
        <f t="shared" si="1"/>
        <v>0</v>
      </c>
      <c r="K11" s="89">
        <f t="shared" si="2"/>
        <v>0</v>
      </c>
      <c r="L11" s="90">
        <f t="shared" si="3"/>
        <v>0</v>
      </c>
      <c r="N11" s="91"/>
      <c r="O11" s="91" t="e">
        <f t="array" ref="O11">SUM(IF((#REF!=$N$5)*(#REF!=A11)*(#REF!=B11),#REF!))</f>
        <v>#REF!</v>
      </c>
      <c r="P11" s="92" t="e">
        <f>#REF!</f>
        <v>#REF!</v>
      </c>
      <c r="Q11" s="91" t="s">
        <v>298</v>
      </c>
      <c r="R11" s="91"/>
      <c r="S11" s="93">
        <f t="shared" si="4"/>
        <v>1</v>
      </c>
    </row>
    <row r="12" spans="1:19" ht="18" customHeight="1">
      <c r="A12" s="85" t="s">
        <v>274</v>
      </c>
      <c r="B12" s="85" t="s">
        <v>276</v>
      </c>
      <c r="C12" s="86" t="s">
        <v>268</v>
      </c>
      <c r="D12" s="87">
        <v>70</v>
      </c>
      <c r="E12" s="88"/>
      <c r="F12" s="88"/>
      <c r="G12" s="88">
        <v>0</v>
      </c>
      <c r="H12" s="88">
        <f t="shared" si="0"/>
        <v>0</v>
      </c>
      <c r="I12" s="88">
        <v>0</v>
      </c>
      <c r="J12" s="89">
        <f t="shared" si="1"/>
        <v>0</v>
      </c>
      <c r="K12" s="89">
        <f t="shared" si="2"/>
        <v>0</v>
      </c>
      <c r="L12" s="90">
        <f t="shared" si="3"/>
        <v>0</v>
      </c>
      <c r="N12" s="91"/>
      <c r="O12" s="91" t="e">
        <f t="array" ref="O12">SUM(IF((#REF!=$N$5)*(#REF!=A12)*(#REF!=B12),#REF!))</f>
        <v>#REF!</v>
      </c>
      <c r="P12" s="92" t="e">
        <f>#REF!</f>
        <v>#REF!</v>
      </c>
      <c r="Q12" s="91" t="s">
        <v>298</v>
      </c>
      <c r="R12" s="91"/>
      <c r="S12" s="93">
        <f t="shared" si="4"/>
        <v>1</v>
      </c>
    </row>
    <row r="13" spans="1:19" ht="18" customHeight="1">
      <c r="A13" s="85" t="s">
        <v>277</v>
      </c>
      <c r="B13" s="85" t="s">
        <v>278</v>
      </c>
      <c r="C13" s="86" t="s">
        <v>268</v>
      </c>
      <c r="D13" s="87">
        <v>424</v>
      </c>
      <c r="E13" s="88"/>
      <c r="F13" s="88"/>
      <c r="G13" s="88">
        <v>0</v>
      </c>
      <c r="H13" s="88">
        <f t="shared" si="0"/>
        <v>0</v>
      </c>
      <c r="I13" s="88">
        <v>0</v>
      </c>
      <c r="J13" s="89">
        <f t="shared" si="1"/>
        <v>0</v>
      </c>
      <c r="K13" s="89">
        <f t="shared" si="2"/>
        <v>0</v>
      </c>
      <c r="L13" s="90">
        <f t="shared" si="3"/>
        <v>0</v>
      </c>
      <c r="N13" s="91"/>
      <c r="O13" s="91" t="e">
        <f t="array" ref="O13">SUM(IF((#REF!=$N$5)*(#REF!=A13)*(#REF!=B13),#REF!))</f>
        <v>#REF!</v>
      </c>
      <c r="P13" s="92" t="e">
        <f>#REF!</f>
        <v>#REF!</v>
      </c>
      <c r="Q13" s="91" t="s">
        <v>299</v>
      </c>
      <c r="R13" s="91"/>
      <c r="S13" s="93">
        <f t="shared" si="4"/>
        <v>1</v>
      </c>
    </row>
    <row r="14" spans="1:19" ht="18" customHeight="1">
      <c r="A14" s="85" t="s">
        <v>279</v>
      </c>
      <c r="B14" s="85" t="s">
        <v>280</v>
      </c>
      <c r="C14" s="86" t="s">
        <v>266</v>
      </c>
      <c r="D14" s="87">
        <v>6</v>
      </c>
      <c r="E14" s="88"/>
      <c r="F14" s="88"/>
      <c r="G14" s="88">
        <v>0</v>
      </c>
      <c r="H14" s="88">
        <f t="shared" si="0"/>
        <v>0</v>
      </c>
      <c r="I14" s="88">
        <v>0</v>
      </c>
      <c r="J14" s="89">
        <f t="shared" si="1"/>
        <v>0</v>
      </c>
      <c r="K14" s="89">
        <f t="shared" si="2"/>
        <v>0</v>
      </c>
      <c r="L14" s="90">
        <f t="shared" si="3"/>
        <v>0</v>
      </c>
      <c r="N14" s="91"/>
      <c r="O14" s="91" t="e">
        <f t="array" ref="O14">SUM(IF((#REF!=$N$5)*(#REF!=A14)*(#REF!=B14),#REF!))</f>
        <v>#REF!</v>
      </c>
      <c r="P14" s="92" t="e">
        <f>#REF!</f>
        <v>#REF!</v>
      </c>
      <c r="Q14" s="91">
        <v>0</v>
      </c>
      <c r="R14" s="91"/>
      <c r="S14" s="93">
        <f t="shared" si="4"/>
        <v>1</v>
      </c>
    </row>
    <row r="15" spans="1:19" ht="18" customHeight="1">
      <c r="A15" s="85" t="s">
        <v>281</v>
      </c>
      <c r="B15" s="85" t="s">
        <v>282</v>
      </c>
      <c r="C15" s="86" t="s">
        <v>266</v>
      </c>
      <c r="D15" s="87">
        <v>6</v>
      </c>
      <c r="E15" s="88"/>
      <c r="F15" s="88"/>
      <c r="G15" s="88">
        <v>0</v>
      </c>
      <c r="H15" s="88">
        <f t="shared" si="0"/>
        <v>0</v>
      </c>
      <c r="I15" s="88">
        <v>0</v>
      </c>
      <c r="J15" s="89">
        <f t="shared" si="1"/>
        <v>0</v>
      </c>
      <c r="K15" s="89">
        <f t="shared" si="2"/>
        <v>0</v>
      </c>
      <c r="L15" s="90">
        <f t="shared" si="3"/>
        <v>0</v>
      </c>
      <c r="N15" s="91"/>
      <c r="O15" s="91" t="e">
        <f t="array" ref="O15">SUM(IF((#REF!=$N$5)*(#REF!=A15)*(#REF!=B15),#REF!))</f>
        <v>#REF!</v>
      </c>
      <c r="P15" s="92" t="e">
        <f>#REF!</f>
        <v>#REF!</v>
      </c>
      <c r="Q15" s="91">
        <v>0</v>
      </c>
      <c r="R15" s="91"/>
      <c r="S15" s="93">
        <f t="shared" si="4"/>
        <v>1</v>
      </c>
    </row>
    <row r="16" spans="1:19" ht="18" customHeight="1">
      <c r="A16" s="85" t="s">
        <v>283</v>
      </c>
      <c r="B16" s="85" t="s">
        <v>284</v>
      </c>
      <c r="C16" s="86" t="s">
        <v>266</v>
      </c>
      <c r="D16" s="87">
        <v>5</v>
      </c>
      <c r="E16" s="88"/>
      <c r="F16" s="88"/>
      <c r="G16" s="88">
        <v>0</v>
      </c>
      <c r="H16" s="88">
        <f t="shared" si="0"/>
        <v>0</v>
      </c>
      <c r="I16" s="88">
        <v>0</v>
      </c>
      <c r="J16" s="89">
        <f t="shared" si="1"/>
        <v>0</v>
      </c>
      <c r="K16" s="89">
        <f t="shared" si="2"/>
        <v>0</v>
      </c>
      <c r="L16" s="90">
        <f t="shared" si="3"/>
        <v>0</v>
      </c>
      <c r="N16" s="91"/>
      <c r="O16" s="91" t="e">
        <f t="array" ref="O16">SUM(IF((#REF!=$N$5)*(#REF!=A16)*(#REF!=B16),#REF!))</f>
        <v>#REF!</v>
      </c>
      <c r="P16" s="92" t="e">
        <f>#REF!</f>
        <v>#REF!</v>
      </c>
      <c r="Q16" s="91">
        <v>0</v>
      </c>
      <c r="R16" s="91"/>
      <c r="S16" s="93">
        <f t="shared" si="4"/>
        <v>1</v>
      </c>
    </row>
    <row r="17" spans="1:19" ht="18" customHeight="1">
      <c r="A17" s="85" t="s">
        <v>285</v>
      </c>
      <c r="B17" s="85" t="s">
        <v>284</v>
      </c>
      <c r="C17" s="86" t="s">
        <v>266</v>
      </c>
      <c r="D17" s="87">
        <v>1</v>
      </c>
      <c r="E17" s="88"/>
      <c r="F17" s="88"/>
      <c r="G17" s="88">
        <v>0</v>
      </c>
      <c r="H17" s="88">
        <f t="shared" si="0"/>
        <v>0</v>
      </c>
      <c r="I17" s="88">
        <v>0</v>
      </c>
      <c r="J17" s="89">
        <f t="shared" si="1"/>
        <v>0</v>
      </c>
      <c r="K17" s="89">
        <f t="shared" si="2"/>
        <v>0</v>
      </c>
      <c r="L17" s="90">
        <f t="shared" si="3"/>
        <v>0</v>
      </c>
      <c r="N17" s="91"/>
      <c r="O17" s="91" t="e">
        <f t="array" ref="O17">SUM(IF((#REF!=$N$5)*(#REF!=A17)*(#REF!=B17),#REF!))</f>
        <v>#REF!</v>
      </c>
      <c r="P17" s="92" t="e">
        <f>#REF!</f>
        <v>#REF!</v>
      </c>
      <c r="Q17" s="91">
        <v>0</v>
      </c>
      <c r="R17" s="91"/>
      <c r="S17" s="93">
        <f t="shared" si="4"/>
        <v>1</v>
      </c>
    </row>
    <row r="18" spans="1:19" ht="18" customHeight="1">
      <c r="A18" s="85" t="s">
        <v>286</v>
      </c>
      <c r="B18" s="85" t="s">
        <v>287</v>
      </c>
      <c r="C18" s="86" t="s">
        <v>268</v>
      </c>
      <c r="D18" s="87">
        <v>2</v>
      </c>
      <c r="E18" s="88"/>
      <c r="F18" s="88"/>
      <c r="G18" s="88">
        <v>0</v>
      </c>
      <c r="H18" s="88">
        <f t="shared" si="0"/>
        <v>0</v>
      </c>
      <c r="I18" s="88">
        <v>0</v>
      </c>
      <c r="J18" s="89">
        <f t="shared" si="1"/>
        <v>0</v>
      </c>
      <c r="K18" s="89">
        <f t="shared" si="2"/>
        <v>0</v>
      </c>
      <c r="L18" s="90">
        <f t="shared" si="3"/>
        <v>0</v>
      </c>
      <c r="N18" s="91"/>
      <c r="O18" s="91" t="e">
        <f t="array" ref="O18">SUM(IF((#REF!=$N$5)*(#REF!=A18)*(#REF!=B18),#REF!))</f>
        <v>#REF!</v>
      </c>
      <c r="P18" s="92" t="e">
        <f>#REF!</f>
        <v>#REF!</v>
      </c>
      <c r="Q18" s="91">
        <v>0</v>
      </c>
      <c r="R18" s="91"/>
      <c r="S18" s="93">
        <f t="shared" si="4"/>
        <v>1</v>
      </c>
    </row>
    <row r="19" spans="1:19" ht="18" customHeight="1">
      <c r="A19" s="85" t="s">
        <v>288</v>
      </c>
      <c r="B19" s="85" t="s">
        <v>289</v>
      </c>
      <c r="C19" s="86" t="s">
        <v>290</v>
      </c>
      <c r="D19" s="87">
        <v>1</v>
      </c>
      <c r="E19" s="88"/>
      <c r="F19" s="88"/>
      <c r="G19" s="88">
        <v>0</v>
      </c>
      <c r="H19" s="88">
        <f t="shared" si="0"/>
        <v>0</v>
      </c>
      <c r="I19" s="88">
        <v>0</v>
      </c>
      <c r="J19" s="89">
        <f t="shared" si="1"/>
        <v>0</v>
      </c>
      <c r="K19" s="89">
        <f t="shared" si="2"/>
        <v>0</v>
      </c>
      <c r="L19" s="90">
        <f t="shared" si="3"/>
        <v>0</v>
      </c>
      <c r="N19" s="91"/>
      <c r="O19" s="91" t="e">
        <f t="array" ref="O19">SUM(IF((#REF!=$N$5)*(#REF!=A19)*(#REF!=B19),#REF!))</f>
        <v>#REF!</v>
      </c>
      <c r="P19" s="92" t="e">
        <f>#REF!</f>
        <v>#REF!</v>
      </c>
      <c r="Q19" s="91">
        <v>0</v>
      </c>
      <c r="R19" s="91"/>
      <c r="S19" s="93">
        <f t="shared" si="4"/>
        <v>1</v>
      </c>
    </row>
    <row r="20" spans="1:19" ht="18" customHeight="1">
      <c r="A20" s="85" t="s">
        <v>291</v>
      </c>
      <c r="B20" s="85" t="s">
        <v>292</v>
      </c>
      <c r="C20" s="86" t="s">
        <v>266</v>
      </c>
      <c r="D20" s="87">
        <v>6</v>
      </c>
      <c r="E20" s="88"/>
      <c r="F20" s="88"/>
      <c r="G20" s="88">
        <v>0</v>
      </c>
      <c r="H20" s="88">
        <f t="shared" si="0"/>
        <v>0</v>
      </c>
      <c r="I20" s="88">
        <v>0</v>
      </c>
      <c r="J20" s="89">
        <f t="shared" si="1"/>
        <v>0</v>
      </c>
      <c r="K20" s="89">
        <f t="shared" si="2"/>
        <v>0</v>
      </c>
      <c r="L20" s="90">
        <f t="shared" si="3"/>
        <v>0</v>
      </c>
      <c r="N20" s="91"/>
      <c r="O20" s="91" t="e">
        <f t="array" ref="O20">SUM(IF((#REF!=$N$5)*(#REF!=A20)*(#REF!=B20),#REF!))</f>
        <v>#REF!</v>
      </c>
      <c r="P20" s="92" t="e">
        <f>#REF!</f>
        <v>#REF!</v>
      </c>
      <c r="Q20" s="91">
        <v>0</v>
      </c>
      <c r="R20" s="91"/>
      <c r="S20" s="93">
        <f t="shared" si="4"/>
        <v>1</v>
      </c>
    </row>
    <row r="21" spans="1:19" ht="18" customHeight="1">
      <c r="A21" s="85" t="s">
        <v>293</v>
      </c>
      <c r="B21" s="85" t="s">
        <v>294</v>
      </c>
      <c r="C21" s="86" t="s">
        <v>266</v>
      </c>
      <c r="D21" s="87">
        <v>2</v>
      </c>
      <c r="E21" s="88"/>
      <c r="F21" s="88"/>
      <c r="G21" s="88">
        <v>0</v>
      </c>
      <c r="H21" s="88">
        <f t="shared" si="0"/>
        <v>0</v>
      </c>
      <c r="I21" s="88">
        <v>0</v>
      </c>
      <c r="J21" s="89">
        <f t="shared" si="1"/>
        <v>0</v>
      </c>
      <c r="K21" s="89">
        <f t="shared" si="2"/>
        <v>0</v>
      </c>
      <c r="L21" s="90">
        <f t="shared" si="3"/>
        <v>0</v>
      </c>
      <c r="N21" s="91"/>
      <c r="O21" s="91" t="e">
        <f t="array" ref="O21">SUM(IF((#REF!=$N$5)*(#REF!=A21)*(#REF!=B21),#REF!))</f>
        <v>#REF!</v>
      </c>
      <c r="P21" s="92" t="e">
        <f>#REF!</f>
        <v>#REF!</v>
      </c>
      <c r="Q21" s="91">
        <v>0</v>
      </c>
      <c r="R21" s="91"/>
      <c r="S21" s="93">
        <f t="shared" si="4"/>
        <v>1</v>
      </c>
    </row>
    <row r="22" spans="1:19" ht="18" customHeight="1">
      <c r="A22" s="85" t="s">
        <v>295</v>
      </c>
      <c r="B22" s="85" t="s">
        <v>296</v>
      </c>
      <c r="C22" s="86" t="s">
        <v>266</v>
      </c>
      <c r="D22" s="87">
        <v>1</v>
      </c>
      <c r="E22" s="88"/>
      <c r="F22" s="88"/>
      <c r="G22" s="88">
        <v>0</v>
      </c>
      <c r="H22" s="88">
        <f t="shared" si="0"/>
        <v>0</v>
      </c>
      <c r="I22" s="88">
        <v>0</v>
      </c>
      <c r="J22" s="89">
        <f t="shared" si="1"/>
        <v>0</v>
      </c>
      <c r="K22" s="89">
        <f t="shared" si="2"/>
        <v>0</v>
      </c>
      <c r="L22" s="90">
        <f t="shared" si="3"/>
        <v>0</v>
      </c>
      <c r="N22" s="91"/>
      <c r="O22" s="91" t="e">
        <f t="array" ref="O22">SUM(IF((#REF!=$N$5)*(#REF!=A22)*(#REF!=B22),#REF!))</f>
        <v>#REF!</v>
      </c>
      <c r="P22" s="92" t="e">
        <f>#REF!</f>
        <v>#REF!</v>
      </c>
      <c r="Q22" s="91">
        <v>0</v>
      </c>
      <c r="R22" s="91"/>
      <c r="S22" s="93">
        <f t="shared" si="4"/>
        <v>1</v>
      </c>
    </row>
    <row r="23" spans="1:19" ht="18" customHeight="1">
      <c r="A23" s="85">
        <v>0</v>
      </c>
      <c r="B23" s="85">
        <v>0</v>
      </c>
      <c r="C23" s="86">
        <v>0</v>
      </c>
      <c r="D23" s="87">
        <v>0</v>
      </c>
      <c r="E23" s="88"/>
      <c r="F23" s="88"/>
      <c r="G23" s="88">
        <v>0</v>
      </c>
      <c r="H23" s="88">
        <f t="shared" si="0"/>
        <v>0</v>
      </c>
      <c r="I23" s="88">
        <v>0</v>
      </c>
      <c r="J23" s="89">
        <f t="shared" si="1"/>
        <v>0</v>
      </c>
      <c r="K23" s="89">
        <f t="shared" si="2"/>
        <v>0</v>
      </c>
      <c r="L23" s="90">
        <f t="shared" si="3"/>
        <v>0</v>
      </c>
      <c r="N23" s="91"/>
      <c r="O23" s="91" t="e">
        <f t="array" ref="O23">SUM(IF((#REF!=$N$5)*(#REF!=A23)*(#REF!=B23),#REF!))</f>
        <v>#REF!</v>
      </c>
      <c r="P23" s="92" t="e">
        <f>#REF!</f>
        <v>#REF!</v>
      </c>
      <c r="Q23" s="91">
        <v>0</v>
      </c>
      <c r="R23" s="91"/>
      <c r="S23" s="93" t="str">
        <f t="shared" si="4"/>
        <v/>
      </c>
    </row>
    <row r="24" spans="1:19" ht="18" customHeight="1">
      <c r="A24" s="100" t="s">
        <v>91</v>
      </c>
      <c r="B24" s="100" t="s">
        <v>83</v>
      </c>
      <c r="C24" s="94" t="s">
        <v>84</v>
      </c>
      <c r="D24" s="95">
        <v>15</v>
      </c>
      <c r="E24" s="96">
        <f>SUMIF($Q$6:$Q$23,"1-전선관",$F$6:$F$23)</f>
        <v>0</v>
      </c>
      <c r="F24" s="97">
        <f>INT(SUM(E24*D24)/100)</f>
        <v>0</v>
      </c>
      <c r="G24" s="96"/>
      <c r="H24" s="97">
        <f t="shared" ref="H24:H28" si="5">INT(SUM(G24*D24))</f>
        <v>0</v>
      </c>
      <c r="I24" s="96"/>
      <c r="J24" s="99">
        <f t="shared" ref="J24:J27" si="6">INT(SUM(I24*D24))</f>
        <v>0</v>
      </c>
      <c r="K24" s="99">
        <f t="shared" ref="K24:K29" si="7">SUM(F24+H24+J24)</f>
        <v>0</v>
      </c>
      <c r="L24" s="98"/>
      <c r="N24" s="91"/>
      <c r="O24" s="91"/>
      <c r="P24" s="92"/>
      <c r="Q24" s="91"/>
      <c r="R24" s="91"/>
      <c r="S24" s="93">
        <f t="shared" ref="S24:S28" si="8">IF(D24=0,"",1)</f>
        <v>1</v>
      </c>
    </row>
    <row r="25" spans="1:19" ht="18" customHeight="1">
      <c r="A25" s="100" t="s">
        <v>92</v>
      </c>
      <c r="B25" s="100" t="s">
        <v>93</v>
      </c>
      <c r="C25" s="94" t="s">
        <v>84</v>
      </c>
      <c r="D25" s="95">
        <v>2</v>
      </c>
      <c r="E25" s="96">
        <f>SUMIF($Q$6:$Q$23,"1-전선관",$F$6:$F$23)+SUMIF($Q$6:$Q$23,"2-전선",$F$6:$F$23)+SUMIF($Q$6:$Q$23,"2-케이블",$F$6:$F$23)</f>
        <v>0</v>
      </c>
      <c r="F25" s="97">
        <f>INT(SUM(E25*D25)/100)</f>
        <v>0</v>
      </c>
      <c r="G25" s="96"/>
      <c r="H25" s="97">
        <f t="shared" si="5"/>
        <v>0</v>
      </c>
      <c r="I25" s="96"/>
      <c r="J25" s="99">
        <f t="shared" si="6"/>
        <v>0</v>
      </c>
      <c r="K25" s="99">
        <f t="shared" si="7"/>
        <v>0</v>
      </c>
      <c r="L25" s="98"/>
      <c r="N25" s="91"/>
      <c r="O25" s="91"/>
      <c r="P25" s="92"/>
      <c r="Q25" s="91"/>
      <c r="R25" s="91"/>
      <c r="S25" s="93">
        <f t="shared" si="8"/>
        <v>1</v>
      </c>
    </row>
    <row r="26" spans="1:19" ht="18" customHeight="1">
      <c r="A26" s="110" t="str">
        <f>IF(D26=0,0,"노 무 비")</f>
        <v>노 무 비</v>
      </c>
      <c r="B26" s="100" t="e">
        <f>IF(D26=0,0,#REF!)</f>
        <v>#REF!</v>
      </c>
      <c r="C26" s="94" t="s">
        <v>300</v>
      </c>
      <c r="D26" s="95">
        <v>32</v>
      </c>
      <c r="E26" s="96"/>
      <c r="F26" s="97">
        <f t="shared" ref="F26:F27" si="9">INT(SUM(E26*D26))</f>
        <v>0</v>
      </c>
      <c r="G26" s="96"/>
      <c r="H26" s="97">
        <f t="shared" si="5"/>
        <v>0</v>
      </c>
      <c r="I26" s="96"/>
      <c r="J26" s="99">
        <f t="shared" si="6"/>
        <v>0</v>
      </c>
      <c r="K26" s="99">
        <f t="shared" si="7"/>
        <v>0</v>
      </c>
      <c r="L26" s="98"/>
      <c r="N26" s="91"/>
      <c r="O26" s="91"/>
      <c r="P26" s="92"/>
      <c r="Q26" s="91"/>
      <c r="R26" s="91"/>
      <c r="S26" s="93">
        <f t="shared" si="8"/>
        <v>1</v>
      </c>
    </row>
    <row r="27" spans="1:19" ht="18" customHeight="1">
      <c r="A27" s="110" t="str">
        <f t="shared" ref="A27" si="10">IF(D27=0,0,"노 무 비")</f>
        <v>노 무 비</v>
      </c>
      <c r="B27" s="100" t="e">
        <f>IF(D27=0,0,#REF!)</f>
        <v>#REF!</v>
      </c>
      <c r="C27" s="94" t="s">
        <v>300</v>
      </c>
      <c r="D27" s="95">
        <v>3</v>
      </c>
      <c r="E27" s="96"/>
      <c r="F27" s="97">
        <f t="shared" si="9"/>
        <v>0</v>
      </c>
      <c r="G27" s="96"/>
      <c r="H27" s="97">
        <f t="shared" si="5"/>
        <v>0</v>
      </c>
      <c r="I27" s="96"/>
      <c r="J27" s="99">
        <f t="shared" si="6"/>
        <v>0</v>
      </c>
      <c r="K27" s="99">
        <f t="shared" si="7"/>
        <v>0</v>
      </c>
      <c r="L27" s="98"/>
      <c r="N27" s="91"/>
      <c r="O27" s="91"/>
      <c r="P27" s="92"/>
      <c r="Q27" s="91"/>
      <c r="R27" s="91"/>
      <c r="S27" s="93">
        <f t="shared" si="8"/>
        <v>1</v>
      </c>
    </row>
    <row r="28" spans="1:19" ht="18" customHeight="1">
      <c r="A28" s="100" t="s">
        <v>85</v>
      </c>
      <c r="B28" s="100" t="s">
        <v>86</v>
      </c>
      <c r="C28" s="94" t="s">
        <v>84</v>
      </c>
      <c r="D28" s="95">
        <v>3</v>
      </c>
      <c r="E28" s="96">
        <f>SUM(H6:H27)-SUM(J6:J27)</f>
        <v>0</v>
      </c>
      <c r="F28" s="97">
        <f>INT(SUM(E28*D28)/100)</f>
        <v>0</v>
      </c>
      <c r="G28" s="96"/>
      <c r="H28" s="97">
        <f t="shared" si="5"/>
        <v>0</v>
      </c>
      <c r="I28" s="96"/>
      <c r="J28" s="99">
        <f>INT(SUM(I28*D28)/100)</f>
        <v>0</v>
      </c>
      <c r="K28" s="99">
        <f t="shared" si="7"/>
        <v>0</v>
      </c>
      <c r="L28" s="98"/>
      <c r="N28" s="91"/>
      <c r="O28" s="91"/>
      <c r="P28" s="92"/>
      <c r="Q28" s="91"/>
      <c r="R28" s="91"/>
      <c r="S28" s="93">
        <f t="shared" si="8"/>
        <v>1</v>
      </c>
    </row>
    <row r="29" spans="1:19" s="62" customFormat="1" ht="18" customHeight="1">
      <c r="A29" s="111" t="s">
        <v>87</v>
      </c>
      <c r="B29" s="102"/>
      <c r="C29" s="102"/>
      <c r="D29" s="112"/>
      <c r="E29" s="104"/>
      <c r="F29" s="104">
        <f>SUM(F6:F28)</f>
        <v>0</v>
      </c>
      <c r="G29" s="104"/>
      <c r="H29" s="104">
        <f>SUM(H6:H28)</f>
        <v>0</v>
      </c>
      <c r="I29" s="104"/>
      <c r="J29" s="104">
        <f>SUM(J6:J28)</f>
        <v>0</v>
      </c>
      <c r="K29" s="105">
        <f t="shared" si="7"/>
        <v>0</v>
      </c>
      <c r="L29" s="105"/>
      <c r="N29" s="91"/>
      <c r="O29" s="91"/>
      <c r="P29" s="92"/>
      <c r="Q29" s="91"/>
      <c r="R29" s="113"/>
      <c r="S29" s="93" t="str">
        <f>IF(SUM(E29:L29)=0,"",1)</f>
        <v/>
      </c>
    </row>
  </sheetData>
  <protectedRanges>
    <protectedRange sqref="A26:A27" name="범위1"/>
    <protectedRange sqref="S6:S28" name="범위1_1"/>
    <protectedRange sqref="S29" name="범위1_2"/>
  </protectedRanges>
  <dataConsolidate/>
  <mergeCells count="14">
    <mergeCell ref="Q2:Q3"/>
    <mergeCell ref="R2:R3"/>
    <mergeCell ref="I2:J2"/>
    <mergeCell ref="K2:K3"/>
    <mergeCell ref="L2:L3"/>
    <mergeCell ref="N2:N3"/>
    <mergeCell ref="O2:O3"/>
    <mergeCell ref="P2:P3"/>
    <mergeCell ref="G2:H2"/>
    <mergeCell ref="A2:A3"/>
    <mergeCell ref="B2:B3"/>
    <mergeCell ref="C2:C3"/>
    <mergeCell ref="D2:D3"/>
    <mergeCell ref="E2:F2"/>
  </mergeCells>
  <phoneticPr fontId="3" type="noConversion"/>
  <printOptions gridLinesSet="0"/>
  <pageMargins left="0.78740157480314965" right="0.39370078740157483" top="0.39370078740157483" bottom="0.39370078740157483" header="0.19685039370078741" footer="0.19685039370078741"/>
  <pageSetup paperSize="9" orientation="landscape" useFirstPageNumber="1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35D60-0D71-4FF3-B5EF-C7DC75CB29A5}">
  <dimension ref="A1:AZ171"/>
  <sheetViews>
    <sheetView view="pageBreakPreview" zoomScale="64" zoomScaleNormal="100" zoomScaleSheetLayoutView="64" workbookViewId="0">
      <pane ySplit="3" topLeftCell="A4" activePane="bottomLeft" state="frozen"/>
      <selection pane="bottomLeft" activeCell="A4" sqref="A4"/>
    </sheetView>
  </sheetViews>
  <sheetFormatPr defaultRowHeight="13.5"/>
  <cols>
    <col min="1" max="2" width="33.625" style="126" customWidth="1"/>
    <col min="3" max="3" width="5.125" style="126" customWidth="1"/>
    <col min="4" max="4" width="8.625" style="126" customWidth="1"/>
    <col min="5" max="8" width="13.625" style="126" customWidth="1"/>
    <col min="9" max="12" width="13.625" style="126" hidden="1" customWidth="1"/>
    <col min="13" max="16" width="13.625" style="126" customWidth="1"/>
    <col min="17" max="17" width="12.125" style="126" customWidth="1"/>
    <col min="18" max="47" width="2.625" style="126" customWidth="1"/>
    <col min="48" max="48" width="10.625" style="126" customWidth="1"/>
    <col min="49" max="50" width="1.625" style="126" customWidth="1"/>
    <col min="51" max="51" width="24.625" style="126" customWidth="1"/>
    <col min="52" max="52" width="10.625" style="126" customWidth="1"/>
    <col min="53" max="16384" width="9" style="126"/>
  </cols>
  <sheetData>
    <row r="1" spans="1:52" ht="30" customHeight="1">
      <c r="A1" s="123" t="s">
        <v>478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5"/>
    </row>
    <row r="2" spans="1:52" ht="30" customHeight="1">
      <c r="A2" s="156" t="s">
        <v>326</v>
      </c>
      <c r="B2" s="156" t="s">
        <v>327</v>
      </c>
      <c r="C2" s="156" t="s">
        <v>94</v>
      </c>
      <c r="D2" s="156" t="s">
        <v>328</v>
      </c>
      <c r="E2" s="156" t="s">
        <v>329</v>
      </c>
      <c r="F2" s="156"/>
      <c r="G2" s="156" t="s">
        <v>330</v>
      </c>
      <c r="H2" s="156"/>
      <c r="I2" s="127"/>
      <c r="J2" s="127"/>
      <c r="K2" s="127"/>
      <c r="L2" s="127"/>
      <c r="M2" s="156" t="s">
        <v>331</v>
      </c>
      <c r="N2" s="156"/>
      <c r="O2" s="156" t="s">
        <v>332</v>
      </c>
      <c r="P2" s="156"/>
      <c r="Q2" s="156" t="s">
        <v>333</v>
      </c>
      <c r="R2" s="155" t="s">
        <v>334</v>
      </c>
      <c r="S2" s="155" t="s">
        <v>335</v>
      </c>
      <c r="T2" s="155" t="s">
        <v>336</v>
      </c>
      <c r="U2" s="155" t="s">
        <v>337</v>
      </c>
      <c r="V2" s="155" t="s">
        <v>338</v>
      </c>
      <c r="W2" s="155" t="s">
        <v>339</v>
      </c>
      <c r="X2" s="155" t="s">
        <v>340</v>
      </c>
      <c r="Y2" s="155" t="s">
        <v>341</v>
      </c>
      <c r="Z2" s="155" t="s">
        <v>342</v>
      </c>
      <c r="AA2" s="155" t="s">
        <v>343</v>
      </c>
      <c r="AB2" s="155" t="s">
        <v>344</v>
      </c>
      <c r="AC2" s="155" t="s">
        <v>345</v>
      </c>
      <c r="AD2" s="155" t="s">
        <v>346</v>
      </c>
      <c r="AE2" s="155" t="s">
        <v>347</v>
      </c>
      <c r="AF2" s="155" t="s">
        <v>348</v>
      </c>
      <c r="AG2" s="155" t="s">
        <v>349</v>
      </c>
      <c r="AH2" s="155" t="s">
        <v>350</v>
      </c>
      <c r="AI2" s="155" t="s">
        <v>351</v>
      </c>
      <c r="AJ2" s="155" t="s">
        <v>352</v>
      </c>
      <c r="AK2" s="155" t="s">
        <v>353</v>
      </c>
      <c r="AL2" s="155" t="s">
        <v>354</v>
      </c>
      <c r="AM2" s="155" t="s">
        <v>355</v>
      </c>
      <c r="AN2" s="155" t="s">
        <v>356</v>
      </c>
      <c r="AO2" s="155" t="s">
        <v>357</v>
      </c>
      <c r="AP2" s="155" t="s">
        <v>358</v>
      </c>
      <c r="AQ2" s="155" t="s">
        <v>359</v>
      </c>
      <c r="AR2" s="155" t="s">
        <v>360</v>
      </c>
      <c r="AS2" s="155" t="s">
        <v>361</v>
      </c>
      <c r="AT2" s="155" t="s">
        <v>362</v>
      </c>
      <c r="AU2" s="155" t="s">
        <v>363</v>
      </c>
      <c r="AV2" s="155" t="s">
        <v>364</v>
      </c>
      <c r="AW2" s="155" t="s">
        <v>365</v>
      </c>
      <c r="AX2" s="155" t="s">
        <v>366</v>
      </c>
      <c r="AY2" s="155" t="s">
        <v>367</v>
      </c>
      <c r="AZ2" s="155" t="s">
        <v>368</v>
      </c>
    </row>
    <row r="3" spans="1:52" ht="30" customHeight="1">
      <c r="A3" s="156"/>
      <c r="B3" s="156"/>
      <c r="C3" s="156"/>
      <c r="D3" s="156"/>
      <c r="E3" s="127" t="s">
        <v>369</v>
      </c>
      <c r="F3" s="127" t="s">
        <v>370</v>
      </c>
      <c r="G3" s="127" t="s">
        <v>369</v>
      </c>
      <c r="H3" s="127" t="s">
        <v>370</v>
      </c>
      <c r="I3" s="127"/>
      <c r="J3" s="127"/>
      <c r="K3" s="127"/>
      <c r="L3" s="127"/>
      <c r="M3" s="127" t="s">
        <v>369</v>
      </c>
      <c r="N3" s="127" t="s">
        <v>370</v>
      </c>
      <c r="O3" s="127" t="s">
        <v>369</v>
      </c>
      <c r="P3" s="127" t="s">
        <v>370</v>
      </c>
      <c r="Q3" s="156"/>
      <c r="R3" s="155"/>
      <c r="S3" s="155"/>
      <c r="T3" s="155"/>
      <c r="U3" s="155"/>
      <c r="V3" s="155"/>
      <c r="W3" s="155"/>
      <c r="X3" s="155"/>
      <c r="Y3" s="155"/>
      <c r="Z3" s="155"/>
      <c r="AA3" s="155"/>
      <c r="AB3" s="155"/>
      <c r="AC3" s="155"/>
      <c r="AD3" s="155"/>
      <c r="AE3" s="155"/>
      <c r="AF3" s="155"/>
      <c r="AG3" s="155"/>
      <c r="AH3" s="155"/>
      <c r="AI3" s="155"/>
      <c r="AJ3" s="155"/>
      <c r="AK3" s="155"/>
      <c r="AL3" s="155"/>
      <c r="AM3" s="155"/>
      <c r="AN3" s="155"/>
      <c r="AO3" s="155"/>
      <c r="AP3" s="155"/>
      <c r="AQ3" s="155"/>
      <c r="AR3" s="155"/>
      <c r="AS3" s="155"/>
      <c r="AT3" s="155"/>
      <c r="AU3" s="155"/>
      <c r="AV3" s="155"/>
      <c r="AW3" s="155"/>
      <c r="AX3" s="155"/>
      <c r="AY3" s="155"/>
      <c r="AZ3" s="155"/>
    </row>
    <row r="4" spans="1:52" ht="30" customHeight="1">
      <c r="A4" s="128" t="s">
        <v>479</v>
      </c>
      <c r="B4" s="128" t="s">
        <v>155</v>
      </c>
      <c r="C4" s="129"/>
      <c r="D4" s="129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29"/>
      <c r="U4" s="131" t="s">
        <v>371</v>
      </c>
    </row>
    <row r="5" spans="1:52" ht="30" customHeight="1">
      <c r="A5" s="128" t="s">
        <v>372</v>
      </c>
      <c r="B5" s="128" t="s">
        <v>373</v>
      </c>
      <c r="C5" s="128" t="s">
        <v>374</v>
      </c>
      <c r="D5" s="129">
        <v>4</v>
      </c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28" t="s">
        <v>375</v>
      </c>
      <c r="R5" s="131" t="s">
        <v>376</v>
      </c>
      <c r="S5" s="131" t="s">
        <v>155</v>
      </c>
      <c r="T5" s="131" t="s">
        <v>155</v>
      </c>
      <c r="U5" s="131" t="s">
        <v>371</v>
      </c>
      <c r="V5" s="131" t="s">
        <v>377</v>
      </c>
      <c r="W5" s="131" t="s">
        <v>378</v>
      </c>
      <c r="X5" s="131" t="s">
        <v>378</v>
      </c>
      <c r="AV5" s="131" t="s">
        <v>155</v>
      </c>
      <c r="AW5" s="131" t="s">
        <v>155</v>
      </c>
      <c r="AY5" s="131" t="s">
        <v>379</v>
      </c>
      <c r="AZ5" s="126">
        <v>68547</v>
      </c>
    </row>
    <row r="6" spans="1:52" ht="30" customHeight="1">
      <c r="A6" s="128" t="s">
        <v>372</v>
      </c>
      <c r="B6" s="128" t="s">
        <v>380</v>
      </c>
      <c r="C6" s="128" t="s">
        <v>374</v>
      </c>
      <c r="D6" s="129">
        <v>1</v>
      </c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28" t="s">
        <v>381</v>
      </c>
      <c r="R6" s="131" t="s">
        <v>382</v>
      </c>
      <c r="S6" s="131" t="s">
        <v>155</v>
      </c>
      <c r="T6" s="131" t="s">
        <v>155</v>
      </c>
      <c r="U6" s="131" t="s">
        <v>371</v>
      </c>
      <c r="V6" s="131" t="s">
        <v>377</v>
      </c>
      <c r="W6" s="131" t="s">
        <v>378</v>
      </c>
      <c r="X6" s="131" t="s">
        <v>378</v>
      </c>
      <c r="AV6" s="131" t="s">
        <v>155</v>
      </c>
      <c r="AW6" s="131" t="s">
        <v>155</v>
      </c>
      <c r="AY6" s="131" t="s">
        <v>383</v>
      </c>
      <c r="AZ6" s="126">
        <v>68548</v>
      </c>
    </row>
    <row r="7" spans="1:52" ht="30" customHeight="1">
      <c r="A7" s="128" t="s">
        <v>384</v>
      </c>
      <c r="B7" s="128" t="s">
        <v>385</v>
      </c>
      <c r="C7" s="128" t="s">
        <v>386</v>
      </c>
      <c r="D7" s="129">
        <v>218</v>
      </c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28" t="s">
        <v>387</v>
      </c>
      <c r="R7" s="131" t="s">
        <v>388</v>
      </c>
      <c r="S7" s="131" t="s">
        <v>155</v>
      </c>
      <c r="T7" s="131" t="s">
        <v>155</v>
      </c>
      <c r="U7" s="131" t="s">
        <v>371</v>
      </c>
      <c r="V7" s="131" t="s">
        <v>377</v>
      </c>
      <c r="W7" s="131" t="s">
        <v>378</v>
      </c>
      <c r="X7" s="131" t="s">
        <v>378</v>
      </c>
      <c r="AV7" s="131" t="s">
        <v>155</v>
      </c>
      <c r="AW7" s="131" t="s">
        <v>155</v>
      </c>
      <c r="AY7" s="131" t="s">
        <v>389</v>
      </c>
      <c r="AZ7" s="126">
        <v>68557</v>
      </c>
    </row>
    <row r="8" spans="1:52" ht="30" customHeight="1">
      <c r="A8" s="129"/>
      <c r="B8" s="129"/>
      <c r="C8" s="129"/>
      <c r="D8" s="129"/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29"/>
      <c r="U8" s="131" t="s">
        <v>371</v>
      </c>
    </row>
    <row r="9" spans="1:52" ht="30" customHeight="1">
      <c r="A9" s="129"/>
      <c r="B9" s="129"/>
      <c r="C9" s="129"/>
      <c r="D9" s="129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29"/>
      <c r="U9" s="131" t="s">
        <v>371</v>
      </c>
    </row>
    <row r="10" spans="1:52" ht="30" customHeight="1">
      <c r="A10" s="129"/>
      <c r="B10" s="129"/>
      <c r="C10" s="129"/>
      <c r="D10" s="129"/>
      <c r="E10" s="130"/>
      <c r="F10" s="130"/>
      <c r="G10" s="130"/>
      <c r="H10" s="130"/>
      <c r="I10" s="130"/>
      <c r="J10" s="130"/>
      <c r="K10" s="130"/>
      <c r="L10" s="130"/>
      <c r="M10" s="130"/>
      <c r="N10" s="130"/>
      <c r="O10" s="130"/>
      <c r="P10" s="130"/>
      <c r="Q10" s="129"/>
      <c r="U10" s="131" t="s">
        <v>371</v>
      </c>
    </row>
    <row r="11" spans="1:52" ht="30" customHeight="1">
      <c r="A11" s="129"/>
      <c r="B11" s="129"/>
      <c r="C11" s="129"/>
      <c r="D11" s="129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29"/>
      <c r="U11" s="131" t="s">
        <v>371</v>
      </c>
    </row>
    <row r="12" spans="1:52" ht="30" customHeight="1">
      <c r="A12" s="129"/>
      <c r="B12" s="129"/>
      <c r="C12" s="129"/>
      <c r="D12" s="129"/>
      <c r="E12" s="130"/>
      <c r="F12" s="130"/>
      <c r="G12" s="130"/>
      <c r="H12" s="130"/>
      <c r="I12" s="130"/>
      <c r="J12" s="130"/>
      <c r="K12" s="130"/>
      <c r="L12" s="130"/>
      <c r="M12" s="130"/>
      <c r="N12" s="130"/>
      <c r="O12" s="130"/>
      <c r="P12" s="130"/>
      <c r="Q12" s="129"/>
      <c r="U12" s="131" t="s">
        <v>371</v>
      </c>
    </row>
    <row r="13" spans="1:52" ht="30" customHeight="1">
      <c r="A13" s="129"/>
      <c r="B13" s="129"/>
      <c r="C13" s="129"/>
      <c r="D13" s="129"/>
      <c r="E13" s="130"/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29"/>
      <c r="U13" s="131" t="s">
        <v>371</v>
      </c>
    </row>
    <row r="14" spans="1:52" ht="30" customHeight="1">
      <c r="A14" s="129"/>
      <c r="B14" s="129"/>
      <c r="C14" s="129"/>
      <c r="D14" s="129"/>
      <c r="E14" s="130"/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  <c r="Q14" s="129"/>
      <c r="U14" s="131" t="s">
        <v>371</v>
      </c>
    </row>
    <row r="15" spans="1:52" ht="30" customHeight="1">
      <c r="A15" s="129"/>
      <c r="B15" s="129"/>
      <c r="C15" s="129"/>
      <c r="D15" s="129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29"/>
      <c r="U15" s="131" t="s">
        <v>371</v>
      </c>
    </row>
    <row r="16" spans="1:52" ht="30" customHeight="1">
      <c r="A16" s="129"/>
      <c r="B16" s="129"/>
      <c r="C16" s="129"/>
      <c r="D16" s="129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29"/>
      <c r="U16" s="131" t="s">
        <v>371</v>
      </c>
    </row>
    <row r="17" spans="1:52" ht="30" customHeight="1">
      <c r="A17" s="129"/>
      <c r="B17" s="129"/>
      <c r="C17" s="129"/>
      <c r="D17" s="129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29"/>
      <c r="U17" s="131" t="s">
        <v>371</v>
      </c>
    </row>
    <row r="18" spans="1:52" ht="30" customHeight="1">
      <c r="A18" s="129"/>
      <c r="B18" s="129"/>
      <c r="C18" s="129"/>
      <c r="D18" s="129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29"/>
      <c r="U18" s="131" t="s">
        <v>371</v>
      </c>
    </row>
    <row r="19" spans="1:52" ht="30" customHeight="1">
      <c r="A19" s="129"/>
      <c r="B19" s="129"/>
      <c r="C19" s="129"/>
      <c r="D19" s="129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29"/>
      <c r="U19" s="131" t="s">
        <v>371</v>
      </c>
    </row>
    <row r="20" spans="1:52" ht="30" customHeight="1">
      <c r="A20" s="129"/>
      <c r="B20" s="129"/>
      <c r="C20" s="129"/>
      <c r="D20" s="129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29"/>
      <c r="U20" s="131" t="s">
        <v>371</v>
      </c>
    </row>
    <row r="21" spans="1:52" ht="30" customHeight="1">
      <c r="A21" s="129"/>
      <c r="B21" s="129"/>
      <c r="C21" s="129"/>
      <c r="D21" s="129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29"/>
      <c r="U21" s="131" t="s">
        <v>371</v>
      </c>
    </row>
    <row r="22" spans="1:52" ht="30" customHeight="1">
      <c r="A22" s="129"/>
      <c r="B22" s="129"/>
      <c r="C22" s="129"/>
      <c r="D22" s="129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29"/>
      <c r="U22" s="131" t="s">
        <v>371</v>
      </c>
    </row>
    <row r="23" spans="1:52" ht="30" customHeight="1">
      <c r="A23" s="129"/>
      <c r="B23" s="129"/>
      <c r="C23" s="129"/>
      <c r="D23" s="129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29"/>
      <c r="U23" s="131" t="s">
        <v>371</v>
      </c>
    </row>
    <row r="24" spans="1:52" ht="30" customHeight="1">
      <c r="A24" s="129"/>
      <c r="B24" s="129"/>
      <c r="C24" s="129"/>
      <c r="D24" s="129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29"/>
      <c r="U24" s="131" t="s">
        <v>371</v>
      </c>
    </row>
    <row r="25" spans="1:52" ht="30" customHeight="1">
      <c r="A25" s="129"/>
      <c r="B25" s="129"/>
      <c r="C25" s="129"/>
      <c r="D25" s="129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29"/>
      <c r="U25" s="131" t="s">
        <v>371</v>
      </c>
    </row>
    <row r="26" spans="1:52" ht="30" customHeight="1">
      <c r="A26" s="129"/>
      <c r="B26" s="129"/>
      <c r="C26" s="129"/>
      <c r="D26" s="129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29"/>
      <c r="U26" s="131" t="s">
        <v>371</v>
      </c>
    </row>
    <row r="27" spans="1:52" ht="30" customHeight="1">
      <c r="A27" s="128" t="s">
        <v>390</v>
      </c>
      <c r="B27" s="129"/>
      <c r="C27" s="129"/>
      <c r="D27" s="129"/>
      <c r="E27" s="130"/>
      <c r="F27" s="130">
        <f>SUMIF(U5:U26,"010301",F5:F26)</f>
        <v>0</v>
      </c>
      <c r="G27" s="130"/>
      <c r="H27" s="130">
        <f>SUMIF(U5:U26,"010301",H5:H26)</f>
        <v>0</v>
      </c>
      <c r="I27" s="130"/>
      <c r="J27" s="130"/>
      <c r="K27" s="130"/>
      <c r="L27" s="130"/>
      <c r="M27" s="130"/>
      <c r="N27" s="130">
        <f>SUMIF(U5:U26,"010301",N5:N26)</f>
        <v>0</v>
      </c>
      <c r="O27" s="130"/>
      <c r="P27" s="130">
        <f>SUMIF(U5:U26,"010301",P5:P26)</f>
        <v>0</v>
      </c>
      <c r="Q27" s="129"/>
      <c r="R27" s="126" t="s">
        <v>391</v>
      </c>
    </row>
    <row r="28" spans="1:52" ht="30" customHeight="1">
      <c r="A28" s="128" t="s">
        <v>480</v>
      </c>
      <c r="B28" s="128" t="s">
        <v>155</v>
      </c>
      <c r="C28" s="129"/>
      <c r="D28" s="129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29"/>
      <c r="U28" s="131" t="s">
        <v>392</v>
      </c>
    </row>
    <row r="29" spans="1:52" ht="30" customHeight="1">
      <c r="A29" s="128" t="s">
        <v>393</v>
      </c>
      <c r="B29" s="128" t="s">
        <v>394</v>
      </c>
      <c r="C29" s="128" t="s">
        <v>395</v>
      </c>
      <c r="D29" s="129">
        <v>0.8</v>
      </c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28"/>
      <c r="R29" s="131" t="s">
        <v>396</v>
      </c>
      <c r="S29" s="131" t="s">
        <v>155</v>
      </c>
      <c r="T29" s="131" t="s">
        <v>155</v>
      </c>
      <c r="U29" s="131" t="s">
        <v>392</v>
      </c>
      <c r="V29" s="131" t="s">
        <v>377</v>
      </c>
      <c r="W29" s="131" t="s">
        <v>378</v>
      </c>
      <c r="X29" s="131" t="s">
        <v>378</v>
      </c>
      <c r="AV29" s="131" t="s">
        <v>155</v>
      </c>
      <c r="AW29" s="131" t="s">
        <v>155</v>
      </c>
      <c r="AY29" s="131" t="s">
        <v>397</v>
      </c>
      <c r="AZ29" s="126">
        <v>68184</v>
      </c>
    </row>
    <row r="30" spans="1:52" ht="30" customHeight="1">
      <c r="A30" s="128" t="s">
        <v>398</v>
      </c>
      <c r="B30" s="128" t="s">
        <v>399</v>
      </c>
      <c r="C30" s="128" t="s">
        <v>400</v>
      </c>
      <c r="D30" s="129">
        <v>0.02</v>
      </c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28"/>
      <c r="R30" s="131" t="s">
        <v>396</v>
      </c>
      <c r="S30" s="131" t="s">
        <v>155</v>
      </c>
      <c r="T30" s="131" t="s">
        <v>155</v>
      </c>
      <c r="U30" s="131" t="s">
        <v>392</v>
      </c>
      <c r="V30" s="131" t="s">
        <v>377</v>
      </c>
      <c r="W30" s="131" t="s">
        <v>378</v>
      </c>
      <c r="X30" s="131" t="s">
        <v>378</v>
      </c>
      <c r="AV30" s="131" t="s">
        <v>155</v>
      </c>
      <c r="AW30" s="131" t="s">
        <v>155</v>
      </c>
      <c r="AY30" s="131" t="s">
        <v>397</v>
      </c>
      <c r="AZ30" s="126">
        <v>68184</v>
      </c>
    </row>
    <row r="31" spans="1:52" ht="30" customHeight="1">
      <c r="A31" s="128" t="s">
        <v>401</v>
      </c>
      <c r="B31" s="128" t="s">
        <v>402</v>
      </c>
      <c r="C31" s="128" t="s">
        <v>395</v>
      </c>
      <c r="D31" s="129">
        <v>0.8</v>
      </c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28" t="s">
        <v>403</v>
      </c>
      <c r="R31" s="131" t="s">
        <v>404</v>
      </c>
      <c r="S31" s="131" t="s">
        <v>155</v>
      </c>
      <c r="T31" s="131" t="s">
        <v>155</v>
      </c>
      <c r="U31" s="131" t="s">
        <v>392</v>
      </c>
      <c r="V31" s="131" t="s">
        <v>377</v>
      </c>
      <c r="W31" s="131" t="s">
        <v>378</v>
      </c>
      <c r="X31" s="131" t="s">
        <v>378</v>
      </c>
      <c r="AV31" s="131" t="s">
        <v>155</v>
      </c>
      <c r="AW31" s="131" t="s">
        <v>155</v>
      </c>
      <c r="AY31" s="131" t="s">
        <v>405</v>
      </c>
      <c r="AZ31" s="126">
        <v>68187</v>
      </c>
    </row>
    <row r="32" spans="1:52" ht="30" customHeight="1">
      <c r="A32" s="128" t="s">
        <v>406</v>
      </c>
      <c r="B32" s="128" t="s">
        <v>407</v>
      </c>
      <c r="C32" s="128" t="s">
        <v>400</v>
      </c>
      <c r="D32" s="129">
        <v>0.02</v>
      </c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28" t="s">
        <v>408</v>
      </c>
      <c r="R32" s="131" t="s">
        <v>409</v>
      </c>
      <c r="S32" s="131" t="s">
        <v>155</v>
      </c>
      <c r="T32" s="131" t="s">
        <v>155</v>
      </c>
      <c r="U32" s="131" t="s">
        <v>392</v>
      </c>
      <c r="V32" s="131" t="s">
        <v>377</v>
      </c>
      <c r="W32" s="131" t="s">
        <v>378</v>
      </c>
      <c r="X32" s="131" t="s">
        <v>378</v>
      </c>
      <c r="AV32" s="131" t="s">
        <v>155</v>
      </c>
      <c r="AW32" s="131" t="s">
        <v>155</v>
      </c>
      <c r="AY32" s="131" t="s">
        <v>410</v>
      </c>
      <c r="AZ32" s="126">
        <v>68198</v>
      </c>
    </row>
    <row r="33" spans="1:52" ht="30" customHeight="1">
      <c r="A33" s="128" t="s">
        <v>411</v>
      </c>
      <c r="B33" s="128" t="s">
        <v>412</v>
      </c>
      <c r="C33" s="128" t="s">
        <v>386</v>
      </c>
      <c r="D33" s="129">
        <v>1.6</v>
      </c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28" t="s">
        <v>413</v>
      </c>
      <c r="R33" s="131" t="s">
        <v>414</v>
      </c>
      <c r="S33" s="131" t="s">
        <v>155</v>
      </c>
      <c r="T33" s="131" t="s">
        <v>155</v>
      </c>
      <c r="U33" s="131" t="s">
        <v>392</v>
      </c>
      <c r="V33" s="131" t="s">
        <v>377</v>
      </c>
      <c r="W33" s="131" t="s">
        <v>378</v>
      </c>
      <c r="X33" s="131" t="s">
        <v>378</v>
      </c>
      <c r="AV33" s="131" t="s">
        <v>155</v>
      </c>
      <c r="AW33" s="131" t="s">
        <v>155</v>
      </c>
      <c r="AY33" s="131" t="s">
        <v>415</v>
      </c>
      <c r="AZ33" s="126">
        <v>68207</v>
      </c>
    </row>
    <row r="34" spans="1:52" ht="30" customHeight="1">
      <c r="A34" s="129"/>
      <c r="B34" s="129"/>
      <c r="C34" s="129"/>
      <c r="D34" s="129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29"/>
      <c r="U34" s="131" t="s">
        <v>392</v>
      </c>
    </row>
    <row r="35" spans="1:52" ht="30" customHeight="1">
      <c r="A35" s="129"/>
      <c r="B35" s="129"/>
      <c r="C35" s="129"/>
      <c r="D35" s="129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29"/>
      <c r="U35" s="131" t="s">
        <v>392</v>
      </c>
    </row>
    <row r="36" spans="1:52" ht="30" customHeight="1">
      <c r="A36" s="129"/>
      <c r="B36" s="129"/>
      <c r="C36" s="129"/>
      <c r="D36" s="129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29"/>
      <c r="U36" s="131" t="s">
        <v>392</v>
      </c>
    </row>
    <row r="37" spans="1:52" ht="30" customHeight="1">
      <c r="A37" s="129"/>
      <c r="B37" s="129"/>
      <c r="C37" s="129"/>
      <c r="D37" s="129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29"/>
      <c r="U37" s="131" t="s">
        <v>392</v>
      </c>
    </row>
    <row r="38" spans="1:52" ht="30" customHeight="1">
      <c r="A38" s="129"/>
      <c r="B38" s="129"/>
      <c r="C38" s="129"/>
      <c r="D38" s="129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29"/>
      <c r="U38" s="131" t="s">
        <v>392</v>
      </c>
    </row>
    <row r="39" spans="1:52" ht="30" customHeight="1">
      <c r="A39" s="129"/>
      <c r="B39" s="129"/>
      <c r="C39" s="129"/>
      <c r="D39" s="129"/>
      <c r="E39" s="130"/>
      <c r="F39" s="130"/>
      <c r="G39" s="130"/>
      <c r="H39" s="130"/>
      <c r="I39" s="130"/>
      <c r="J39" s="130"/>
      <c r="K39" s="130"/>
      <c r="L39" s="130"/>
      <c r="M39" s="130"/>
      <c r="N39" s="130"/>
      <c r="O39" s="130"/>
      <c r="P39" s="130"/>
      <c r="Q39" s="129"/>
      <c r="U39" s="131" t="s">
        <v>392</v>
      </c>
    </row>
    <row r="40" spans="1:52" ht="30" customHeight="1">
      <c r="A40" s="129"/>
      <c r="B40" s="129"/>
      <c r="C40" s="129"/>
      <c r="D40" s="129"/>
      <c r="E40" s="130"/>
      <c r="F40" s="130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29"/>
      <c r="U40" s="131" t="s">
        <v>392</v>
      </c>
    </row>
    <row r="41" spans="1:52" ht="30" customHeight="1">
      <c r="A41" s="129"/>
      <c r="B41" s="129"/>
      <c r="C41" s="129"/>
      <c r="D41" s="129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29"/>
      <c r="U41" s="131" t="s">
        <v>392</v>
      </c>
    </row>
    <row r="42" spans="1:52" ht="30" customHeight="1">
      <c r="A42" s="129"/>
      <c r="B42" s="129"/>
      <c r="C42" s="129"/>
      <c r="D42" s="129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29"/>
      <c r="U42" s="131" t="s">
        <v>392</v>
      </c>
    </row>
    <row r="43" spans="1:52" ht="30" customHeight="1">
      <c r="A43" s="129"/>
      <c r="B43" s="129"/>
      <c r="C43" s="129"/>
      <c r="D43" s="129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29"/>
      <c r="U43" s="131" t="s">
        <v>392</v>
      </c>
    </row>
    <row r="44" spans="1:52" ht="30" customHeight="1">
      <c r="A44" s="129"/>
      <c r="B44" s="129"/>
      <c r="C44" s="129"/>
      <c r="D44" s="129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29"/>
      <c r="U44" s="131" t="s">
        <v>392</v>
      </c>
    </row>
    <row r="45" spans="1:52" ht="30" customHeight="1">
      <c r="A45" s="129"/>
      <c r="B45" s="129"/>
      <c r="C45" s="129"/>
      <c r="D45" s="129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29"/>
      <c r="U45" s="131" t="s">
        <v>392</v>
      </c>
    </row>
    <row r="46" spans="1:52" ht="30" customHeight="1">
      <c r="A46" s="129"/>
      <c r="B46" s="129"/>
      <c r="C46" s="129"/>
      <c r="D46" s="129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29"/>
      <c r="U46" s="131" t="s">
        <v>392</v>
      </c>
    </row>
    <row r="47" spans="1:52" ht="30" customHeight="1">
      <c r="A47" s="129"/>
      <c r="B47" s="129"/>
      <c r="C47" s="129"/>
      <c r="D47" s="129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29"/>
      <c r="U47" s="131" t="s">
        <v>392</v>
      </c>
    </row>
    <row r="48" spans="1:52" ht="30" customHeight="1">
      <c r="A48" s="129"/>
      <c r="B48" s="129"/>
      <c r="C48" s="129"/>
      <c r="D48" s="129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29"/>
      <c r="U48" s="131" t="s">
        <v>392</v>
      </c>
    </row>
    <row r="49" spans="1:52" ht="30" customHeight="1">
      <c r="A49" s="129"/>
      <c r="B49" s="129"/>
      <c r="C49" s="129"/>
      <c r="D49" s="129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29"/>
      <c r="U49" s="131" t="s">
        <v>392</v>
      </c>
    </row>
    <row r="50" spans="1:52" ht="30" customHeight="1">
      <c r="A50" s="129"/>
      <c r="B50" s="129"/>
      <c r="C50" s="129"/>
      <c r="D50" s="129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29"/>
      <c r="U50" s="131" t="s">
        <v>392</v>
      </c>
    </row>
    <row r="51" spans="1:52" ht="30" customHeight="1">
      <c r="A51" s="128" t="s">
        <v>390</v>
      </c>
      <c r="B51" s="129"/>
      <c r="C51" s="129"/>
      <c r="D51" s="129"/>
      <c r="E51" s="130"/>
      <c r="F51" s="130">
        <f>SUMIF(U29:U50,"010303",F29:F50)</f>
        <v>0</v>
      </c>
      <c r="G51" s="130"/>
      <c r="H51" s="130">
        <f>SUMIF(U29:U50,"010303",H29:H50)</f>
        <v>0</v>
      </c>
      <c r="I51" s="130"/>
      <c r="J51" s="130"/>
      <c r="K51" s="130"/>
      <c r="L51" s="130"/>
      <c r="M51" s="130"/>
      <c r="N51" s="130">
        <f>SUMIF(U29:U50,"010303",N29:N50)</f>
        <v>0</v>
      </c>
      <c r="O51" s="130"/>
      <c r="P51" s="130">
        <f>SUMIF(U29:U50,"010303",P29:P50)</f>
        <v>0</v>
      </c>
      <c r="Q51" s="129"/>
      <c r="R51" s="126" t="s">
        <v>391</v>
      </c>
    </row>
    <row r="52" spans="1:52" ht="30" customHeight="1">
      <c r="A52" s="128" t="s">
        <v>481</v>
      </c>
      <c r="B52" s="128" t="s">
        <v>155</v>
      </c>
      <c r="C52" s="129"/>
      <c r="D52" s="129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29"/>
      <c r="U52" s="131" t="s">
        <v>416</v>
      </c>
    </row>
    <row r="53" spans="1:52" ht="30" customHeight="1">
      <c r="A53" s="128" t="s">
        <v>417</v>
      </c>
      <c r="B53" s="128" t="s">
        <v>418</v>
      </c>
      <c r="C53" s="128" t="s">
        <v>386</v>
      </c>
      <c r="D53" s="129">
        <v>42.3</v>
      </c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28" t="s">
        <v>419</v>
      </c>
      <c r="R53" s="131" t="s">
        <v>420</v>
      </c>
      <c r="S53" s="131" t="s">
        <v>155</v>
      </c>
      <c r="T53" s="131" t="s">
        <v>155</v>
      </c>
      <c r="U53" s="131" t="s">
        <v>416</v>
      </c>
      <c r="V53" s="131" t="s">
        <v>377</v>
      </c>
      <c r="W53" s="131" t="s">
        <v>378</v>
      </c>
      <c r="X53" s="131" t="s">
        <v>378</v>
      </c>
      <c r="AV53" s="131" t="s">
        <v>155</v>
      </c>
      <c r="AW53" s="131" t="s">
        <v>155</v>
      </c>
      <c r="AY53" s="131" t="s">
        <v>421</v>
      </c>
      <c r="AZ53" s="126">
        <v>68452</v>
      </c>
    </row>
    <row r="54" spans="1:52" ht="30" customHeight="1">
      <c r="A54" s="128" t="s">
        <v>422</v>
      </c>
      <c r="B54" s="128" t="s">
        <v>423</v>
      </c>
      <c r="C54" s="128" t="s">
        <v>158</v>
      </c>
      <c r="D54" s="129">
        <v>48.8</v>
      </c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28" t="s">
        <v>424</v>
      </c>
      <c r="R54" s="131" t="s">
        <v>425</v>
      </c>
      <c r="S54" s="131" t="s">
        <v>155</v>
      </c>
      <c r="T54" s="131" t="s">
        <v>155</v>
      </c>
      <c r="U54" s="131" t="s">
        <v>416</v>
      </c>
      <c r="V54" s="131" t="s">
        <v>377</v>
      </c>
      <c r="W54" s="131" t="s">
        <v>378</v>
      </c>
      <c r="X54" s="131" t="s">
        <v>378</v>
      </c>
      <c r="AV54" s="131" t="s">
        <v>155</v>
      </c>
      <c r="AW54" s="131" t="s">
        <v>155</v>
      </c>
      <c r="AY54" s="131" t="s">
        <v>426</v>
      </c>
      <c r="AZ54" s="126">
        <v>68457</v>
      </c>
    </row>
    <row r="55" spans="1:52" ht="30" customHeight="1">
      <c r="A55" s="129"/>
      <c r="B55" s="129"/>
      <c r="C55" s="129"/>
      <c r="D55" s="129"/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29"/>
      <c r="U55" s="131" t="s">
        <v>416</v>
      </c>
    </row>
    <row r="56" spans="1:52" ht="30" customHeight="1">
      <c r="A56" s="129"/>
      <c r="B56" s="129"/>
      <c r="C56" s="129"/>
      <c r="D56" s="129"/>
      <c r="E56" s="130"/>
      <c r="F56" s="130"/>
      <c r="G56" s="130"/>
      <c r="H56" s="130"/>
      <c r="I56" s="130"/>
      <c r="J56" s="130"/>
      <c r="K56" s="130"/>
      <c r="L56" s="130"/>
      <c r="M56" s="130"/>
      <c r="N56" s="130"/>
      <c r="O56" s="130"/>
      <c r="P56" s="130"/>
      <c r="Q56" s="129"/>
      <c r="U56" s="131" t="s">
        <v>416</v>
      </c>
    </row>
    <row r="57" spans="1:52" ht="30" customHeight="1">
      <c r="A57" s="129"/>
      <c r="B57" s="129"/>
      <c r="C57" s="129"/>
      <c r="D57" s="129"/>
      <c r="E57" s="130"/>
      <c r="F57" s="130"/>
      <c r="G57" s="130"/>
      <c r="H57" s="130"/>
      <c r="I57" s="130"/>
      <c r="J57" s="130"/>
      <c r="K57" s="130"/>
      <c r="L57" s="130"/>
      <c r="M57" s="130"/>
      <c r="N57" s="130"/>
      <c r="O57" s="130"/>
      <c r="P57" s="130"/>
      <c r="Q57" s="129"/>
      <c r="U57" s="131" t="s">
        <v>416</v>
      </c>
    </row>
    <row r="58" spans="1:52" ht="30" customHeight="1">
      <c r="A58" s="129"/>
      <c r="B58" s="129"/>
      <c r="C58" s="129"/>
      <c r="D58" s="129"/>
      <c r="E58" s="130"/>
      <c r="F58" s="130"/>
      <c r="G58" s="130"/>
      <c r="H58" s="130"/>
      <c r="I58" s="130"/>
      <c r="J58" s="130"/>
      <c r="K58" s="130"/>
      <c r="L58" s="130"/>
      <c r="M58" s="130"/>
      <c r="N58" s="130"/>
      <c r="O58" s="130"/>
      <c r="P58" s="130"/>
      <c r="Q58" s="129"/>
      <c r="U58" s="131" t="s">
        <v>416</v>
      </c>
    </row>
    <row r="59" spans="1:52" ht="30" customHeight="1">
      <c r="A59" s="129"/>
      <c r="B59" s="129"/>
      <c r="C59" s="129"/>
      <c r="D59" s="129"/>
      <c r="E59" s="130"/>
      <c r="F59" s="130"/>
      <c r="G59" s="130"/>
      <c r="H59" s="130"/>
      <c r="I59" s="130"/>
      <c r="J59" s="130"/>
      <c r="K59" s="130"/>
      <c r="L59" s="130"/>
      <c r="M59" s="130"/>
      <c r="N59" s="130"/>
      <c r="O59" s="130"/>
      <c r="P59" s="130"/>
      <c r="Q59" s="129"/>
      <c r="U59" s="131" t="s">
        <v>416</v>
      </c>
    </row>
    <row r="60" spans="1:52" ht="30" customHeight="1">
      <c r="A60" s="129"/>
      <c r="B60" s="129"/>
      <c r="C60" s="129"/>
      <c r="D60" s="129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  <c r="P60" s="130"/>
      <c r="Q60" s="129"/>
      <c r="U60" s="131" t="s">
        <v>416</v>
      </c>
    </row>
    <row r="61" spans="1:52" ht="30" customHeight="1">
      <c r="A61" s="129"/>
      <c r="B61" s="129"/>
      <c r="C61" s="129"/>
      <c r="D61" s="129"/>
      <c r="E61" s="130"/>
      <c r="F61" s="130"/>
      <c r="G61" s="130"/>
      <c r="H61" s="130"/>
      <c r="I61" s="130"/>
      <c r="J61" s="130"/>
      <c r="K61" s="130"/>
      <c r="L61" s="130"/>
      <c r="M61" s="130"/>
      <c r="N61" s="130"/>
      <c r="O61" s="130"/>
      <c r="P61" s="130"/>
      <c r="Q61" s="129"/>
      <c r="U61" s="131" t="s">
        <v>416</v>
      </c>
    </row>
    <row r="62" spans="1:52" ht="30" customHeight="1">
      <c r="A62" s="129"/>
      <c r="B62" s="129"/>
      <c r="C62" s="129"/>
      <c r="D62" s="129"/>
      <c r="E62" s="130"/>
      <c r="F62" s="130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29"/>
      <c r="U62" s="131" t="s">
        <v>416</v>
      </c>
    </row>
    <row r="63" spans="1:52" ht="30" customHeight="1">
      <c r="A63" s="129"/>
      <c r="B63" s="129"/>
      <c r="C63" s="129"/>
      <c r="D63" s="129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29"/>
      <c r="U63" s="131" t="s">
        <v>416</v>
      </c>
    </row>
    <row r="64" spans="1:52" ht="30" customHeight="1">
      <c r="A64" s="129"/>
      <c r="B64" s="129"/>
      <c r="C64" s="129"/>
      <c r="D64" s="129"/>
      <c r="E64" s="130"/>
      <c r="F64" s="130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29"/>
      <c r="U64" s="131" t="s">
        <v>416</v>
      </c>
    </row>
    <row r="65" spans="1:52" ht="30" customHeight="1">
      <c r="A65" s="129"/>
      <c r="B65" s="129"/>
      <c r="C65" s="129"/>
      <c r="D65" s="129"/>
      <c r="E65" s="130"/>
      <c r="F65" s="130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29"/>
      <c r="U65" s="131" t="s">
        <v>416</v>
      </c>
    </row>
    <row r="66" spans="1:52" ht="30" customHeight="1">
      <c r="A66" s="129"/>
      <c r="B66" s="129"/>
      <c r="C66" s="129"/>
      <c r="D66" s="129"/>
      <c r="E66" s="130"/>
      <c r="F66" s="130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29"/>
      <c r="U66" s="131" t="s">
        <v>416</v>
      </c>
    </row>
    <row r="67" spans="1:52" ht="30" customHeight="1">
      <c r="A67" s="129"/>
      <c r="B67" s="129"/>
      <c r="C67" s="129"/>
      <c r="D67" s="129"/>
      <c r="E67" s="130"/>
      <c r="F67" s="130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29"/>
      <c r="U67" s="131" t="s">
        <v>416</v>
      </c>
    </row>
    <row r="68" spans="1:52" ht="30" customHeight="1">
      <c r="A68" s="129"/>
      <c r="B68" s="129"/>
      <c r="C68" s="129"/>
      <c r="D68" s="129"/>
      <c r="E68" s="130"/>
      <c r="F68" s="130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29"/>
      <c r="U68" s="131" t="s">
        <v>416</v>
      </c>
    </row>
    <row r="69" spans="1:52" ht="30" customHeight="1">
      <c r="A69" s="129"/>
      <c r="B69" s="129"/>
      <c r="C69" s="129"/>
      <c r="D69" s="129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  <c r="Q69" s="129"/>
      <c r="U69" s="131" t="s">
        <v>416</v>
      </c>
    </row>
    <row r="70" spans="1:52" ht="30" customHeight="1">
      <c r="A70" s="129"/>
      <c r="B70" s="129"/>
      <c r="C70" s="129"/>
      <c r="D70" s="129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29"/>
      <c r="U70" s="131" t="s">
        <v>416</v>
      </c>
    </row>
    <row r="71" spans="1:52" ht="30" customHeight="1">
      <c r="A71" s="129"/>
      <c r="B71" s="129"/>
      <c r="C71" s="129"/>
      <c r="D71" s="129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29"/>
      <c r="U71" s="131" t="s">
        <v>416</v>
      </c>
    </row>
    <row r="72" spans="1:52" ht="30" customHeight="1">
      <c r="A72" s="129"/>
      <c r="B72" s="129"/>
      <c r="C72" s="129"/>
      <c r="D72" s="129"/>
      <c r="E72" s="130"/>
      <c r="F72" s="130"/>
      <c r="G72" s="130"/>
      <c r="H72" s="130"/>
      <c r="I72" s="130"/>
      <c r="J72" s="130"/>
      <c r="K72" s="130"/>
      <c r="L72" s="130"/>
      <c r="M72" s="130"/>
      <c r="N72" s="130"/>
      <c r="O72" s="130"/>
      <c r="P72" s="130"/>
      <c r="Q72" s="129"/>
      <c r="U72" s="131" t="s">
        <v>416</v>
      </c>
    </row>
    <row r="73" spans="1:52" ht="30" customHeight="1">
      <c r="A73" s="129"/>
      <c r="B73" s="129"/>
      <c r="C73" s="129"/>
      <c r="D73" s="129"/>
      <c r="E73" s="130"/>
      <c r="F73" s="130"/>
      <c r="G73" s="130"/>
      <c r="H73" s="130"/>
      <c r="I73" s="130"/>
      <c r="J73" s="130"/>
      <c r="K73" s="130"/>
      <c r="L73" s="130"/>
      <c r="M73" s="130"/>
      <c r="N73" s="130"/>
      <c r="O73" s="130"/>
      <c r="P73" s="130"/>
      <c r="Q73" s="129"/>
      <c r="U73" s="131" t="s">
        <v>416</v>
      </c>
    </row>
    <row r="74" spans="1:52" ht="30" customHeight="1">
      <c r="A74" s="129"/>
      <c r="B74" s="129"/>
      <c r="C74" s="129"/>
      <c r="D74" s="129"/>
      <c r="E74" s="130"/>
      <c r="F74" s="130"/>
      <c r="G74" s="130"/>
      <c r="H74" s="130"/>
      <c r="I74" s="130"/>
      <c r="J74" s="130"/>
      <c r="K74" s="130"/>
      <c r="L74" s="130"/>
      <c r="M74" s="130"/>
      <c r="N74" s="130"/>
      <c r="O74" s="130"/>
      <c r="P74" s="130"/>
      <c r="Q74" s="129"/>
      <c r="U74" s="131" t="s">
        <v>416</v>
      </c>
    </row>
    <row r="75" spans="1:52" ht="30" customHeight="1">
      <c r="A75" s="128" t="s">
        <v>390</v>
      </c>
      <c r="B75" s="129"/>
      <c r="C75" s="129"/>
      <c r="D75" s="129"/>
      <c r="E75" s="130"/>
      <c r="F75" s="130">
        <f>SUMIF(U53:U74,"010311",F53:F74)</f>
        <v>0</v>
      </c>
      <c r="G75" s="130"/>
      <c r="H75" s="130">
        <f>SUMIF(U53:U74,"010311",H53:H74)</f>
        <v>0</v>
      </c>
      <c r="I75" s="130"/>
      <c r="J75" s="130"/>
      <c r="K75" s="130"/>
      <c r="L75" s="130"/>
      <c r="M75" s="130"/>
      <c r="N75" s="130">
        <f>SUMIF(U53:U74,"010311",N53:N74)</f>
        <v>0</v>
      </c>
      <c r="O75" s="130"/>
      <c r="P75" s="130">
        <f>SUMIF(U53:U74,"010311",P53:P74)</f>
        <v>0</v>
      </c>
      <c r="Q75" s="129"/>
      <c r="R75" s="126" t="s">
        <v>391</v>
      </c>
    </row>
    <row r="76" spans="1:52" ht="30" customHeight="1">
      <c r="A76" s="128" t="s">
        <v>482</v>
      </c>
      <c r="B76" s="128" t="s">
        <v>155</v>
      </c>
      <c r="C76" s="129"/>
      <c r="D76" s="129"/>
      <c r="E76" s="130"/>
      <c r="F76" s="130"/>
      <c r="G76" s="130"/>
      <c r="H76" s="130"/>
      <c r="I76" s="130"/>
      <c r="J76" s="130"/>
      <c r="K76" s="130"/>
      <c r="L76" s="130"/>
      <c r="M76" s="130"/>
      <c r="N76" s="130"/>
      <c r="O76" s="130"/>
      <c r="P76" s="130"/>
      <c r="Q76" s="129"/>
      <c r="U76" s="131" t="s">
        <v>427</v>
      </c>
    </row>
    <row r="77" spans="1:52" ht="30" customHeight="1">
      <c r="A77" s="128" t="s">
        <v>428</v>
      </c>
      <c r="B77" s="128" t="s">
        <v>429</v>
      </c>
      <c r="C77" s="128" t="s">
        <v>301</v>
      </c>
      <c r="D77" s="129">
        <v>3</v>
      </c>
      <c r="E77" s="130"/>
      <c r="F77" s="130"/>
      <c r="G77" s="130"/>
      <c r="H77" s="130"/>
      <c r="I77" s="130"/>
      <c r="J77" s="130"/>
      <c r="K77" s="130"/>
      <c r="L77" s="130"/>
      <c r="M77" s="130"/>
      <c r="N77" s="130"/>
      <c r="O77" s="130"/>
      <c r="P77" s="130"/>
      <c r="Q77" s="128" t="s">
        <v>430</v>
      </c>
      <c r="R77" s="131" t="s">
        <v>431</v>
      </c>
      <c r="S77" s="131" t="s">
        <v>155</v>
      </c>
      <c r="T77" s="131" t="s">
        <v>155</v>
      </c>
      <c r="U77" s="131" t="s">
        <v>427</v>
      </c>
      <c r="V77" s="131" t="s">
        <v>377</v>
      </c>
      <c r="W77" s="131" t="s">
        <v>378</v>
      </c>
      <c r="X77" s="131" t="s">
        <v>378</v>
      </c>
      <c r="AV77" s="131" t="s">
        <v>155</v>
      </c>
      <c r="AW77" s="131" t="s">
        <v>155</v>
      </c>
      <c r="AY77" s="131" t="s">
        <v>432</v>
      </c>
      <c r="AZ77" s="126">
        <v>68092</v>
      </c>
    </row>
    <row r="78" spans="1:52" ht="30" customHeight="1">
      <c r="A78" s="128" t="s">
        <v>433</v>
      </c>
      <c r="B78" s="128" t="s">
        <v>434</v>
      </c>
      <c r="C78" s="128" t="s">
        <v>374</v>
      </c>
      <c r="D78" s="129">
        <v>2</v>
      </c>
      <c r="E78" s="130"/>
      <c r="F78" s="130"/>
      <c r="G78" s="130"/>
      <c r="H78" s="130"/>
      <c r="I78" s="130"/>
      <c r="J78" s="130"/>
      <c r="K78" s="130"/>
      <c r="L78" s="130"/>
      <c r="M78" s="130"/>
      <c r="N78" s="130"/>
      <c r="O78" s="130"/>
      <c r="P78" s="130"/>
      <c r="Q78" s="128"/>
      <c r="R78" s="131" t="s">
        <v>431</v>
      </c>
      <c r="S78" s="131" t="s">
        <v>155</v>
      </c>
      <c r="T78" s="131" t="s">
        <v>155</v>
      </c>
      <c r="U78" s="131" t="s">
        <v>427</v>
      </c>
      <c r="V78" s="131" t="s">
        <v>377</v>
      </c>
      <c r="W78" s="131" t="s">
        <v>378</v>
      </c>
      <c r="X78" s="131" t="s">
        <v>378</v>
      </c>
      <c r="AV78" s="131" t="s">
        <v>155</v>
      </c>
      <c r="AW78" s="131" t="s">
        <v>155</v>
      </c>
      <c r="AY78" s="131" t="s">
        <v>432</v>
      </c>
      <c r="AZ78" s="126">
        <v>68092</v>
      </c>
    </row>
    <row r="79" spans="1:52" ht="30" customHeight="1">
      <c r="A79" s="128"/>
      <c r="B79" s="128"/>
      <c r="C79" s="128"/>
      <c r="D79" s="129"/>
      <c r="E79" s="130"/>
      <c r="F79" s="130"/>
      <c r="G79" s="130"/>
      <c r="H79" s="130"/>
      <c r="I79" s="130"/>
      <c r="J79" s="130"/>
      <c r="K79" s="130"/>
      <c r="L79" s="130"/>
      <c r="M79" s="130"/>
      <c r="N79" s="130"/>
      <c r="O79" s="130"/>
      <c r="P79" s="130"/>
      <c r="Q79" s="128"/>
      <c r="R79" s="131"/>
      <c r="S79" s="131"/>
      <c r="T79" s="131"/>
      <c r="U79" s="131" t="s">
        <v>427</v>
      </c>
      <c r="X79" s="131"/>
      <c r="AV79" s="131"/>
      <c r="AW79" s="131"/>
      <c r="AY79" s="131"/>
    </row>
    <row r="80" spans="1:52" ht="30" customHeight="1">
      <c r="A80" s="128"/>
      <c r="B80" s="128"/>
      <c r="C80" s="128"/>
      <c r="D80" s="129"/>
      <c r="E80" s="130"/>
      <c r="F80" s="130"/>
      <c r="G80" s="130"/>
      <c r="H80" s="130"/>
      <c r="I80" s="130"/>
      <c r="J80" s="130"/>
      <c r="K80" s="130"/>
      <c r="L80" s="130"/>
      <c r="M80" s="130"/>
      <c r="N80" s="130"/>
      <c r="O80" s="130"/>
      <c r="P80" s="130"/>
      <c r="Q80" s="128"/>
      <c r="R80" s="131"/>
      <c r="S80" s="131"/>
      <c r="T80" s="131"/>
      <c r="U80" s="131" t="s">
        <v>427</v>
      </c>
      <c r="X80" s="131"/>
      <c r="AV80" s="131"/>
      <c r="AW80" s="131"/>
      <c r="AY80" s="131"/>
    </row>
    <row r="81" spans="1:51" ht="30" customHeight="1">
      <c r="A81" s="128"/>
      <c r="B81" s="128"/>
      <c r="C81" s="128"/>
      <c r="D81" s="129"/>
      <c r="E81" s="130"/>
      <c r="F81" s="130"/>
      <c r="G81" s="130"/>
      <c r="H81" s="130"/>
      <c r="I81" s="130"/>
      <c r="J81" s="130"/>
      <c r="K81" s="130"/>
      <c r="L81" s="130"/>
      <c r="M81" s="130"/>
      <c r="N81" s="130"/>
      <c r="O81" s="130"/>
      <c r="P81" s="130"/>
      <c r="Q81" s="128"/>
      <c r="R81" s="131"/>
      <c r="S81" s="131"/>
      <c r="T81" s="131"/>
      <c r="U81" s="131" t="s">
        <v>427</v>
      </c>
      <c r="X81" s="131"/>
      <c r="AV81" s="131"/>
      <c r="AW81" s="131"/>
      <c r="AY81" s="131"/>
    </row>
    <row r="82" spans="1:51" ht="30" customHeight="1">
      <c r="A82" s="128"/>
      <c r="B82" s="128"/>
      <c r="C82" s="128"/>
      <c r="D82" s="129"/>
      <c r="E82" s="130"/>
      <c r="F82" s="130"/>
      <c r="G82" s="130"/>
      <c r="H82" s="130"/>
      <c r="I82" s="130"/>
      <c r="J82" s="130"/>
      <c r="K82" s="130"/>
      <c r="L82" s="130"/>
      <c r="M82" s="130"/>
      <c r="N82" s="130"/>
      <c r="O82" s="130"/>
      <c r="P82" s="130"/>
      <c r="Q82" s="128"/>
      <c r="R82" s="131"/>
      <c r="S82" s="131"/>
      <c r="T82" s="131"/>
      <c r="U82" s="131" t="s">
        <v>427</v>
      </c>
      <c r="X82" s="131"/>
      <c r="AV82" s="131"/>
      <c r="AW82" s="131"/>
      <c r="AY82" s="131"/>
    </row>
    <row r="83" spans="1:51" ht="30" customHeight="1">
      <c r="A83" s="128"/>
      <c r="B83" s="128"/>
      <c r="C83" s="128"/>
      <c r="D83" s="129"/>
      <c r="E83" s="130"/>
      <c r="F83" s="130"/>
      <c r="G83" s="130"/>
      <c r="H83" s="130"/>
      <c r="I83" s="130"/>
      <c r="J83" s="130"/>
      <c r="K83" s="130"/>
      <c r="L83" s="130"/>
      <c r="M83" s="130"/>
      <c r="N83" s="130"/>
      <c r="O83" s="130"/>
      <c r="P83" s="130"/>
      <c r="Q83" s="128"/>
      <c r="R83" s="131"/>
      <c r="S83" s="131"/>
      <c r="T83" s="131"/>
      <c r="U83" s="131" t="s">
        <v>427</v>
      </c>
      <c r="X83" s="131"/>
      <c r="AV83" s="131"/>
      <c r="AW83" s="131"/>
      <c r="AY83" s="131"/>
    </row>
    <row r="84" spans="1:51" ht="30" customHeight="1">
      <c r="A84" s="128"/>
      <c r="B84" s="128"/>
      <c r="C84" s="128"/>
      <c r="D84" s="129"/>
      <c r="E84" s="130"/>
      <c r="F84" s="130"/>
      <c r="G84" s="130"/>
      <c r="H84" s="130"/>
      <c r="I84" s="130"/>
      <c r="J84" s="130"/>
      <c r="K84" s="130"/>
      <c r="L84" s="130"/>
      <c r="M84" s="130"/>
      <c r="N84" s="130"/>
      <c r="O84" s="130"/>
      <c r="P84" s="130"/>
      <c r="Q84" s="128"/>
      <c r="R84" s="131"/>
      <c r="S84" s="131"/>
      <c r="T84" s="131"/>
      <c r="U84" s="131" t="s">
        <v>427</v>
      </c>
      <c r="X84" s="131"/>
      <c r="AV84" s="131"/>
      <c r="AW84" s="131"/>
      <c r="AY84" s="131"/>
    </row>
    <row r="85" spans="1:51" ht="30" customHeight="1">
      <c r="A85" s="128"/>
      <c r="C85" s="128"/>
      <c r="D85" s="129"/>
      <c r="E85" s="130"/>
      <c r="F85" s="130"/>
      <c r="G85" s="130"/>
      <c r="H85" s="130"/>
      <c r="I85" s="130"/>
      <c r="J85" s="130"/>
      <c r="K85" s="130"/>
      <c r="L85" s="130"/>
      <c r="M85" s="130"/>
      <c r="N85" s="130"/>
      <c r="O85" s="130"/>
      <c r="P85" s="130"/>
      <c r="Q85" s="128"/>
      <c r="R85" s="131"/>
      <c r="S85" s="131"/>
      <c r="T85" s="131"/>
      <c r="U85" s="131" t="s">
        <v>427</v>
      </c>
      <c r="X85" s="131"/>
      <c r="AV85" s="131"/>
      <c r="AW85" s="131"/>
      <c r="AY85" s="131"/>
    </row>
    <row r="86" spans="1:51" ht="30" customHeight="1">
      <c r="A86" s="128"/>
      <c r="B86" s="128"/>
      <c r="C86" s="128"/>
      <c r="D86" s="129"/>
      <c r="E86" s="130"/>
      <c r="F86" s="130"/>
      <c r="G86" s="130"/>
      <c r="H86" s="130"/>
      <c r="I86" s="130"/>
      <c r="J86" s="130"/>
      <c r="K86" s="130"/>
      <c r="L86" s="130"/>
      <c r="M86" s="130"/>
      <c r="N86" s="130"/>
      <c r="O86" s="130"/>
      <c r="P86" s="130"/>
      <c r="Q86" s="128"/>
      <c r="R86" s="131"/>
      <c r="S86" s="131"/>
      <c r="T86" s="131"/>
      <c r="U86" s="131" t="s">
        <v>427</v>
      </c>
      <c r="X86" s="131"/>
      <c r="AV86" s="131"/>
      <c r="AW86" s="131"/>
      <c r="AY86" s="131"/>
    </row>
    <row r="87" spans="1:51" ht="30" customHeight="1">
      <c r="A87" s="128"/>
      <c r="B87" s="128"/>
      <c r="C87" s="128"/>
      <c r="D87" s="129"/>
      <c r="E87" s="130"/>
      <c r="F87" s="130"/>
      <c r="G87" s="130"/>
      <c r="H87" s="130"/>
      <c r="I87" s="130"/>
      <c r="J87" s="130"/>
      <c r="K87" s="130"/>
      <c r="L87" s="130"/>
      <c r="M87" s="130"/>
      <c r="N87" s="130"/>
      <c r="O87" s="130"/>
      <c r="P87" s="130"/>
      <c r="Q87" s="128"/>
      <c r="R87" s="131"/>
      <c r="S87" s="131"/>
      <c r="T87" s="131"/>
      <c r="U87" s="131" t="s">
        <v>427</v>
      </c>
      <c r="X87" s="131"/>
      <c r="AV87" s="131"/>
      <c r="AW87" s="131"/>
      <c r="AY87" s="131"/>
    </row>
    <row r="88" spans="1:51" ht="30" customHeight="1">
      <c r="A88" s="128"/>
      <c r="B88" s="128"/>
      <c r="C88" s="128"/>
      <c r="D88" s="129"/>
      <c r="E88" s="130"/>
      <c r="F88" s="130"/>
      <c r="G88" s="130"/>
      <c r="H88" s="130"/>
      <c r="I88" s="130"/>
      <c r="J88" s="130"/>
      <c r="K88" s="130"/>
      <c r="L88" s="130"/>
      <c r="M88" s="130"/>
      <c r="N88" s="130"/>
      <c r="O88" s="130"/>
      <c r="P88" s="130"/>
      <c r="Q88" s="128"/>
      <c r="R88" s="131"/>
      <c r="S88" s="131"/>
      <c r="T88" s="131"/>
      <c r="U88" s="131" t="s">
        <v>427</v>
      </c>
      <c r="X88" s="131"/>
      <c r="AV88" s="131"/>
      <c r="AW88" s="131"/>
      <c r="AY88" s="131"/>
    </row>
    <row r="89" spans="1:51" ht="30" customHeight="1">
      <c r="A89" s="128"/>
      <c r="B89" s="128"/>
      <c r="C89" s="128"/>
      <c r="D89" s="129"/>
      <c r="E89" s="130"/>
      <c r="F89" s="130"/>
      <c r="G89" s="130"/>
      <c r="H89" s="130"/>
      <c r="I89" s="130"/>
      <c r="J89" s="130"/>
      <c r="K89" s="130"/>
      <c r="L89" s="130"/>
      <c r="M89" s="130"/>
      <c r="N89" s="130"/>
      <c r="O89" s="130"/>
      <c r="P89" s="130"/>
      <c r="Q89" s="128"/>
      <c r="R89" s="131"/>
      <c r="S89" s="131"/>
      <c r="T89" s="131"/>
      <c r="U89" s="131" t="s">
        <v>427</v>
      </c>
      <c r="X89" s="131"/>
      <c r="AV89" s="131"/>
      <c r="AW89" s="131"/>
      <c r="AY89" s="131"/>
    </row>
    <row r="90" spans="1:51" ht="30" customHeight="1">
      <c r="A90" s="128"/>
      <c r="B90" s="128"/>
      <c r="C90" s="128"/>
      <c r="D90" s="129"/>
      <c r="E90" s="130"/>
      <c r="F90" s="130"/>
      <c r="G90" s="130"/>
      <c r="H90" s="130"/>
      <c r="I90" s="130"/>
      <c r="J90" s="130"/>
      <c r="K90" s="130"/>
      <c r="L90" s="130"/>
      <c r="M90" s="130"/>
      <c r="N90" s="130"/>
      <c r="O90" s="130"/>
      <c r="P90" s="130"/>
      <c r="Q90" s="128"/>
      <c r="R90" s="131"/>
      <c r="S90" s="131"/>
      <c r="T90" s="131"/>
      <c r="U90" s="131" t="s">
        <v>427</v>
      </c>
      <c r="X90" s="131"/>
      <c r="AV90" s="131"/>
      <c r="AW90" s="131"/>
      <c r="AY90" s="131"/>
    </row>
    <row r="91" spans="1:51" ht="30" customHeight="1">
      <c r="A91" s="128"/>
      <c r="B91" s="128"/>
      <c r="C91" s="128"/>
      <c r="D91" s="129"/>
      <c r="E91" s="130"/>
      <c r="F91" s="130"/>
      <c r="G91" s="130"/>
      <c r="H91" s="130"/>
      <c r="I91" s="130"/>
      <c r="J91" s="130"/>
      <c r="K91" s="130"/>
      <c r="L91" s="130"/>
      <c r="M91" s="130"/>
      <c r="N91" s="130"/>
      <c r="O91" s="130"/>
      <c r="P91" s="130"/>
      <c r="Q91" s="128"/>
      <c r="R91" s="131"/>
      <c r="S91" s="131"/>
      <c r="T91" s="131"/>
      <c r="U91" s="131" t="s">
        <v>427</v>
      </c>
      <c r="X91" s="131"/>
      <c r="AV91" s="131"/>
      <c r="AW91" s="131"/>
      <c r="AY91" s="131"/>
    </row>
    <row r="92" spans="1:51" ht="30" customHeight="1">
      <c r="A92" s="128"/>
      <c r="B92" s="128"/>
      <c r="C92" s="128"/>
      <c r="D92" s="129"/>
      <c r="E92" s="130"/>
      <c r="F92" s="130"/>
      <c r="G92" s="130"/>
      <c r="H92" s="130"/>
      <c r="I92" s="130"/>
      <c r="J92" s="130"/>
      <c r="K92" s="130"/>
      <c r="L92" s="130"/>
      <c r="M92" s="130"/>
      <c r="N92" s="130"/>
      <c r="O92" s="130"/>
      <c r="P92" s="130"/>
      <c r="Q92" s="128"/>
      <c r="R92" s="131"/>
      <c r="S92" s="131"/>
      <c r="T92" s="131"/>
      <c r="U92" s="131" t="s">
        <v>427</v>
      </c>
      <c r="X92" s="131"/>
      <c r="AV92" s="131"/>
      <c r="AW92" s="131"/>
      <c r="AY92" s="131"/>
    </row>
    <row r="93" spans="1:51" ht="30" customHeight="1">
      <c r="A93" s="128"/>
      <c r="B93" s="128"/>
      <c r="C93" s="128"/>
      <c r="D93" s="129"/>
      <c r="E93" s="130"/>
      <c r="F93" s="130"/>
      <c r="G93" s="130"/>
      <c r="H93" s="130"/>
      <c r="I93" s="130"/>
      <c r="J93" s="130"/>
      <c r="K93" s="130"/>
      <c r="L93" s="130"/>
      <c r="M93" s="130"/>
      <c r="N93" s="130"/>
      <c r="O93" s="130"/>
      <c r="P93" s="130"/>
      <c r="Q93" s="128"/>
      <c r="R93" s="131"/>
      <c r="S93" s="131"/>
      <c r="T93" s="131"/>
      <c r="U93" s="131" t="s">
        <v>427</v>
      </c>
      <c r="X93" s="131"/>
      <c r="AV93" s="131"/>
      <c r="AW93" s="131"/>
      <c r="AY93" s="131"/>
    </row>
    <row r="94" spans="1:51" ht="30" customHeight="1">
      <c r="A94" s="128"/>
      <c r="B94" s="128"/>
      <c r="C94" s="128"/>
      <c r="D94" s="129"/>
      <c r="E94" s="130"/>
      <c r="F94" s="130"/>
      <c r="G94" s="130"/>
      <c r="H94" s="130"/>
      <c r="I94" s="130"/>
      <c r="J94" s="130"/>
      <c r="K94" s="130"/>
      <c r="L94" s="130"/>
      <c r="M94" s="130"/>
      <c r="N94" s="130"/>
      <c r="O94" s="130"/>
      <c r="P94" s="130"/>
      <c r="Q94" s="128"/>
      <c r="R94" s="131"/>
      <c r="S94" s="131"/>
      <c r="T94" s="131"/>
      <c r="U94" s="131" t="s">
        <v>427</v>
      </c>
      <c r="X94" s="131"/>
      <c r="AV94" s="131"/>
      <c r="AW94" s="131"/>
      <c r="AY94" s="131"/>
    </row>
    <row r="95" spans="1:51" ht="30" customHeight="1">
      <c r="A95" s="128"/>
      <c r="B95" s="128"/>
      <c r="C95" s="128"/>
      <c r="D95" s="129"/>
      <c r="E95" s="130"/>
      <c r="F95" s="130"/>
      <c r="G95" s="130"/>
      <c r="H95" s="130"/>
      <c r="I95" s="130"/>
      <c r="J95" s="130"/>
      <c r="K95" s="130"/>
      <c r="L95" s="130"/>
      <c r="M95" s="130"/>
      <c r="N95" s="130"/>
      <c r="O95" s="130"/>
      <c r="P95" s="130"/>
      <c r="Q95" s="128"/>
      <c r="R95" s="131"/>
      <c r="S95" s="131"/>
      <c r="T95" s="131"/>
      <c r="U95" s="131" t="s">
        <v>427</v>
      </c>
      <c r="X95" s="131"/>
      <c r="AV95" s="131"/>
      <c r="AW95" s="131"/>
      <c r="AY95" s="131"/>
    </row>
    <row r="96" spans="1:51" ht="30" customHeight="1">
      <c r="A96" s="128"/>
      <c r="B96" s="128"/>
      <c r="C96" s="128"/>
      <c r="D96" s="129"/>
      <c r="E96" s="130"/>
      <c r="F96" s="130"/>
      <c r="G96" s="130"/>
      <c r="H96" s="130"/>
      <c r="I96" s="130"/>
      <c r="J96" s="130"/>
      <c r="K96" s="130"/>
      <c r="L96" s="130"/>
      <c r="M96" s="130"/>
      <c r="N96" s="130"/>
      <c r="O96" s="130"/>
      <c r="P96" s="130"/>
      <c r="Q96" s="128"/>
      <c r="R96" s="131"/>
      <c r="S96" s="131"/>
      <c r="T96" s="131"/>
      <c r="U96" s="131" t="s">
        <v>427</v>
      </c>
      <c r="X96" s="131"/>
      <c r="AV96" s="131"/>
      <c r="AW96" s="131"/>
      <c r="AY96" s="131"/>
    </row>
    <row r="97" spans="1:52" ht="30" customHeight="1">
      <c r="A97" s="128"/>
      <c r="B97" s="128"/>
      <c r="C97" s="128"/>
      <c r="D97" s="129"/>
      <c r="E97" s="130"/>
      <c r="F97" s="130"/>
      <c r="G97" s="130"/>
      <c r="H97" s="130"/>
      <c r="I97" s="130"/>
      <c r="J97" s="130"/>
      <c r="K97" s="130"/>
      <c r="L97" s="130"/>
      <c r="M97" s="130"/>
      <c r="N97" s="130"/>
      <c r="O97" s="130"/>
      <c r="P97" s="130"/>
      <c r="Q97" s="128"/>
      <c r="R97" s="131"/>
      <c r="S97" s="131"/>
      <c r="T97" s="131"/>
      <c r="U97" s="131" t="s">
        <v>427</v>
      </c>
      <c r="X97" s="131"/>
      <c r="AV97" s="131"/>
      <c r="AW97" s="131"/>
      <c r="AY97" s="131"/>
    </row>
    <row r="98" spans="1:52" ht="30" customHeight="1">
      <c r="A98" s="128"/>
      <c r="B98" s="128"/>
      <c r="C98" s="128"/>
      <c r="D98" s="129"/>
      <c r="E98" s="130"/>
      <c r="F98" s="130"/>
      <c r="G98" s="130"/>
      <c r="H98" s="130"/>
      <c r="I98" s="130"/>
      <c r="J98" s="130"/>
      <c r="K98" s="130"/>
      <c r="L98" s="130"/>
      <c r="M98" s="130"/>
      <c r="N98" s="130"/>
      <c r="O98" s="130"/>
      <c r="P98" s="130"/>
      <c r="Q98" s="128"/>
      <c r="R98" s="131"/>
      <c r="S98" s="131"/>
      <c r="T98" s="131"/>
      <c r="U98" s="131" t="s">
        <v>427</v>
      </c>
      <c r="X98" s="131"/>
      <c r="AV98" s="131"/>
      <c r="AW98" s="131"/>
      <c r="AY98" s="131"/>
    </row>
    <row r="99" spans="1:52" ht="30" customHeight="1">
      <c r="A99" s="128" t="s">
        <v>390</v>
      </c>
      <c r="B99" s="129"/>
      <c r="C99" s="129"/>
      <c r="D99" s="129"/>
      <c r="E99" s="130"/>
      <c r="F99" s="130">
        <f>SUMIF(U77:U98,"010313",F77:F98)</f>
        <v>0</v>
      </c>
      <c r="G99" s="130"/>
      <c r="H99" s="130">
        <f>SUMIF(U77:U98,"010313",H77:H98)</f>
        <v>0</v>
      </c>
      <c r="I99" s="130"/>
      <c r="J99" s="130"/>
      <c r="K99" s="130"/>
      <c r="L99" s="130"/>
      <c r="M99" s="130"/>
      <c r="N99" s="130">
        <f>SUMIF(U77:U98,"010313",N77:N98)</f>
        <v>0</v>
      </c>
      <c r="O99" s="130"/>
      <c r="P99" s="130">
        <f>SUMIF(U77:U98,"010313",P77:P98)</f>
        <v>0</v>
      </c>
      <c r="Q99" s="129"/>
      <c r="R99" s="126" t="s">
        <v>391</v>
      </c>
    </row>
    <row r="100" spans="1:52" ht="30" customHeight="1">
      <c r="A100" s="128" t="s">
        <v>483</v>
      </c>
      <c r="B100" s="128" t="s">
        <v>155</v>
      </c>
      <c r="C100" s="129"/>
      <c r="D100" s="129"/>
      <c r="E100" s="130"/>
      <c r="F100" s="130"/>
      <c r="G100" s="130"/>
      <c r="H100" s="130"/>
      <c r="I100" s="130"/>
      <c r="J100" s="130"/>
      <c r="K100" s="130"/>
      <c r="L100" s="130"/>
      <c r="M100" s="130"/>
      <c r="N100" s="130"/>
      <c r="O100" s="130"/>
      <c r="P100" s="130"/>
      <c r="Q100" s="129"/>
      <c r="U100" s="131" t="s">
        <v>435</v>
      </c>
    </row>
    <row r="101" spans="1:52" ht="30" customHeight="1">
      <c r="A101" s="128" t="s">
        <v>436</v>
      </c>
      <c r="B101" s="128" t="s">
        <v>437</v>
      </c>
      <c r="C101" s="128" t="s">
        <v>386</v>
      </c>
      <c r="D101" s="129">
        <v>209.1</v>
      </c>
      <c r="E101" s="130"/>
      <c r="F101" s="130"/>
      <c r="G101" s="130"/>
      <c r="H101" s="130"/>
      <c r="I101" s="130"/>
      <c r="J101" s="130"/>
      <c r="K101" s="130"/>
      <c r="L101" s="130"/>
      <c r="M101" s="130"/>
      <c r="N101" s="130"/>
      <c r="O101" s="130"/>
      <c r="P101" s="130"/>
      <c r="Q101" s="128" t="s">
        <v>438</v>
      </c>
      <c r="R101" s="131" t="s">
        <v>439</v>
      </c>
      <c r="S101" s="131" t="s">
        <v>155</v>
      </c>
      <c r="T101" s="131" t="s">
        <v>155</v>
      </c>
      <c r="U101" s="131" t="s">
        <v>435</v>
      </c>
      <c r="V101" s="131" t="s">
        <v>377</v>
      </c>
      <c r="W101" s="131" t="s">
        <v>378</v>
      </c>
      <c r="X101" s="131" t="s">
        <v>378</v>
      </c>
      <c r="AV101" s="131" t="s">
        <v>155</v>
      </c>
      <c r="AW101" s="131" t="s">
        <v>155</v>
      </c>
      <c r="AY101" s="131" t="s">
        <v>440</v>
      </c>
      <c r="AZ101" s="126">
        <v>67901</v>
      </c>
    </row>
    <row r="102" spans="1:52" ht="30" customHeight="1">
      <c r="A102" s="128" t="s">
        <v>441</v>
      </c>
      <c r="B102" s="128"/>
      <c r="C102" s="128" t="s">
        <v>386</v>
      </c>
      <c r="D102" s="129">
        <v>8.9</v>
      </c>
      <c r="E102" s="130"/>
      <c r="F102" s="130"/>
      <c r="G102" s="130"/>
      <c r="H102" s="130"/>
      <c r="I102" s="130"/>
      <c r="J102" s="130"/>
      <c r="K102" s="130"/>
      <c r="L102" s="130"/>
      <c r="M102" s="130"/>
      <c r="N102" s="130"/>
      <c r="O102" s="130"/>
      <c r="P102" s="130"/>
      <c r="Q102" s="128" t="s">
        <v>442</v>
      </c>
      <c r="R102" s="131" t="s">
        <v>443</v>
      </c>
      <c r="S102" s="131" t="s">
        <v>155</v>
      </c>
      <c r="T102" s="131" t="s">
        <v>155</v>
      </c>
      <c r="U102" s="131" t="s">
        <v>435</v>
      </c>
      <c r="V102" s="131" t="s">
        <v>377</v>
      </c>
      <c r="W102" s="131" t="s">
        <v>378</v>
      </c>
      <c r="X102" s="131" t="s">
        <v>378</v>
      </c>
      <c r="AV102" s="131" t="s">
        <v>155</v>
      </c>
      <c r="AW102" s="131" t="s">
        <v>155</v>
      </c>
      <c r="AY102" s="131" t="s">
        <v>444</v>
      </c>
      <c r="AZ102" s="126">
        <v>67971</v>
      </c>
    </row>
    <row r="103" spans="1:52" ht="30" customHeight="1">
      <c r="A103" s="129"/>
      <c r="B103" s="129"/>
      <c r="C103" s="129"/>
      <c r="D103" s="129"/>
      <c r="E103" s="130"/>
      <c r="F103" s="130"/>
      <c r="G103" s="130"/>
      <c r="H103" s="130"/>
      <c r="I103" s="130"/>
      <c r="J103" s="130"/>
      <c r="K103" s="130"/>
      <c r="L103" s="130"/>
      <c r="M103" s="130"/>
      <c r="N103" s="130"/>
      <c r="O103" s="130"/>
      <c r="P103" s="130"/>
      <c r="Q103" s="129"/>
      <c r="U103" s="131" t="s">
        <v>435</v>
      </c>
    </row>
    <row r="104" spans="1:52" ht="30" customHeight="1">
      <c r="A104" s="129"/>
      <c r="B104" s="129"/>
      <c r="C104" s="129"/>
      <c r="D104" s="129"/>
      <c r="E104" s="130"/>
      <c r="F104" s="130"/>
      <c r="G104" s="130"/>
      <c r="H104" s="130"/>
      <c r="I104" s="130"/>
      <c r="J104" s="130"/>
      <c r="K104" s="130"/>
      <c r="L104" s="130"/>
      <c r="M104" s="130"/>
      <c r="N104" s="130"/>
      <c r="O104" s="130"/>
      <c r="P104" s="130"/>
      <c r="Q104" s="129"/>
      <c r="U104" s="131" t="s">
        <v>435</v>
      </c>
    </row>
    <row r="105" spans="1:52" ht="30" customHeight="1">
      <c r="A105" s="129"/>
      <c r="B105" s="129"/>
      <c r="C105" s="129"/>
      <c r="D105" s="129"/>
      <c r="E105" s="130"/>
      <c r="F105" s="130"/>
      <c r="G105" s="130"/>
      <c r="H105" s="130"/>
      <c r="I105" s="130"/>
      <c r="J105" s="130"/>
      <c r="K105" s="130"/>
      <c r="L105" s="130"/>
      <c r="M105" s="130"/>
      <c r="N105" s="130"/>
      <c r="O105" s="130"/>
      <c r="P105" s="130"/>
      <c r="Q105" s="129"/>
      <c r="U105" s="131" t="s">
        <v>435</v>
      </c>
    </row>
    <row r="106" spans="1:52" ht="30" customHeight="1">
      <c r="A106" s="129"/>
      <c r="B106" s="129"/>
      <c r="C106" s="129"/>
      <c r="D106" s="129"/>
      <c r="E106" s="130"/>
      <c r="F106" s="130"/>
      <c r="G106" s="130"/>
      <c r="H106" s="130"/>
      <c r="I106" s="130"/>
      <c r="J106" s="130"/>
      <c r="K106" s="130"/>
      <c r="L106" s="130"/>
      <c r="M106" s="130"/>
      <c r="N106" s="130"/>
      <c r="O106" s="130"/>
      <c r="P106" s="130"/>
      <c r="Q106" s="129"/>
      <c r="U106" s="131" t="s">
        <v>435</v>
      </c>
    </row>
    <row r="107" spans="1:52" ht="30" customHeight="1">
      <c r="A107" s="129"/>
      <c r="B107" s="129"/>
      <c r="C107" s="129"/>
      <c r="D107" s="129"/>
      <c r="E107" s="130"/>
      <c r="F107" s="130"/>
      <c r="G107" s="130"/>
      <c r="H107" s="130"/>
      <c r="I107" s="130"/>
      <c r="J107" s="130"/>
      <c r="K107" s="130"/>
      <c r="L107" s="130"/>
      <c r="M107" s="130"/>
      <c r="N107" s="130"/>
      <c r="O107" s="130"/>
      <c r="P107" s="130"/>
      <c r="Q107" s="129"/>
      <c r="U107" s="131" t="s">
        <v>435</v>
      </c>
    </row>
    <row r="108" spans="1:52" ht="30" customHeight="1">
      <c r="A108" s="129"/>
      <c r="B108" s="129"/>
      <c r="C108" s="129"/>
      <c r="D108" s="129"/>
      <c r="E108" s="130"/>
      <c r="F108" s="130"/>
      <c r="G108" s="130"/>
      <c r="H108" s="130"/>
      <c r="I108" s="130"/>
      <c r="J108" s="130"/>
      <c r="K108" s="130"/>
      <c r="L108" s="130"/>
      <c r="M108" s="130"/>
      <c r="N108" s="130"/>
      <c r="O108" s="130"/>
      <c r="P108" s="130"/>
      <c r="Q108" s="129"/>
      <c r="U108" s="131" t="s">
        <v>435</v>
      </c>
    </row>
    <row r="109" spans="1:52" ht="30" customHeight="1">
      <c r="A109" s="129"/>
      <c r="B109" s="129"/>
      <c r="C109" s="129"/>
      <c r="D109" s="129"/>
      <c r="E109" s="130"/>
      <c r="F109" s="130"/>
      <c r="G109" s="130"/>
      <c r="H109" s="130"/>
      <c r="I109" s="130"/>
      <c r="J109" s="130"/>
      <c r="K109" s="130"/>
      <c r="L109" s="130"/>
      <c r="M109" s="130"/>
      <c r="N109" s="130"/>
      <c r="O109" s="130"/>
      <c r="P109" s="130"/>
      <c r="Q109" s="129"/>
      <c r="U109" s="131" t="s">
        <v>435</v>
      </c>
    </row>
    <row r="110" spans="1:52" ht="30" customHeight="1">
      <c r="A110" s="129"/>
      <c r="B110" s="129"/>
      <c r="C110" s="129"/>
      <c r="D110" s="129"/>
      <c r="E110" s="130"/>
      <c r="F110" s="130"/>
      <c r="G110" s="130"/>
      <c r="H110" s="130"/>
      <c r="I110" s="130"/>
      <c r="J110" s="130"/>
      <c r="K110" s="130"/>
      <c r="L110" s="130"/>
      <c r="M110" s="130"/>
      <c r="N110" s="130"/>
      <c r="O110" s="130"/>
      <c r="P110" s="130"/>
      <c r="Q110" s="129"/>
      <c r="U110" s="131" t="s">
        <v>435</v>
      </c>
    </row>
    <row r="111" spans="1:52" ht="30" customHeight="1">
      <c r="A111" s="129"/>
      <c r="B111" s="129"/>
      <c r="C111" s="129"/>
      <c r="D111" s="129"/>
      <c r="E111" s="130"/>
      <c r="F111" s="130"/>
      <c r="G111" s="130"/>
      <c r="H111" s="130"/>
      <c r="I111" s="130"/>
      <c r="J111" s="130"/>
      <c r="K111" s="130"/>
      <c r="L111" s="130"/>
      <c r="M111" s="130"/>
      <c r="N111" s="130"/>
      <c r="O111" s="130"/>
      <c r="P111" s="130"/>
      <c r="Q111" s="129"/>
      <c r="U111" s="131" t="s">
        <v>435</v>
      </c>
    </row>
    <row r="112" spans="1:52" ht="30" customHeight="1">
      <c r="A112" s="129"/>
      <c r="B112" s="129"/>
      <c r="C112" s="129"/>
      <c r="D112" s="129"/>
      <c r="E112" s="130"/>
      <c r="F112" s="130"/>
      <c r="G112" s="130"/>
      <c r="H112" s="130"/>
      <c r="I112" s="130"/>
      <c r="J112" s="130"/>
      <c r="K112" s="130"/>
      <c r="L112" s="130"/>
      <c r="M112" s="130"/>
      <c r="N112" s="130"/>
      <c r="O112" s="130"/>
      <c r="P112" s="130"/>
      <c r="Q112" s="129"/>
      <c r="U112" s="131" t="s">
        <v>435</v>
      </c>
    </row>
    <row r="113" spans="1:52" ht="30" customHeight="1">
      <c r="A113" s="129"/>
      <c r="B113" s="129"/>
      <c r="C113" s="129"/>
      <c r="D113" s="129"/>
      <c r="E113" s="130"/>
      <c r="F113" s="130"/>
      <c r="G113" s="130"/>
      <c r="H113" s="130"/>
      <c r="I113" s="130"/>
      <c r="J113" s="130"/>
      <c r="K113" s="130"/>
      <c r="L113" s="130"/>
      <c r="M113" s="130"/>
      <c r="N113" s="130"/>
      <c r="O113" s="130"/>
      <c r="P113" s="130"/>
      <c r="Q113" s="129"/>
      <c r="U113" s="131" t="s">
        <v>435</v>
      </c>
    </row>
    <row r="114" spans="1:52" ht="30" customHeight="1">
      <c r="A114" s="129"/>
      <c r="B114" s="129"/>
      <c r="C114" s="129"/>
      <c r="D114" s="129"/>
      <c r="E114" s="130"/>
      <c r="F114" s="130"/>
      <c r="G114" s="130"/>
      <c r="H114" s="130"/>
      <c r="I114" s="130"/>
      <c r="J114" s="130"/>
      <c r="K114" s="130"/>
      <c r="L114" s="130"/>
      <c r="M114" s="130"/>
      <c r="N114" s="130"/>
      <c r="O114" s="130"/>
      <c r="P114" s="130"/>
      <c r="Q114" s="129"/>
      <c r="U114" s="131" t="s">
        <v>435</v>
      </c>
    </row>
    <row r="115" spans="1:52" ht="30" customHeight="1">
      <c r="A115" s="129"/>
      <c r="B115" s="129"/>
      <c r="C115" s="129"/>
      <c r="D115" s="129"/>
      <c r="E115" s="130"/>
      <c r="F115" s="130"/>
      <c r="G115" s="130"/>
      <c r="H115" s="130"/>
      <c r="I115" s="130"/>
      <c r="J115" s="130"/>
      <c r="K115" s="130"/>
      <c r="L115" s="130"/>
      <c r="M115" s="130"/>
      <c r="N115" s="130"/>
      <c r="O115" s="130"/>
      <c r="P115" s="130"/>
      <c r="Q115" s="129"/>
      <c r="U115" s="131" t="s">
        <v>435</v>
      </c>
    </row>
    <row r="116" spans="1:52" ht="30" customHeight="1">
      <c r="A116" s="129"/>
      <c r="B116" s="129"/>
      <c r="C116" s="129"/>
      <c r="D116" s="129"/>
      <c r="E116" s="130"/>
      <c r="F116" s="130"/>
      <c r="G116" s="130"/>
      <c r="H116" s="130"/>
      <c r="I116" s="130"/>
      <c r="J116" s="130"/>
      <c r="K116" s="130"/>
      <c r="L116" s="130"/>
      <c r="M116" s="130"/>
      <c r="N116" s="130"/>
      <c r="O116" s="130"/>
      <c r="P116" s="130"/>
      <c r="Q116" s="129"/>
      <c r="U116" s="131" t="s">
        <v>435</v>
      </c>
    </row>
    <row r="117" spans="1:52" ht="30" customHeight="1">
      <c r="A117" s="129"/>
      <c r="B117" s="129"/>
      <c r="C117" s="129"/>
      <c r="D117" s="129"/>
      <c r="E117" s="130"/>
      <c r="F117" s="130"/>
      <c r="G117" s="130"/>
      <c r="H117" s="130"/>
      <c r="I117" s="130"/>
      <c r="J117" s="130"/>
      <c r="K117" s="130"/>
      <c r="L117" s="130"/>
      <c r="M117" s="130"/>
      <c r="N117" s="130"/>
      <c r="O117" s="130"/>
      <c r="P117" s="130"/>
      <c r="Q117" s="129"/>
      <c r="U117" s="131" t="s">
        <v>435</v>
      </c>
    </row>
    <row r="118" spans="1:52" ht="30" customHeight="1">
      <c r="A118" s="129"/>
      <c r="B118" s="129"/>
      <c r="C118" s="129"/>
      <c r="D118" s="129"/>
      <c r="E118" s="130"/>
      <c r="F118" s="130"/>
      <c r="G118" s="130"/>
      <c r="H118" s="130"/>
      <c r="I118" s="130"/>
      <c r="J118" s="130"/>
      <c r="K118" s="130"/>
      <c r="L118" s="130"/>
      <c r="M118" s="130"/>
      <c r="N118" s="130"/>
      <c r="O118" s="130"/>
      <c r="P118" s="130"/>
      <c r="Q118" s="129"/>
      <c r="U118" s="131" t="s">
        <v>435</v>
      </c>
    </row>
    <row r="119" spans="1:52" ht="30" customHeight="1">
      <c r="A119" s="129"/>
      <c r="B119" s="129"/>
      <c r="C119" s="129"/>
      <c r="D119" s="129"/>
      <c r="E119" s="130"/>
      <c r="F119" s="130"/>
      <c r="G119" s="130"/>
      <c r="H119" s="130"/>
      <c r="I119" s="130"/>
      <c r="J119" s="130"/>
      <c r="K119" s="130"/>
      <c r="L119" s="130"/>
      <c r="M119" s="130"/>
      <c r="N119" s="130"/>
      <c r="O119" s="130"/>
      <c r="P119" s="130"/>
      <c r="Q119" s="129"/>
      <c r="U119" s="131" t="s">
        <v>435</v>
      </c>
    </row>
    <row r="120" spans="1:52" ht="30" customHeight="1">
      <c r="A120" s="129"/>
      <c r="B120" s="129"/>
      <c r="C120" s="129"/>
      <c r="D120" s="129"/>
      <c r="E120" s="130"/>
      <c r="F120" s="130"/>
      <c r="G120" s="130"/>
      <c r="H120" s="130"/>
      <c r="I120" s="130"/>
      <c r="J120" s="130"/>
      <c r="K120" s="130"/>
      <c r="L120" s="130"/>
      <c r="M120" s="130"/>
      <c r="N120" s="130"/>
      <c r="O120" s="130"/>
      <c r="P120" s="130"/>
      <c r="Q120" s="129"/>
      <c r="U120" s="131" t="s">
        <v>435</v>
      </c>
    </row>
    <row r="121" spans="1:52" ht="30" customHeight="1">
      <c r="A121" s="129"/>
      <c r="B121" s="129"/>
      <c r="C121" s="129"/>
      <c r="D121" s="129"/>
      <c r="E121" s="130"/>
      <c r="F121" s="130"/>
      <c r="G121" s="130"/>
      <c r="H121" s="130"/>
      <c r="I121" s="130"/>
      <c r="J121" s="130"/>
      <c r="K121" s="130"/>
      <c r="L121" s="130"/>
      <c r="M121" s="130"/>
      <c r="N121" s="130"/>
      <c r="O121" s="130"/>
      <c r="P121" s="130"/>
      <c r="Q121" s="129"/>
      <c r="U121" s="131" t="s">
        <v>435</v>
      </c>
    </row>
    <row r="122" spans="1:52" ht="30" customHeight="1">
      <c r="A122" s="129"/>
      <c r="B122" s="129"/>
      <c r="C122" s="129"/>
      <c r="D122" s="129"/>
      <c r="E122" s="130"/>
      <c r="F122" s="130"/>
      <c r="G122" s="130"/>
      <c r="H122" s="130"/>
      <c r="I122" s="130"/>
      <c r="J122" s="130"/>
      <c r="K122" s="130"/>
      <c r="L122" s="130"/>
      <c r="M122" s="130"/>
      <c r="N122" s="130"/>
      <c r="O122" s="130"/>
      <c r="P122" s="130"/>
      <c r="Q122" s="129"/>
      <c r="U122" s="131" t="s">
        <v>435</v>
      </c>
    </row>
    <row r="123" spans="1:52" ht="30" customHeight="1">
      <c r="A123" s="128" t="s">
        <v>390</v>
      </c>
      <c r="B123" s="129"/>
      <c r="C123" s="129"/>
      <c r="D123" s="129"/>
      <c r="E123" s="130"/>
      <c r="F123" s="130">
        <f>SUMIF(U101:U122,"010316",F101:F122)</f>
        <v>0</v>
      </c>
      <c r="G123" s="130"/>
      <c r="H123" s="130">
        <f>SUMIF(U101:U122,"010316",H101:H122)</f>
        <v>0</v>
      </c>
      <c r="I123" s="130"/>
      <c r="J123" s="130"/>
      <c r="K123" s="130"/>
      <c r="L123" s="130"/>
      <c r="M123" s="130"/>
      <c r="N123" s="130">
        <f>SUMIF(U101:U122,"010316",N101:N122)</f>
        <v>0</v>
      </c>
      <c r="O123" s="130"/>
      <c r="P123" s="130">
        <f>SUMIF(U101:U122,"010316",P101:P122)</f>
        <v>0</v>
      </c>
      <c r="Q123" s="129"/>
      <c r="R123" s="126" t="s">
        <v>391</v>
      </c>
    </row>
    <row r="124" spans="1:52" ht="30" customHeight="1">
      <c r="A124" s="128" t="s">
        <v>484</v>
      </c>
      <c r="B124" s="128" t="s">
        <v>155</v>
      </c>
      <c r="C124" s="129"/>
      <c r="D124" s="129"/>
      <c r="E124" s="130"/>
      <c r="F124" s="130"/>
      <c r="G124" s="130"/>
      <c r="H124" s="130"/>
      <c r="I124" s="130"/>
      <c r="J124" s="130"/>
      <c r="K124" s="130"/>
      <c r="L124" s="130"/>
      <c r="M124" s="130"/>
      <c r="N124" s="130"/>
      <c r="O124" s="130"/>
      <c r="P124" s="130"/>
      <c r="Q124" s="129"/>
      <c r="U124" s="131" t="s">
        <v>445</v>
      </c>
    </row>
    <row r="125" spans="1:52" ht="30" customHeight="1">
      <c r="A125" s="128" t="s">
        <v>446</v>
      </c>
      <c r="B125" s="128" t="s">
        <v>447</v>
      </c>
      <c r="C125" s="128" t="s">
        <v>395</v>
      </c>
      <c r="D125" s="132">
        <v>0.5</v>
      </c>
      <c r="E125" s="130"/>
      <c r="F125" s="130"/>
      <c r="G125" s="130"/>
      <c r="H125" s="130"/>
      <c r="I125" s="130"/>
      <c r="J125" s="130"/>
      <c r="K125" s="130"/>
      <c r="L125" s="130"/>
      <c r="M125" s="130"/>
      <c r="N125" s="130"/>
      <c r="O125" s="130"/>
      <c r="P125" s="130"/>
      <c r="Q125" s="128" t="s">
        <v>448</v>
      </c>
      <c r="R125" s="131" t="s">
        <v>449</v>
      </c>
      <c r="S125" s="131" t="s">
        <v>155</v>
      </c>
      <c r="T125" s="131" t="s">
        <v>155</v>
      </c>
      <c r="U125" s="131" t="s">
        <v>445</v>
      </c>
      <c r="V125" s="131" t="s">
        <v>377</v>
      </c>
      <c r="W125" s="131" t="s">
        <v>378</v>
      </c>
      <c r="X125" s="131" t="s">
        <v>378</v>
      </c>
      <c r="AV125" s="131" t="s">
        <v>155</v>
      </c>
      <c r="AW125" s="131" t="s">
        <v>155</v>
      </c>
      <c r="AY125" s="131" t="s">
        <v>450</v>
      </c>
      <c r="AZ125" s="126">
        <v>67796</v>
      </c>
    </row>
    <row r="126" spans="1:52" ht="30" customHeight="1">
      <c r="A126" s="128" t="s">
        <v>451</v>
      </c>
      <c r="B126" s="128" t="s">
        <v>155</v>
      </c>
      <c r="C126" s="128" t="s">
        <v>386</v>
      </c>
      <c r="D126" s="129">
        <v>218</v>
      </c>
      <c r="E126" s="130"/>
      <c r="F126" s="130"/>
      <c r="G126" s="130"/>
      <c r="H126" s="130"/>
      <c r="I126" s="130"/>
      <c r="J126" s="130"/>
      <c r="K126" s="130"/>
      <c r="L126" s="130"/>
      <c r="M126" s="130"/>
      <c r="N126" s="130"/>
      <c r="O126" s="130"/>
      <c r="P126" s="130"/>
      <c r="Q126" s="128" t="s">
        <v>452</v>
      </c>
      <c r="R126" s="131" t="s">
        <v>453</v>
      </c>
      <c r="S126" s="131" t="s">
        <v>155</v>
      </c>
      <c r="T126" s="131" t="s">
        <v>155</v>
      </c>
      <c r="U126" s="131" t="s">
        <v>445</v>
      </c>
      <c r="V126" s="131" t="s">
        <v>377</v>
      </c>
      <c r="W126" s="131" t="s">
        <v>378</v>
      </c>
      <c r="X126" s="131" t="s">
        <v>378</v>
      </c>
      <c r="AV126" s="131" t="s">
        <v>155</v>
      </c>
      <c r="AW126" s="131" t="s">
        <v>155</v>
      </c>
      <c r="AY126" s="131" t="s">
        <v>454</v>
      </c>
      <c r="AZ126" s="126">
        <v>67844</v>
      </c>
    </row>
    <row r="127" spans="1:52" ht="30" customHeight="1">
      <c r="A127" s="128" t="s">
        <v>455</v>
      </c>
      <c r="B127" s="128" t="s">
        <v>155</v>
      </c>
      <c r="C127" s="128" t="s">
        <v>386</v>
      </c>
      <c r="D127" s="129">
        <v>42.7</v>
      </c>
      <c r="E127" s="130"/>
      <c r="F127" s="130"/>
      <c r="G127" s="130"/>
      <c r="H127" s="130"/>
      <c r="I127" s="130"/>
      <c r="J127" s="130"/>
      <c r="K127" s="130"/>
      <c r="L127" s="130"/>
      <c r="M127" s="130"/>
      <c r="N127" s="130"/>
      <c r="O127" s="130"/>
      <c r="P127" s="130"/>
      <c r="Q127" s="128" t="s">
        <v>456</v>
      </c>
      <c r="R127" s="131" t="s">
        <v>457</v>
      </c>
      <c r="S127" s="131" t="s">
        <v>155</v>
      </c>
      <c r="T127" s="131" t="s">
        <v>155</v>
      </c>
      <c r="U127" s="131" t="s">
        <v>445</v>
      </c>
      <c r="V127" s="131" t="s">
        <v>377</v>
      </c>
      <c r="W127" s="131" t="s">
        <v>378</v>
      </c>
      <c r="X127" s="131" t="s">
        <v>378</v>
      </c>
      <c r="AV127" s="131" t="s">
        <v>155</v>
      </c>
      <c r="AW127" s="131" t="s">
        <v>155</v>
      </c>
      <c r="AY127" s="131" t="s">
        <v>458</v>
      </c>
      <c r="AZ127" s="126">
        <v>67845</v>
      </c>
    </row>
    <row r="128" spans="1:52" ht="30" customHeight="1">
      <c r="A128" s="128" t="s">
        <v>459</v>
      </c>
      <c r="B128" s="128" t="s">
        <v>155</v>
      </c>
      <c r="C128" s="128" t="s">
        <v>158</v>
      </c>
      <c r="D128" s="129">
        <v>1.2</v>
      </c>
      <c r="E128" s="130"/>
      <c r="F128" s="130"/>
      <c r="G128" s="130"/>
      <c r="H128" s="130"/>
      <c r="I128" s="130"/>
      <c r="J128" s="130"/>
      <c r="K128" s="130"/>
      <c r="L128" s="130"/>
      <c r="M128" s="130"/>
      <c r="N128" s="130"/>
      <c r="O128" s="130"/>
      <c r="P128" s="130"/>
      <c r="Q128" s="128" t="s">
        <v>460</v>
      </c>
      <c r="R128" s="131" t="s">
        <v>461</v>
      </c>
      <c r="S128" s="131" t="s">
        <v>155</v>
      </c>
      <c r="T128" s="131" t="s">
        <v>155</v>
      </c>
      <c r="U128" s="131" t="s">
        <v>445</v>
      </c>
      <c r="V128" s="131" t="s">
        <v>377</v>
      </c>
      <c r="W128" s="131" t="s">
        <v>378</v>
      </c>
      <c r="X128" s="131" t="s">
        <v>378</v>
      </c>
      <c r="AV128" s="131" t="s">
        <v>155</v>
      </c>
      <c r="AW128" s="131" t="s">
        <v>155</v>
      </c>
      <c r="AY128" s="131" t="s">
        <v>462</v>
      </c>
      <c r="AZ128" s="126">
        <v>67853</v>
      </c>
    </row>
    <row r="129" spans="1:51" ht="30" customHeight="1">
      <c r="A129" s="128" t="s">
        <v>463</v>
      </c>
      <c r="B129" s="128" t="s">
        <v>464</v>
      </c>
      <c r="C129" s="128" t="s">
        <v>258</v>
      </c>
      <c r="D129" s="129">
        <v>-85.3</v>
      </c>
      <c r="E129" s="130"/>
      <c r="F129" s="130"/>
      <c r="G129" s="130"/>
      <c r="H129" s="130"/>
      <c r="I129" s="130"/>
      <c r="J129" s="130"/>
      <c r="K129" s="130"/>
      <c r="L129" s="130"/>
      <c r="M129" s="130"/>
      <c r="N129" s="130"/>
      <c r="O129" s="130"/>
      <c r="P129" s="130"/>
      <c r="Q129" s="128"/>
      <c r="R129" s="131" t="s">
        <v>465</v>
      </c>
      <c r="S129" s="131" t="s">
        <v>155</v>
      </c>
      <c r="T129" s="131" t="s">
        <v>155</v>
      </c>
      <c r="U129" s="131" t="s">
        <v>445</v>
      </c>
      <c r="V129" s="131" t="s">
        <v>377</v>
      </c>
      <c r="W129" s="131" t="s">
        <v>378</v>
      </c>
      <c r="X129" s="131" t="s">
        <v>378</v>
      </c>
      <c r="AV129" s="131"/>
      <c r="AW129" s="131"/>
      <c r="AY129" s="131"/>
    </row>
    <row r="130" spans="1:51" ht="30" customHeight="1">
      <c r="A130" s="128"/>
      <c r="B130" s="128"/>
      <c r="C130" s="128"/>
      <c r="D130" s="129"/>
      <c r="E130" s="130"/>
      <c r="F130" s="130"/>
      <c r="G130" s="130"/>
      <c r="H130" s="130"/>
      <c r="I130" s="130"/>
      <c r="J130" s="130"/>
      <c r="K130" s="130"/>
      <c r="L130" s="130"/>
      <c r="M130" s="130"/>
      <c r="N130" s="130"/>
      <c r="O130" s="130"/>
      <c r="P130" s="130"/>
      <c r="Q130" s="128"/>
      <c r="R130" s="131" t="s">
        <v>465</v>
      </c>
      <c r="S130" s="131" t="s">
        <v>155</v>
      </c>
      <c r="T130" s="131" t="s">
        <v>155</v>
      </c>
      <c r="U130" s="131" t="s">
        <v>445</v>
      </c>
      <c r="V130" s="131" t="s">
        <v>377</v>
      </c>
      <c r="W130" s="131" t="s">
        <v>378</v>
      </c>
      <c r="X130" s="131" t="s">
        <v>378</v>
      </c>
      <c r="AV130" s="131"/>
      <c r="AW130" s="131"/>
      <c r="AY130" s="131"/>
    </row>
    <row r="131" spans="1:51" ht="30" customHeight="1">
      <c r="A131" s="128"/>
      <c r="B131" s="128"/>
      <c r="C131" s="128"/>
      <c r="D131" s="129"/>
      <c r="E131" s="130"/>
      <c r="F131" s="130"/>
      <c r="G131" s="130"/>
      <c r="H131" s="130"/>
      <c r="I131" s="130"/>
      <c r="J131" s="130"/>
      <c r="K131" s="130"/>
      <c r="L131" s="130"/>
      <c r="M131" s="130"/>
      <c r="N131" s="130"/>
      <c r="O131" s="130"/>
      <c r="P131" s="130"/>
      <c r="Q131" s="128"/>
      <c r="R131" s="131" t="s">
        <v>465</v>
      </c>
      <c r="S131" s="131" t="s">
        <v>155</v>
      </c>
      <c r="T131" s="131" t="s">
        <v>155</v>
      </c>
      <c r="U131" s="131" t="s">
        <v>445</v>
      </c>
      <c r="V131" s="131" t="s">
        <v>377</v>
      </c>
      <c r="W131" s="131" t="s">
        <v>378</v>
      </c>
      <c r="X131" s="131" t="s">
        <v>378</v>
      </c>
      <c r="AV131" s="131"/>
      <c r="AW131" s="131"/>
      <c r="AY131" s="131"/>
    </row>
    <row r="132" spans="1:51" ht="30" customHeight="1">
      <c r="A132" s="128"/>
      <c r="B132" s="128"/>
      <c r="C132" s="128"/>
      <c r="D132" s="129"/>
      <c r="E132" s="130"/>
      <c r="F132" s="130"/>
      <c r="G132" s="130"/>
      <c r="H132" s="130"/>
      <c r="I132" s="130"/>
      <c r="J132" s="130"/>
      <c r="K132" s="130"/>
      <c r="L132" s="130"/>
      <c r="M132" s="130"/>
      <c r="N132" s="130"/>
      <c r="O132" s="130"/>
      <c r="P132" s="130"/>
      <c r="Q132" s="128"/>
      <c r="R132" s="131"/>
      <c r="S132" s="131"/>
      <c r="T132" s="131"/>
      <c r="U132" s="131" t="s">
        <v>445</v>
      </c>
      <c r="X132" s="131"/>
      <c r="AV132" s="131"/>
      <c r="AW132" s="131"/>
      <c r="AY132" s="131"/>
    </row>
    <row r="133" spans="1:51" ht="30" customHeight="1">
      <c r="A133" s="128"/>
      <c r="B133" s="128"/>
      <c r="C133" s="128"/>
      <c r="D133" s="129"/>
      <c r="E133" s="130"/>
      <c r="F133" s="130"/>
      <c r="G133" s="130"/>
      <c r="H133" s="130"/>
      <c r="I133" s="130"/>
      <c r="J133" s="130"/>
      <c r="K133" s="130"/>
      <c r="L133" s="130"/>
      <c r="M133" s="130"/>
      <c r="N133" s="130"/>
      <c r="O133" s="130"/>
      <c r="P133" s="130"/>
      <c r="Q133" s="128"/>
      <c r="R133" s="131"/>
      <c r="S133" s="131"/>
      <c r="T133" s="131"/>
      <c r="U133" s="131" t="s">
        <v>445</v>
      </c>
      <c r="X133" s="131"/>
      <c r="AV133" s="131"/>
      <c r="AW133" s="131"/>
      <c r="AY133" s="131"/>
    </row>
    <row r="134" spans="1:51" ht="30" customHeight="1">
      <c r="A134" s="128"/>
      <c r="B134" s="128"/>
      <c r="C134" s="128"/>
      <c r="D134" s="129"/>
      <c r="E134" s="130"/>
      <c r="F134" s="130"/>
      <c r="G134" s="130"/>
      <c r="H134" s="130"/>
      <c r="I134" s="130"/>
      <c r="J134" s="130"/>
      <c r="K134" s="130"/>
      <c r="L134" s="130"/>
      <c r="M134" s="130"/>
      <c r="N134" s="130"/>
      <c r="O134" s="130"/>
      <c r="P134" s="130"/>
      <c r="Q134" s="128"/>
      <c r="R134" s="131"/>
      <c r="S134" s="131"/>
      <c r="T134" s="131"/>
      <c r="U134" s="131" t="s">
        <v>445</v>
      </c>
      <c r="X134" s="131"/>
      <c r="AV134" s="131"/>
      <c r="AW134" s="131"/>
      <c r="AY134" s="131"/>
    </row>
    <row r="135" spans="1:51" ht="30" customHeight="1">
      <c r="A135" s="128"/>
      <c r="B135" s="128"/>
      <c r="C135" s="128"/>
      <c r="D135" s="129"/>
      <c r="E135" s="130"/>
      <c r="F135" s="130"/>
      <c r="G135" s="130"/>
      <c r="H135" s="130"/>
      <c r="I135" s="130"/>
      <c r="J135" s="130"/>
      <c r="K135" s="130"/>
      <c r="L135" s="130"/>
      <c r="M135" s="130"/>
      <c r="N135" s="130"/>
      <c r="O135" s="130"/>
      <c r="P135" s="130"/>
      <c r="Q135" s="128"/>
      <c r="R135" s="131"/>
      <c r="S135" s="131"/>
      <c r="T135" s="131"/>
      <c r="U135" s="131" t="s">
        <v>445</v>
      </c>
      <c r="X135" s="131"/>
      <c r="AV135" s="131"/>
      <c r="AW135" s="131"/>
      <c r="AY135" s="131"/>
    </row>
    <row r="136" spans="1:51" ht="30" customHeight="1">
      <c r="A136" s="128"/>
      <c r="B136" s="128"/>
      <c r="C136" s="128"/>
      <c r="D136" s="129"/>
      <c r="E136" s="130"/>
      <c r="F136" s="130"/>
      <c r="G136" s="130"/>
      <c r="H136" s="130"/>
      <c r="I136" s="130"/>
      <c r="J136" s="130"/>
      <c r="K136" s="130"/>
      <c r="L136" s="130"/>
      <c r="M136" s="130"/>
      <c r="N136" s="130"/>
      <c r="O136" s="130"/>
      <c r="P136" s="130"/>
      <c r="Q136" s="128"/>
      <c r="R136" s="131"/>
      <c r="S136" s="131"/>
      <c r="T136" s="131"/>
      <c r="U136" s="131" t="s">
        <v>445</v>
      </c>
      <c r="X136" s="131"/>
      <c r="AV136" s="131"/>
      <c r="AW136" s="131"/>
      <c r="AY136" s="131"/>
    </row>
    <row r="137" spans="1:51" ht="30" customHeight="1">
      <c r="A137" s="128"/>
      <c r="B137" s="128"/>
      <c r="C137" s="128"/>
      <c r="D137" s="129"/>
      <c r="E137" s="130"/>
      <c r="F137" s="130"/>
      <c r="G137" s="130"/>
      <c r="H137" s="130"/>
      <c r="I137" s="130"/>
      <c r="J137" s="130"/>
      <c r="K137" s="130"/>
      <c r="L137" s="130"/>
      <c r="M137" s="130"/>
      <c r="N137" s="130"/>
      <c r="O137" s="130"/>
      <c r="P137" s="130"/>
      <c r="Q137" s="128"/>
      <c r="R137" s="131"/>
      <c r="S137" s="131"/>
      <c r="T137" s="131"/>
      <c r="U137" s="131" t="s">
        <v>445</v>
      </c>
      <c r="X137" s="131"/>
      <c r="AV137" s="131"/>
      <c r="AW137" s="131"/>
      <c r="AY137" s="131"/>
    </row>
    <row r="138" spans="1:51" ht="30" customHeight="1">
      <c r="A138" s="128"/>
      <c r="B138" s="128"/>
      <c r="C138" s="128"/>
      <c r="D138" s="129"/>
      <c r="E138" s="130"/>
      <c r="F138" s="130"/>
      <c r="G138" s="130"/>
      <c r="H138" s="130"/>
      <c r="I138" s="130"/>
      <c r="J138" s="130"/>
      <c r="K138" s="130"/>
      <c r="L138" s="130"/>
      <c r="M138" s="130"/>
      <c r="N138" s="130"/>
      <c r="O138" s="130"/>
      <c r="P138" s="130"/>
      <c r="Q138" s="128"/>
      <c r="R138" s="131"/>
      <c r="S138" s="131"/>
      <c r="T138" s="131"/>
      <c r="U138" s="131" t="s">
        <v>445</v>
      </c>
      <c r="X138" s="131"/>
      <c r="AV138" s="131"/>
      <c r="AW138" s="131"/>
      <c r="AY138" s="131"/>
    </row>
    <row r="139" spans="1:51" ht="30" customHeight="1">
      <c r="A139" s="128"/>
      <c r="B139" s="128"/>
      <c r="C139" s="128"/>
      <c r="D139" s="129"/>
      <c r="E139" s="130"/>
      <c r="F139" s="130"/>
      <c r="G139" s="130"/>
      <c r="H139" s="130"/>
      <c r="I139" s="130"/>
      <c r="J139" s="130"/>
      <c r="K139" s="130"/>
      <c r="L139" s="130"/>
      <c r="M139" s="130"/>
      <c r="N139" s="130"/>
      <c r="O139" s="130"/>
      <c r="P139" s="130"/>
      <c r="Q139" s="128"/>
      <c r="R139" s="131"/>
      <c r="S139" s="131"/>
      <c r="T139" s="131"/>
      <c r="U139" s="131" t="s">
        <v>445</v>
      </c>
      <c r="X139" s="131"/>
      <c r="AV139" s="131"/>
      <c r="AW139" s="131"/>
      <c r="AY139" s="131"/>
    </row>
    <row r="140" spans="1:51" ht="30" customHeight="1">
      <c r="A140" s="128"/>
      <c r="B140" s="128"/>
      <c r="C140" s="128"/>
      <c r="D140" s="129"/>
      <c r="E140" s="130"/>
      <c r="F140" s="130"/>
      <c r="G140" s="130"/>
      <c r="H140" s="130"/>
      <c r="I140" s="130"/>
      <c r="J140" s="130"/>
      <c r="K140" s="130"/>
      <c r="L140" s="130"/>
      <c r="M140" s="130"/>
      <c r="N140" s="130"/>
      <c r="O140" s="130"/>
      <c r="P140" s="130"/>
      <c r="Q140" s="128"/>
      <c r="R140" s="131"/>
      <c r="S140" s="131"/>
      <c r="T140" s="131"/>
      <c r="U140" s="131" t="s">
        <v>445</v>
      </c>
      <c r="X140" s="131"/>
      <c r="AV140" s="131"/>
      <c r="AW140" s="131"/>
      <c r="AY140" s="131"/>
    </row>
    <row r="141" spans="1:51" ht="30" customHeight="1">
      <c r="A141" s="128"/>
      <c r="B141" s="128"/>
      <c r="C141" s="128"/>
      <c r="D141" s="129"/>
      <c r="E141" s="130"/>
      <c r="F141" s="130"/>
      <c r="G141" s="130"/>
      <c r="H141" s="130"/>
      <c r="I141" s="130"/>
      <c r="J141" s="130"/>
      <c r="K141" s="130"/>
      <c r="L141" s="130"/>
      <c r="M141" s="130"/>
      <c r="N141" s="130"/>
      <c r="O141" s="130"/>
      <c r="P141" s="130"/>
      <c r="Q141" s="128"/>
      <c r="R141" s="131"/>
      <c r="S141" s="131"/>
      <c r="T141" s="131"/>
      <c r="U141" s="131" t="s">
        <v>445</v>
      </c>
      <c r="X141" s="131"/>
      <c r="AV141" s="131"/>
      <c r="AW141" s="131"/>
      <c r="AY141" s="131"/>
    </row>
    <row r="142" spans="1:51" ht="30" customHeight="1">
      <c r="A142" s="128"/>
      <c r="B142" s="128"/>
      <c r="C142" s="128"/>
      <c r="D142" s="129"/>
      <c r="E142" s="130"/>
      <c r="F142" s="130"/>
      <c r="G142" s="130"/>
      <c r="H142" s="130"/>
      <c r="I142" s="130"/>
      <c r="J142" s="130"/>
      <c r="K142" s="130"/>
      <c r="L142" s="130"/>
      <c r="M142" s="130"/>
      <c r="N142" s="130"/>
      <c r="O142" s="130"/>
      <c r="P142" s="130"/>
      <c r="Q142" s="128"/>
      <c r="R142" s="131"/>
      <c r="S142" s="131"/>
      <c r="T142" s="131"/>
      <c r="U142" s="131" t="s">
        <v>445</v>
      </c>
      <c r="X142" s="131"/>
      <c r="AV142" s="131"/>
      <c r="AW142" s="131"/>
      <c r="AY142" s="131"/>
    </row>
    <row r="143" spans="1:51" ht="30" customHeight="1">
      <c r="A143" s="128"/>
      <c r="B143" s="128"/>
      <c r="C143" s="128"/>
      <c r="D143" s="129"/>
      <c r="E143" s="130"/>
      <c r="F143" s="130"/>
      <c r="G143" s="130"/>
      <c r="H143" s="130"/>
      <c r="I143" s="130"/>
      <c r="J143" s="130"/>
      <c r="K143" s="130"/>
      <c r="L143" s="130"/>
      <c r="M143" s="130"/>
      <c r="N143" s="130"/>
      <c r="O143" s="130"/>
      <c r="P143" s="130"/>
      <c r="Q143" s="128"/>
      <c r="R143" s="131"/>
      <c r="S143" s="131"/>
      <c r="T143" s="131"/>
      <c r="U143" s="131" t="s">
        <v>445</v>
      </c>
      <c r="X143" s="131"/>
      <c r="AV143" s="131"/>
      <c r="AW143" s="131"/>
      <c r="AY143" s="131"/>
    </row>
    <row r="144" spans="1:51" ht="30" customHeight="1">
      <c r="A144" s="128"/>
      <c r="B144" s="128"/>
      <c r="C144" s="128"/>
      <c r="D144" s="129"/>
      <c r="E144" s="130"/>
      <c r="F144" s="130"/>
      <c r="G144" s="130"/>
      <c r="H144" s="130"/>
      <c r="I144" s="130"/>
      <c r="J144" s="130"/>
      <c r="K144" s="130"/>
      <c r="L144" s="130"/>
      <c r="M144" s="130"/>
      <c r="N144" s="130"/>
      <c r="O144" s="130"/>
      <c r="P144" s="130"/>
      <c r="Q144" s="128"/>
      <c r="R144" s="131"/>
      <c r="S144" s="131"/>
      <c r="T144" s="131"/>
      <c r="U144" s="131" t="s">
        <v>445</v>
      </c>
      <c r="X144" s="131"/>
      <c r="AV144" s="131"/>
      <c r="AW144" s="131"/>
      <c r="AY144" s="131"/>
    </row>
    <row r="145" spans="1:52" ht="30" customHeight="1">
      <c r="A145" s="128"/>
      <c r="B145" s="128"/>
      <c r="C145" s="128"/>
      <c r="D145" s="129"/>
      <c r="E145" s="130"/>
      <c r="F145" s="130"/>
      <c r="G145" s="130"/>
      <c r="H145" s="130"/>
      <c r="I145" s="130"/>
      <c r="J145" s="130"/>
      <c r="K145" s="130"/>
      <c r="L145" s="130"/>
      <c r="M145" s="130"/>
      <c r="N145" s="130"/>
      <c r="O145" s="130"/>
      <c r="P145" s="130"/>
      <c r="Q145" s="128"/>
      <c r="R145" s="131"/>
      <c r="S145" s="131"/>
      <c r="T145" s="131"/>
      <c r="U145" s="131" t="s">
        <v>445</v>
      </c>
      <c r="X145" s="131"/>
      <c r="AV145" s="131"/>
      <c r="AW145" s="131"/>
      <c r="AY145" s="131"/>
    </row>
    <row r="146" spans="1:52" ht="30" customHeight="1">
      <c r="A146" s="128"/>
      <c r="B146" s="128"/>
      <c r="C146" s="128"/>
      <c r="D146" s="129"/>
      <c r="E146" s="130"/>
      <c r="F146" s="130"/>
      <c r="G146" s="130"/>
      <c r="H146" s="130"/>
      <c r="I146" s="130"/>
      <c r="J146" s="130"/>
      <c r="K146" s="130"/>
      <c r="L146" s="130"/>
      <c r="M146" s="130"/>
      <c r="N146" s="130"/>
      <c r="O146" s="130"/>
      <c r="P146" s="130"/>
      <c r="Q146" s="128"/>
      <c r="R146" s="131"/>
      <c r="S146" s="131"/>
      <c r="T146" s="131"/>
      <c r="U146" s="131" t="s">
        <v>445</v>
      </c>
      <c r="X146" s="131"/>
      <c r="AV146" s="131"/>
      <c r="AW146" s="131"/>
      <c r="AY146" s="131"/>
    </row>
    <row r="147" spans="1:52" ht="30" customHeight="1">
      <c r="A147" s="128" t="s">
        <v>390</v>
      </c>
      <c r="B147" s="129"/>
      <c r="C147" s="129"/>
      <c r="D147" s="129"/>
      <c r="E147" s="130"/>
      <c r="F147" s="130">
        <f>SUMIF(U125:U146,"010318",F125:F146)</f>
        <v>0</v>
      </c>
      <c r="G147" s="130"/>
      <c r="H147" s="130">
        <f>SUMIF(U125:U146,"010318",H125:L146)</f>
        <v>0</v>
      </c>
      <c r="I147" s="130"/>
      <c r="J147" s="130"/>
      <c r="K147" s="130"/>
      <c r="L147" s="130"/>
      <c r="M147" s="130"/>
      <c r="N147" s="130">
        <f>SUMIF(U125:U146,"010318",N125:N146)</f>
        <v>0</v>
      </c>
      <c r="O147" s="130"/>
      <c r="P147" s="130">
        <f>SUMIF(U125:U146,"010318",P125:P146)</f>
        <v>0</v>
      </c>
      <c r="Q147" s="129"/>
      <c r="R147" s="126" t="s">
        <v>391</v>
      </c>
    </row>
    <row r="148" spans="1:52" ht="30" customHeight="1">
      <c r="A148" s="128" t="s">
        <v>485</v>
      </c>
      <c r="B148" s="128" t="s">
        <v>155</v>
      </c>
      <c r="C148" s="129"/>
      <c r="D148" s="129"/>
      <c r="E148" s="130"/>
      <c r="F148" s="130"/>
      <c r="G148" s="130"/>
      <c r="H148" s="130"/>
      <c r="I148" s="130"/>
      <c r="J148" s="130"/>
      <c r="K148" s="130"/>
      <c r="L148" s="130"/>
      <c r="M148" s="130"/>
      <c r="N148" s="130"/>
      <c r="O148" s="130"/>
      <c r="P148" s="130"/>
      <c r="Q148" s="129"/>
      <c r="U148" s="131" t="s">
        <v>466</v>
      </c>
    </row>
    <row r="149" spans="1:52" ht="30" customHeight="1">
      <c r="A149" s="128" t="s">
        <v>467</v>
      </c>
      <c r="B149" s="128" t="s">
        <v>468</v>
      </c>
      <c r="C149" s="128" t="s">
        <v>400</v>
      </c>
      <c r="D149" s="129">
        <v>1.3</v>
      </c>
      <c r="E149" s="130"/>
      <c r="F149" s="130"/>
      <c r="G149" s="130"/>
      <c r="H149" s="130"/>
      <c r="I149" s="130"/>
      <c r="J149" s="130"/>
      <c r="K149" s="130"/>
      <c r="L149" s="130"/>
      <c r="M149" s="130"/>
      <c r="N149" s="130"/>
      <c r="O149" s="130"/>
      <c r="P149" s="130"/>
      <c r="Q149" s="128" t="s">
        <v>155</v>
      </c>
      <c r="R149" s="131" t="s">
        <v>469</v>
      </c>
      <c r="S149" s="131" t="s">
        <v>155</v>
      </c>
      <c r="T149" s="131" t="s">
        <v>155</v>
      </c>
      <c r="U149" s="131" t="s">
        <v>466</v>
      </c>
      <c r="V149" s="131" t="s">
        <v>378</v>
      </c>
      <c r="W149" s="131" t="s">
        <v>378</v>
      </c>
      <c r="X149" s="131" t="s">
        <v>377</v>
      </c>
      <c r="AV149" s="131" t="s">
        <v>155</v>
      </c>
      <c r="AW149" s="131" t="s">
        <v>155</v>
      </c>
      <c r="AY149" s="131" t="s">
        <v>470</v>
      </c>
      <c r="AZ149" s="126">
        <v>67729</v>
      </c>
    </row>
    <row r="150" spans="1:52" ht="30" customHeight="1">
      <c r="A150" s="128" t="s">
        <v>471</v>
      </c>
      <c r="B150" s="128" t="s">
        <v>155</v>
      </c>
      <c r="C150" s="128" t="s">
        <v>400</v>
      </c>
      <c r="D150" s="129">
        <v>1.3</v>
      </c>
      <c r="E150" s="130"/>
      <c r="F150" s="130"/>
      <c r="G150" s="130"/>
      <c r="H150" s="130"/>
      <c r="I150" s="130"/>
      <c r="J150" s="130"/>
      <c r="K150" s="130"/>
      <c r="L150" s="130"/>
      <c r="M150" s="130"/>
      <c r="N150" s="130"/>
      <c r="O150" s="130"/>
      <c r="P150" s="130"/>
      <c r="Q150" s="128" t="s">
        <v>155</v>
      </c>
      <c r="R150" s="131" t="s">
        <v>472</v>
      </c>
      <c r="S150" s="131" t="s">
        <v>155</v>
      </c>
      <c r="T150" s="131" t="s">
        <v>155</v>
      </c>
      <c r="U150" s="131" t="s">
        <v>466</v>
      </c>
      <c r="V150" s="131" t="s">
        <v>378</v>
      </c>
      <c r="W150" s="131" t="s">
        <v>378</v>
      </c>
      <c r="X150" s="131" t="s">
        <v>377</v>
      </c>
      <c r="AV150" s="131" t="s">
        <v>155</v>
      </c>
      <c r="AW150" s="131" t="s">
        <v>155</v>
      </c>
      <c r="AY150" s="131" t="s">
        <v>473</v>
      </c>
      <c r="AZ150" s="126">
        <v>67734</v>
      </c>
    </row>
    <row r="151" spans="1:52" ht="30" customHeight="1">
      <c r="A151" s="128" t="s">
        <v>474</v>
      </c>
      <c r="B151" s="128" t="s">
        <v>475</v>
      </c>
      <c r="C151" s="128" t="s">
        <v>400</v>
      </c>
      <c r="D151" s="129">
        <v>1.3</v>
      </c>
      <c r="E151" s="130"/>
      <c r="F151" s="130"/>
      <c r="G151" s="130"/>
      <c r="H151" s="130"/>
      <c r="I151" s="130"/>
      <c r="J151" s="130"/>
      <c r="K151" s="130"/>
      <c r="L151" s="130"/>
      <c r="M151" s="130"/>
      <c r="N151" s="130"/>
      <c r="O151" s="130"/>
      <c r="P151" s="130"/>
      <c r="Q151" s="128" t="s">
        <v>155</v>
      </c>
      <c r="R151" s="131" t="s">
        <v>476</v>
      </c>
      <c r="S151" s="131" t="s">
        <v>155</v>
      </c>
      <c r="T151" s="131" t="s">
        <v>155</v>
      </c>
      <c r="U151" s="131" t="s">
        <v>466</v>
      </c>
      <c r="V151" s="131" t="s">
        <v>378</v>
      </c>
      <c r="W151" s="131" t="s">
        <v>378</v>
      </c>
      <c r="X151" s="131" t="s">
        <v>377</v>
      </c>
      <c r="AV151" s="131" t="s">
        <v>155</v>
      </c>
      <c r="AW151" s="131" t="s">
        <v>155</v>
      </c>
      <c r="AY151" s="131" t="s">
        <v>477</v>
      </c>
      <c r="AZ151" s="126">
        <v>67736</v>
      </c>
    </row>
    <row r="152" spans="1:52" ht="30" customHeight="1">
      <c r="A152" s="129"/>
      <c r="B152" s="129"/>
      <c r="C152" s="129"/>
      <c r="D152" s="129"/>
      <c r="E152" s="130"/>
      <c r="F152" s="130"/>
      <c r="G152" s="130"/>
      <c r="H152" s="130"/>
      <c r="I152" s="130"/>
      <c r="J152" s="130"/>
      <c r="K152" s="130"/>
      <c r="L152" s="130"/>
      <c r="M152" s="130"/>
      <c r="N152" s="130"/>
      <c r="O152" s="130"/>
      <c r="P152" s="130"/>
      <c r="Q152" s="129"/>
      <c r="U152" s="131" t="s">
        <v>466</v>
      </c>
    </row>
    <row r="153" spans="1:52" ht="30" customHeight="1">
      <c r="A153" s="129"/>
      <c r="B153" s="129"/>
      <c r="C153" s="129"/>
      <c r="D153" s="129"/>
      <c r="E153" s="130"/>
      <c r="F153" s="130"/>
      <c r="G153" s="130"/>
      <c r="H153" s="130"/>
      <c r="I153" s="130"/>
      <c r="J153" s="130"/>
      <c r="K153" s="130"/>
      <c r="L153" s="130"/>
      <c r="M153" s="130"/>
      <c r="N153" s="130"/>
      <c r="O153" s="130"/>
      <c r="P153" s="130"/>
      <c r="Q153" s="129"/>
      <c r="U153" s="131" t="s">
        <v>466</v>
      </c>
    </row>
    <row r="154" spans="1:52" ht="30" customHeight="1">
      <c r="A154" s="129"/>
      <c r="B154" s="129"/>
      <c r="C154" s="129"/>
      <c r="D154" s="129"/>
      <c r="E154" s="130"/>
      <c r="F154" s="130"/>
      <c r="G154" s="130"/>
      <c r="H154" s="130"/>
      <c r="I154" s="130"/>
      <c r="J154" s="130"/>
      <c r="K154" s="130"/>
      <c r="L154" s="130"/>
      <c r="M154" s="130"/>
      <c r="N154" s="130"/>
      <c r="O154" s="130"/>
      <c r="P154" s="130"/>
      <c r="Q154" s="129"/>
      <c r="U154" s="131" t="s">
        <v>466</v>
      </c>
    </row>
    <row r="155" spans="1:52" ht="30" customHeight="1">
      <c r="A155" s="129"/>
      <c r="B155" s="129"/>
      <c r="C155" s="129"/>
      <c r="D155" s="129"/>
      <c r="E155" s="130"/>
      <c r="F155" s="130"/>
      <c r="G155" s="130"/>
      <c r="H155" s="130"/>
      <c r="I155" s="130"/>
      <c r="J155" s="130"/>
      <c r="K155" s="130"/>
      <c r="L155" s="130"/>
      <c r="M155" s="130"/>
      <c r="N155" s="130"/>
      <c r="O155" s="130"/>
      <c r="P155" s="130"/>
      <c r="Q155" s="129"/>
      <c r="U155" s="131" t="s">
        <v>466</v>
      </c>
    </row>
    <row r="156" spans="1:52" ht="30" customHeight="1">
      <c r="A156" s="129"/>
      <c r="B156" s="129"/>
      <c r="C156" s="129"/>
      <c r="D156" s="129"/>
      <c r="E156" s="130"/>
      <c r="F156" s="130"/>
      <c r="G156" s="130"/>
      <c r="H156" s="130"/>
      <c r="I156" s="130"/>
      <c r="J156" s="130"/>
      <c r="K156" s="130"/>
      <c r="L156" s="130"/>
      <c r="M156" s="130"/>
      <c r="N156" s="130"/>
      <c r="O156" s="130"/>
      <c r="P156" s="130"/>
      <c r="Q156" s="129"/>
      <c r="U156" s="131" t="s">
        <v>466</v>
      </c>
    </row>
    <row r="157" spans="1:52" ht="30" customHeight="1">
      <c r="A157" s="129"/>
      <c r="B157" s="129"/>
      <c r="C157" s="129"/>
      <c r="D157" s="129"/>
      <c r="E157" s="130"/>
      <c r="F157" s="130"/>
      <c r="G157" s="130"/>
      <c r="H157" s="130"/>
      <c r="I157" s="130"/>
      <c r="J157" s="130"/>
      <c r="K157" s="130"/>
      <c r="L157" s="130"/>
      <c r="M157" s="130"/>
      <c r="N157" s="130"/>
      <c r="O157" s="130"/>
      <c r="P157" s="130"/>
      <c r="Q157" s="129"/>
      <c r="U157" s="131" t="s">
        <v>466</v>
      </c>
    </row>
    <row r="158" spans="1:52" ht="30" customHeight="1">
      <c r="A158" s="129"/>
      <c r="B158" s="129"/>
      <c r="C158" s="129"/>
      <c r="D158" s="129"/>
      <c r="E158" s="130"/>
      <c r="F158" s="130"/>
      <c r="G158" s="130"/>
      <c r="H158" s="130"/>
      <c r="I158" s="130"/>
      <c r="J158" s="130"/>
      <c r="K158" s="130"/>
      <c r="L158" s="130"/>
      <c r="M158" s="130"/>
      <c r="N158" s="130"/>
      <c r="O158" s="130"/>
      <c r="P158" s="130"/>
      <c r="Q158" s="129"/>
      <c r="U158" s="131" t="s">
        <v>466</v>
      </c>
    </row>
    <row r="159" spans="1:52" ht="30" customHeight="1">
      <c r="A159" s="129"/>
      <c r="B159" s="129"/>
      <c r="C159" s="129"/>
      <c r="D159" s="129"/>
      <c r="E159" s="130"/>
      <c r="F159" s="130"/>
      <c r="G159" s="130"/>
      <c r="H159" s="130"/>
      <c r="I159" s="130"/>
      <c r="J159" s="130"/>
      <c r="K159" s="130"/>
      <c r="L159" s="130"/>
      <c r="M159" s="130"/>
      <c r="N159" s="130"/>
      <c r="O159" s="130"/>
      <c r="P159" s="130"/>
      <c r="Q159" s="129"/>
      <c r="U159" s="131" t="s">
        <v>466</v>
      </c>
    </row>
    <row r="160" spans="1:52" ht="30" customHeight="1">
      <c r="A160" s="129"/>
      <c r="B160" s="129"/>
      <c r="C160" s="129"/>
      <c r="D160" s="129"/>
      <c r="E160" s="130"/>
      <c r="F160" s="130"/>
      <c r="G160" s="130"/>
      <c r="H160" s="130"/>
      <c r="I160" s="130"/>
      <c r="J160" s="130"/>
      <c r="K160" s="130"/>
      <c r="L160" s="130"/>
      <c r="M160" s="130"/>
      <c r="N160" s="130"/>
      <c r="O160" s="130"/>
      <c r="P160" s="130"/>
      <c r="Q160" s="129"/>
      <c r="U160" s="131" t="s">
        <v>466</v>
      </c>
    </row>
    <row r="161" spans="1:21" ht="30" customHeight="1">
      <c r="A161" s="129"/>
      <c r="B161" s="129"/>
      <c r="C161" s="129"/>
      <c r="D161" s="129"/>
      <c r="E161" s="130"/>
      <c r="F161" s="130"/>
      <c r="G161" s="130"/>
      <c r="H161" s="130"/>
      <c r="I161" s="130"/>
      <c r="J161" s="130"/>
      <c r="K161" s="130"/>
      <c r="L161" s="130"/>
      <c r="M161" s="130"/>
      <c r="N161" s="130"/>
      <c r="O161" s="130"/>
      <c r="P161" s="130"/>
      <c r="Q161" s="129"/>
      <c r="U161" s="131" t="s">
        <v>466</v>
      </c>
    </row>
    <row r="162" spans="1:21" ht="30" customHeight="1">
      <c r="A162" s="129"/>
      <c r="B162" s="129"/>
      <c r="C162" s="129"/>
      <c r="D162" s="129"/>
      <c r="E162" s="130"/>
      <c r="F162" s="130"/>
      <c r="G162" s="130"/>
      <c r="H162" s="130"/>
      <c r="I162" s="130"/>
      <c r="J162" s="130"/>
      <c r="K162" s="130"/>
      <c r="L162" s="130"/>
      <c r="M162" s="130"/>
      <c r="N162" s="130"/>
      <c r="O162" s="130"/>
      <c r="P162" s="130"/>
      <c r="Q162" s="129"/>
      <c r="U162" s="131" t="s">
        <v>466</v>
      </c>
    </row>
    <row r="163" spans="1:21" ht="30" customHeight="1">
      <c r="A163" s="129"/>
      <c r="B163" s="129"/>
      <c r="C163" s="129"/>
      <c r="D163" s="129"/>
      <c r="E163" s="130"/>
      <c r="F163" s="130"/>
      <c r="G163" s="130"/>
      <c r="H163" s="130"/>
      <c r="I163" s="130"/>
      <c r="J163" s="130"/>
      <c r="K163" s="130"/>
      <c r="L163" s="130"/>
      <c r="M163" s="130"/>
      <c r="N163" s="130"/>
      <c r="O163" s="130"/>
      <c r="P163" s="130"/>
      <c r="Q163" s="129"/>
      <c r="U163" s="131" t="s">
        <v>466</v>
      </c>
    </row>
    <row r="164" spans="1:21" ht="30" customHeight="1">
      <c r="A164" s="129"/>
      <c r="B164" s="129"/>
      <c r="C164" s="129"/>
      <c r="D164" s="129"/>
      <c r="E164" s="130"/>
      <c r="F164" s="130"/>
      <c r="G164" s="130"/>
      <c r="H164" s="130"/>
      <c r="I164" s="130"/>
      <c r="J164" s="130"/>
      <c r="K164" s="130"/>
      <c r="L164" s="130"/>
      <c r="M164" s="130"/>
      <c r="N164" s="130"/>
      <c r="O164" s="130"/>
      <c r="P164" s="130"/>
      <c r="Q164" s="129"/>
      <c r="U164" s="131" t="s">
        <v>466</v>
      </c>
    </row>
    <row r="165" spans="1:21" ht="30" customHeight="1">
      <c r="A165" s="129"/>
      <c r="B165" s="129"/>
      <c r="C165" s="129"/>
      <c r="D165" s="129"/>
      <c r="E165" s="130"/>
      <c r="F165" s="130"/>
      <c r="G165" s="130"/>
      <c r="H165" s="130"/>
      <c r="I165" s="130"/>
      <c r="J165" s="130"/>
      <c r="K165" s="130"/>
      <c r="L165" s="130"/>
      <c r="M165" s="130"/>
      <c r="N165" s="130"/>
      <c r="O165" s="130"/>
      <c r="P165" s="130"/>
      <c r="Q165" s="129"/>
      <c r="U165" s="131" t="s">
        <v>466</v>
      </c>
    </row>
    <row r="166" spans="1:21" ht="30" customHeight="1">
      <c r="A166" s="129"/>
      <c r="B166" s="129"/>
      <c r="C166" s="129"/>
      <c r="D166" s="129"/>
      <c r="E166" s="130"/>
      <c r="F166" s="130"/>
      <c r="G166" s="130"/>
      <c r="H166" s="130"/>
      <c r="I166" s="130"/>
      <c r="J166" s="130"/>
      <c r="K166" s="130"/>
      <c r="L166" s="130"/>
      <c r="M166" s="130"/>
      <c r="N166" s="130"/>
      <c r="O166" s="130"/>
      <c r="P166" s="130"/>
      <c r="Q166" s="129"/>
      <c r="U166" s="131" t="s">
        <v>466</v>
      </c>
    </row>
    <row r="167" spans="1:21" ht="30" customHeight="1">
      <c r="A167" s="129"/>
      <c r="B167" s="129"/>
      <c r="C167" s="129"/>
      <c r="D167" s="129"/>
      <c r="E167" s="130"/>
      <c r="F167" s="130"/>
      <c r="G167" s="130"/>
      <c r="H167" s="130"/>
      <c r="I167" s="130"/>
      <c r="J167" s="130"/>
      <c r="K167" s="130"/>
      <c r="L167" s="130"/>
      <c r="M167" s="130"/>
      <c r="N167" s="130"/>
      <c r="O167" s="130"/>
      <c r="P167" s="130"/>
      <c r="Q167" s="129"/>
      <c r="U167" s="131" t="s">
        <v>466</v>
      </c>
    </row>
    <row r="168" spans="1:21" ht="30" customHeight="1">
      <c r="A168" s="129"/>
      <c r="B168" s="129"/>
      <c r="C168" s="129"/>
      <c r="D168" s="129"/>
      <c r="E168" s="130"/>
      <c r="F168" s="130"/>
      <c r="G168" s="130"/>
      <c r="H168" s="130"/>
      <c r="I168" s="130"/>
      <c r="J168" s="130"/>
      <c r="K168" s="130"/>
      <c r="L168" s="130"/>
      <c r="M168" s="130"/>
      <c r="N168" s="130"/>
      <c r="O168" s="130"/>
      <c r="P168" s="130"/>
      <c r="Q168" s="129"/>
      <c r="U168" s="131" t="s">
        <v>466</v>
      </c>
    </row>
    <row r="169" spans="1:21" ht="30" customHeight="1">
      <c r="A169" s="129"/>
      <c r="B169" s="129"/>
      <c r="C169" s="129"/>
      <c r="D169" s="129"/>
      <c r="E169" s="130"/>
      <c r="F169" s="130"/>
      <c r="G169" s="130"/>
      <c r="H169" s="130"/>
      <c r="I169" s="130"/>
      <c r="J169" s="130"/>
      <c r="K169" s="130"/>
      <c r="L169" s="130"/>
      <c r="M169" s="130"/>
      <c r="N169" s="130"/>
      <c r="O169" s="130"/>
      <c r="P169" s="130"/>
      <c r="Q169" s="129"/>
      <c r="U169" s="131" t="s">
        <v>466</v>
      </c>
    </row>
    <row r="170" spans="1:21" ht="30" customHeight="1">
      <c r="A170" s="129"/>
      <c r="B170" s="129"/>
      <c r="C170" s="129"/>
      <c r="D170" s="129"/>
      <c r="E170" s="130"/>
      <c r="F170" s="130"/>
      <c r="G170" s="130"/>
      <c r="H170" s="130"/>
      <c r="I170" s="130"/>
      <c r="J170" s="130"/>
      <c r="K170" s="130"/>
      <c r="L170" s="130"/>
      <c r="M170" s="130"/>
      <c r="N170" s="130"/>
      <c r="O170" s="130"/>
      <c r="P170" s="130"/>
      <c r="Q170" s="129"/>
      <c r="U170" s="131" t="s">
        <v>466</v>
      </c>
    </row>
    <row r="171" spans="1:21" ht="30" customHeight="1">
      <c r="A171" s="128" t="s">
        <v>390</v>
      </c>
      <c r="B171" s="129"/>
      <c r="C171" s="129"/>
      <c r="D171" s="129"/>
      <c r="E171" s="130"/>
      <c r="F171" s="130">
        <f>SUMIF(U149:U170,"010320",F149:F170)</f>
        <v>0</v>
      </c>
      <c r="G171" s="130"/>
      <c r="H171" s="130">
        <f>SUMIF(U149:U170,"010320",H149:H170)</f>
        <v>0</v>
      </c>
      <c r="I171" s="130"/>
      <c r="J171" s="130"/>
      <c r="K171" s="130"/>
      <c r="L171" s="130"/>
      <c r="M171" s="130"/>
      <c r="N171" s="130">
        <f>SUMIF(U149:U170,"010320",N149:N170)</f>
        <v>0</v>
      </c>
      <c r="O171" s="130"/>
      <c r="P171" s="130">
        <f>SUMIF(U149:U170,"010320",P149:P170)</f>
        <v>0</v>
      </c>
      <c r="Q171" s="129"/>
      <c r="R171" s="126" t="s">
        <v>391</v>
      </c>
    </row>
  </sheetData>
  <mergeCells count="44">
    <mergeCell ref="AY2:AY3"/>
    <mergeCell ref="AZ2:AZ3"/>
    <mergeCell ref="AS2:AS3"/>
    <mergeCell ref="AT2:AT3"/>
    <mergeCell ref="AU2:AU3"/>
    <mergeCell ref="AV2:AV3"/>
    <mergeCell ref="AW2:AW3"/>
    <mergeCell ref="AX2:AX3"/>
    <mergeCell ref="AR2:AR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Q2:AQ3"/>
    <mergeCell ref="AF2:AF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E2:AE3"/>
    <mergeCell ref="T2:T3"/>
    <mergeCell ref="A2:A3"/>
    <mergeCell ref="B2:B3"/>
    <mergeCell ref="C2:C3"/>
    <mergeCell ref="D2:D3"/>
    <mergeCell ref="E2:F2"/>
    <mergeCell ref="G2:H2"/>
    <mergeCell ref="M2:N2"/>
    <mergeCell ref="O2:P2"/>
    <mergeCell ref="Q2:Q3"/>
    <mergeCell ref="R2:R3"/>
    <mergeCell ref="S2:S3"/>
  </mergeCells>
  <phoneticPr fontId="11" type="noConversion"/>
  <pageMargins left="0.70866141732283472" right="0.31496062992125984" top="0.47244094488188981" bottom="0.47244094488188981" header="0.19685039370078741" footer="0.19685039370078741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9</vt:i4>
      </vt:variant>
    </vt:vector>
  </HeadingPairs>
  <TitlesOfParts>
    <vt:vector size="14" baseType="lpstr">
      <vt:lpstr>원가</vt:lpstr>
      <vt:lpstr>집계</vt:lpstr>
      <vt:lpstr>내역(기)</vt:lpstr>
      <vt:lpstr>내역(전)</vt:lpstr>
      <vt:lpstr>내역(건)</vt:lpstr>
      <vt:lpstr>'내역(건)'!Print_Area</vt:lpstr>
      <vt:lpstr>'내역(기)'!Print_Area</vt:lpstr>
      <vt:lpstr>'내역(전)'!Print_Area</vt:lpstr>
      <vt:lpstr>원가!Print_Area</vt:lpstr>
      <vt:lpstr>집계!Print_Area</vt:lpstr>
      <vt:lpstr>'내역(건)'!Print_Titles</vt:lpstr>
      <vt:lpstr>'내역(기)'!Print_Titles</vt:lpstr>
      <vt:lpstr>'내역(전)'!Print_Titles</vt:lpstr>
      <vt:lpstr>집계!Print_Titles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kgd53087988@gmail.com</cp:lastModifiedBy>
  <cp:lastPrinted>2026-09-07T00:39:33Z</cp:lastPrinted>
  <dcterms:created xsi:type="dcterms:W3CDTF">2026-08-20T08:21:27Z</dcterms:created>
  <dcterms:modified xsi:type="dcterms:W3CDTF">2026-10-20T02:03:58Z</dcterms:modified>
</cp:coreProperties>
</file>